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180" windowWidth="15315" windowHeight="2580"/>
  </bookViews>
  <sheets>
    <sheet name="Indice" sheetId="30" r:id="rId1"/>
    <sheet name="0" sheetId="32" r:id="rId2"/>
    <sheet name="1" sheetId="58" r:id="rId3"/>
    <sheet name="2" sheetId="60" r:id="rId4"/>
    <sheet name="3" sheetId="34" r:id="rId5"/>
    <sheet name="4" sheetId="2" r:id="rId6"/>
    <sheet name="5" sheetId="3" r:id="rId7"/>
    <sheet name="6" sheetId="54" r:id="rId8"/>
    <sheet name="7" sheetId="36" r:id="rId9"/>
    <sheet name="8" sheetId="55" r:id="rId10"/>
    <sheet name="9" sheetId="46" r:id="rId11"/>
    <sheet name="10" sheetId="56" r:id="rId12"/>
    <sheet name="11" sheetId="47" r:id="rId13"/>
    <sheet name="12" sheetId="57" r:id="rId14"/>
    <sheet name="13" sheetId="48" r:id="rId15"/>
    <sheet name="14" sheetId="62" r:id="rId16"/>
    <sheet name="15" sheetId="63" r:id="rId17"/>
    <sheet name="16" sheetId="64" r:id="rId18"/>
    <sheet name="17" sheetId="65" r:id="rId19"/>
    <sheet name="18" sheetId="66" r:id="rId20"/>
    <sheet name="19" sheetId="67" r:id="rId21"/>
    <sheet name="1 (2)" sheetId="49" state="hidden" r:id="rId22"/>
  </sheets>
  <externalReferences>
    <externalReference r:id="rId23"/>
  </externalReferences>
  <definedNames>
    <definedName name="_xlnm.Print_Area" localSheetId="2">'1'!$A$1:$Q$36</definedName>
    <definedName name="_xlnm.Print_Area" localSheetId="12">'11'!$A$1:$R$96</definedName>
    <definedName name="_xlnm.Print_Area" localSheetId="14">'13'!$A$1:$R$96</definedName>
    <definedName name="_xlnm.Print_Area" localSheetId="15">'14'!$A$1:$W$14</definedName>
    <definedName name="_xlnm.Print_Area" localSheetId="16">'15'!$A$1:$R$96</definedName>
    <definedName name="_xlnm.Print_Area" localSheetId="17">'16'!$A$1:$W$14</definedName>
    <definedName name="_xlnm.Print_Area" localSheetId="18">'17'!$A$1:$R$91</definedName>
    <definedName name="_xlnm.Print_Area" localSheetId="19">'18'!$A$1:$W$8</definedName>
    <definedName name="_xlnm.Print_Area" localSheetId="20">'19'!$A$1:$R$91</definedName>
    <definedName name="_xlnm.Print_Area" localSheetId="3">'2'!$A$1:$BF$65</definedName>
    <definedName name="_xlnm.Print_Area" localSheetId="5">'4'!$A$1:$S$58</definedName>
    <definedName name="_xlnm.Print_Area" localSheetId="6">'5'!$A$1:$S$96</definedName>
    <definedName name="_xlnm.Print_Area" localSheetId="8">'7'!$A$1:$R$96</definedName>
    <definedName name="_xlnm.Print_Area" localSheetId="10">'9'!$A$1:$R$96</definedName>
    <definedName name="_xlnm.Print_Area" localSheetId="0">Indice!$B$1:$N$16</definedName>
    <definedName name="Z_D2454DF7_9151_402B_B9E4_208D72282370_.wvu.Cols" localSheetId="21" hidden="1">'1 (2)'!#REF!</definedName>
    <definedName name="Z_D2454DF7_9151_402B_B9E4_208D72282370_.wvu.Cols" localSheetId="12" hidden="1">'11'!#REF!</definedName>
    <definedName name="Z_D2454DF7_9151_402B_B9E4_208D72282370_.wvu.Cols" localSheetId="14" hidden="1">'13'!#REF!</definedName>
    <definedName name="Z_D2454DF7_9151_402B_B9E4_208D72282370_.wvu.Cols" localSheetId="15" hidden="1">'14'!$K:$M</definedName>
    <definedName name="Z_D2454DF7_9151_402B_B9E4_208D72282370_.wvu.Cols" localSheetId="16" hidden="1">'15'!#REF!</definedName>
    <definedName name="Z_D2454DF7_9151_402B_B9E4_208D72282370_.wvu.Cols" localSheetId="17" hidden="1">'16'!$K:$M</definedName>
    <definedName name="Z_D2454DF7_9151_402B_B9E4_208D72282370_.wvu.Cols" localSheetId="18" hidden="1">'17'!#REF!</definedName>
    <definedName name="Z_D2454DF7_9151_402B_B9E4_208D72282370_.wvu.Cols" localSheetId="19" hidden="1">'18'!$K:$M</definedName>
    <definedName name="Z_D2454DF7_9151_402B_B9E4_208D72282370_.wvu.Cols" localSheetId="20" hidden="1">'19'!#REF!</definedName>
    <definedName name="Z_D2454DF7_9151_402B_B9E4_208D72282370_.wvu.Cols" localSheetId="4" hidden="1">'3'!#REF!</definedName>
    <definedName name="Z_D2454DF7_9151_402B_B9E4_208D72282370_.wvu.Cols" localSheetId="5" hidden="1">'4'!#REF!</definedName>
    <definedName name="Z_D2454DF7_9151_402B_B9E4_208D72282370_.wvu.Cols" localSheetId="6" hidden="1">'5'!#REF!</definedName>
    <definedName name="Z_D2454DF7_9151_402B_B9E4_208D72282370_.wvu.Cols" localSheetId="8" hidden="1">'7'!#REF!</definedName>
    <definedName name="Z_D2454DF7_9151_402B_B9E4_208D72282370_.wvu.Cols" localSheetId="10" hidden="1">'9'!#REF!</definedName>
    <definedName name="Z_D2454DF7_9151_402B_B9E4_208D72282370_.wvu.PrintArea" localSheetId="12" hidden="1">'11'!$A$1:$R$96</definedName>
    <definedName name="Z_D2454DF7_9151_402B_B9E4_208D72282370_.wvu.PrintArea" localSheetId="14" hidden="1">'13'!$A$1:$R$96</definedName>
    <definedName name="Z_D2454DF7_9151_402B_B9E4_208D72282370_.wvu.PrintArea" localSheetId="15" hidden="1">'14'!$A$1:$W$14</definedName>
    <definedName name="Z_D2454DF7_9151_402B_B9E4_208D72282370_.wvu.PrintArea" localSheetId="16" hidden="1">'15'!$A$1:$R$96</definedName>
    <definedName name="Z_D2454DF7_9151_402B_B9E4_208D72282370_.wvu.PrintArea" localSheetId="17" hidden="1">'16'!$A$1:$W$14</definedName>
    <definedName name="Z_D2454DF7_9151_402B_B9E4_208D72282370_.wvu.PrintArea" localSheetId="18" hidden="1">'17'!$A$1:$R$91</definedName>
    <definedName name="Z_D2454DF7_9151_402B_B9E4_208D72282370_.wvu.PrintArea" localSheetId="19" hidden="1">'18'!$A$1:$W$8</definedName>
    <definedName name="Z_D2454DF7_9151_402B_B9E4_208D72282370_.wvu.PrintArea" localSheetId="20" hidden="1">'19'!$A$1:$R$91</definedName>
    <definedName name="Z_D2454DF7_9151_402B_B9E4_208D72282370_.wvu.PrintArea" localSheetId="5" hidden="1">'4'!$A$1:$S$58</definedName>
    <definedName name="Z_D2454DF7_9151_402B_B9E4_208D72282370_.wvu.PrintArea" localSheetId="6" hidden="1">'5'!$A$1:$R$96</definedName>
    <definedName name="Z_D2454DF7_9151_402B_B9E4_208D72282370_.wvu.PrintArea" localSheetId="8" hidden="1">'7'!$A$1:$R$96</definedName>
    <definedName name="Z_D2454DF7_9151_402B_B9E4_208D72282370_.wvu.PrintArea" localSheetId="10" hidden="1">'9'!$A$1:$R$96</definedName>
    <definedName name="Z_D2454DF7_9151_402B_B9E4_208D72282370_.wvu.PrintArea" localSheetId="0" hidden="1">Indice!$B$1:$N$16</definedName>
  </definedNames>
  <calcPr calcId="145621"/>
  <customWorkbookViews>
    <customWorkbookView name="Maria João Lima - Vista pessoal" guid="{D2454DF7-9151-402B-B9E4-208D72282370}" mergeInterval="0" personalView="1" maximized="1" windowWidth="1436" windowHeight="675" activeSheetId="23"/>
  </customWorkbookViews>
</workbook>
</file>

<file path=xl/calcChain.xml><?xml version="1.0" encoding="utf-8"?>
<calcChain xmlns="http://schemas.openxmlformats.org/spreadsheetml/2006/main">
  <c r="Q91" i="67" l="1"/>
  <c r="R91" i="67" s="1"/>
  <c r="P91" i="67"/>
  <c r="M91" i="67"/>
  <c r="L91" i="67"/>
  <c r="K91" i="67"/>
  <c r="F91" i="67"/>
  <c r="J90" i="67"/>
  <c r="I90" i="67"/>
  <c r="C90" i="67"/>
  <c r="B90" i="67"/>
  <c r="D90" i="67" s="1"/>
  <c r="Q89" i="67"/>
  <c r="P89" i="67"/>
  <c r="M89" i="67"/>
  <c r="L89" i="67"/>
  <c r="K89" i="67"/>
  <c r="F89" i="67"/>
  <c r="E89" i="67"/>
  <c r="D89" i="67"/>
  <c r="Q88" i="67"/>
  <c r="P88" i="67"/>
  <c r="M88" i="67"/>
  <c r="L88" i="67"/>
  <c r="K88" i="67"/>
  <c r="F88" i="67"/>
  <c r="E88" i="67"/>
  <c r="D88" i="67"/>
  <c r="Q87" i="67"/>
  <c r="P87" i="67"/>
  <c r="M87" i="67"/>
  <c r="L87" i="67"/>
  <c r="N87" i="67" s="1"/>
  <c r="K87" i="67"/>
  <c r="F87" i="67"/>
  <c r="E87" i="67"/>
  <c r="D87" i="67"/>
  <c r="Q86" i="67"/>
  <c r="P86" i="67"/>
  <c r="M86" i="67"/>
  <c r="L86" i="67"/>
  <c r="N86" i="67" s="1"/>
  <c r="K86" i="67"/>
  <c r="F86" i="67"/>
  <c r="E86" i="67"/>
  <c r="D86" i="67"/>
  <c r="Q85" i="67"/>
  <c r="P85" i="67"/>
  <c r="M85" i="67"/>
  <c r="L85" i="67"/>
  <c r="N85" i="67" s="1"/>
  <c r="K85" i="67"/>
  <c r="F85" i="67"/>
  <c r="E85" i="67"/>
  <c r="D85" i="67"/>
  <c r="Q84" i="67"/>
  <c r="P84" i="67"/>
  <c r="M84" i="67"/>
  <c r="L84" i="67"/>
  <c r="N84" i="67" s="1"/>
  <c r="K84" i="67"/>
  <c r="F84" i="67"/>
  <c r="E84" i="67"/>
  <c r="D84" i="67"/>
  <c r="Q83" i="67"/>
  <c r="P83" i="67"/>
  <c r="M83" i="67"/>
  <c r="L83" i="67"/>
  <c r="N83" i="67" s="1"/>
  <c r="K83" i="67"/>
  <c r="F83" i="67"/>
  <c r="E83" i="67"/>
  <c r="D83" i="67"/>
  <c r="Q82" i="67"/>
  <c r="P82" i="67"/>
  <c r="M82" i="67"/>
  <c r="L82" i="67"/>
  <c r="N82" i="67" s="1"/>
  <c r="K82" i="67"/>
  <c r="F82" i="67"/>
  <c r="E82" i="67"/>
  <c r="D82" i="67"/>
  <c r="Q81" i="67"/>
  <c r="P81" i="67"/>
  <c r="M81" i="67"/>
  <c r="L81" i="67"/>
  <c r="N81" i="67" s="1"/>
  <c r="K81" i="67"/>
  <c r="F81" i="67"/>
  <c r="E81" i="67"/>
  <c r="D81" i="67"/>
  <c r="Q80" i="67"/>
  <c r="P80" i="67"/>
  <c r="M80" i="67"/>
  <c r="L80" i="67"/>
  <c r="N80" i="67" s="1"/>
  <c r="K80" i="67"/>
  <c r="F80" i="67"/>
  <c r="E80" i="67"/>
  <c r="D80" i="67"/>
  <c r="Q79" i="67"/>
  <c r="P79" i="67"/>
  <c r="M79" i="67"/>
  <c r="L79" i="67"/>
  <c r="N79" i="67" s="1"/>
  <c r="K79" i="67"/>
  <c r="F79" i="67"/>
  <c r="E79" i="67"/>
  <c r="D79" i="67"/>
  <c r="Q78" i="67"/>
  <c r="P78" i="67"/>
  <c r="M78" i="67"/>
  <c r="L78" i="67"/>
  <c r="N78" i="67" s="1"/>
  <c r="K78" i="67"/>
  <c r="F78" i="67"/>
  <c r="E78" i="67"/>
  <c r="D78" i="67"/>
  <c r="Q77" i="67"/>
  <c r="P77" i="67"/>
  <c r="M77" i="67"/>
  <c r="L77" i="67"/>
  <c r="N77" i="67" s="1"/>
  <c r="K77" i="67"/>
  <c r="F77" i="67"/>
  <c r="E77" i="67"/>
  <c r="D77" i="67"/>
  <c r="Q76" i="67"/>
  <c r="P76" i="67"/>
  <c r="M76" i="67"/>
  <c r="L76" i="67"/>
  <c r="N76" i="67" s="1"/>
  <c r="K76" i="67"/>
  <c r="F76" i="67"/>
  <c r="E76" i="67"/>
  <c r="D76" i="67"/>
  <c r="Q75" i="67"/>
  <c r="P75" i="67"/>
  <c r="M75" i="67"/>
  <c r="L75" i="67"/>
  <c r="N75" i="67" s="1"/>
  <c r="K75" i="67"/>
  <c r="F75" i="67"/>
  <c r="E75" i="67"/>
  <c r="D75" i="67"/>
  <c r="Q74" i="67"/>
  <c r="P74" i="67"/>
  <c r="M74" i="67"/>
  <c r="L74" i="67"/>
  <c r="N74" i="67" s="1"/>
  <c r="K74" i="67"/>
  <c r="F74" i="67"/>
  <c r="E74" i="67"/>
  <c r="D74" i="67"/>
  <c r="Q73" i="67"/>
  <c r="P73" i="67"/>
  <c r="M73" i="67"/>
  <c r="L73" i="67"/>
  <c r="N73" i="67" s="1"/>
  <c r="K73" i="67"/>
  <c r="F73" i="67"/>
  <c r="E73" i="67"/>
  <c r="D73" i="67"/>
  <c r="Q72" i="67"/>
  <c r="P72" i="67"/>
  <c r="M72" i="67"/>
  <c r="L72" i="67"/>
  <c r="N72" i="67" s="1"/>
  <c r="K72" i="67"/>
  <c r="F72" i="67"/>
  <c r="E72" i="67"/>
  <c r="D72" i="67"/>
  <c r="Q71" i="67"/>
  <c r="P71" i="67"/>
  <c r="M71" i="67"/>
  <c r="L71" i="67"/>
  <c r="N71" i="67" s="1"/>
  <c r="K71" i="67"/>
  <c r="F71" i="67"/>
  <c r="E71" i="67"/>
  <c r="D71" i="67"/>
  <c r="Q70" i="67"/>
  <c r="P70" i="67"/>
  <c r="M70" i="67"/>
  <c r="L70" i="67"/>
  <c r="N70" i="67" s="1"/>
  <c r="K70" i="67"/>
  <c r="F70" i="67"/>
  <c r="E70" i="67"/>
  <c r="D70" i="67"/>
  <c r="Q69" i="67"/>
  <c r="P69" i="67"/>
  <c r="M69" i="67"/>
  <c r="L69" i="67"/>
  <c r="N69" i="67" s="1"/>
  <c r="K69" i="67"/>
  <c r="F69" i="67"/>
  <c r="E69" i="67"/>
  <c r="D69" i="67"/>
  <c r="Q68" i="67"/>
  <c r="P68" i="67"/>
  <c r="M68" i="67"/>
  <c r="L68" i="67"/>
  <c r="N68" i="67" s="1"/>
  <c r="K68" i="67"/>
  <c r="F68" i="67"/>
  <c r="E68" i="67"/>
  <c r="D68" i="67"/>
  <c r="D91" i="67" s="1"/>
  <c r="P66" i="67"/>
  <c r="M66" i="67"/>
  <c r="K66" i="67"/>
  <c r="I66" i="67"/>
  <c r="F66" i="67"/>
  <c r="D66" i="67"/>
  <c r="B66" i="67"/>
  <c r="Q62" i="67"/>
  <c r="R62" i="67" s="1"/>
  <c r="P62" i="67"/>
  <c r="M62" i="67"/>
  <c r="F62" i="67"/>
  <c r="J61" i="67"/>
  <c r="M61" i="67" s="1"/>
  <c r="I61" i="67"/>
  <c r="C61" i="67"/>
  <c r="B61" i="67"/>
  <c r="D61" i="67" s="1"/>
  <c r="Q60" i="67"/>
  <c r="P60" i="67"/>
  <c r="M60" i="67"/>
  <c r="L60" i="67"/>
  <c r="K60" i="67"/>
  <c r="F60" i="67"/>
  <c r="E60" i="67"/>
  <c r="D60" i="67"/>
  <c r="Q59" i="67"/>
  <c r="P59" i="67"/>
  <c r="M59" i="67"/>
  <c r="L59" i="67"/>
  <c r="K59" i="67"/>
  <c r="F59" i="67"/>
  <c r="E59" i="67"/>
  <c r="D59" i="67"/>
  <c r="Q58" i="67"/>
  <c r="P58" i="67"/>
  <c r="M58" i="67"/>
  <c r="L58" i="67"/>
  <c r="K58" i="67"/>
  <c r="F58" i="67"/>
  <c r="E58" i="67"/>
  <c r="D58" i="67"/>
  <c r="Q57" i="67"/>
  <c r="P57" i="67"/>
  <c r="M57" i="67"/>
  <c r="L57" i="67"/>
  <c r="K57" i="67"/>
  <c r="F57" i="67"/>
  <c r="E57" i="67"/>
  <c r="D57" i="67"/>
  <c r="Q56" i="67"/>
  <c r="P56" i="67"/>
  <c r="M56" i="67"/>
  <c r="L56" i="67"/>
  <c r="K56" i="67"/>
  <c r="F56" i="67"/>
  <c r="E56" i="67"/>
  <c r="D56" i="67"/>
  <c r="Q55" i="67"/>
  <c r="P55" i="67"/>
  <c r="M55" i="67"/>
  <c r="L55" i="67"/>
  <c r="K55" i="67"/>
  <c r="F55" i="67"/>
  <c r="E55" i="67"/>
  <c r="G55" i="67" s="1"/>
  <c r="D55" i="67"/>
  <c r="Q54" i="67"/>
  <c r="P54" i="67"/>
  <c r="M54" i="67"/>
  <c r="L54" i="67"/>
  <c r="K54" i="67"/>
  <c r="F54" i="67"/>
  <c r="E54" i="67"/>
  <c r="G54" i="67" s="1"/>
  <c r="D54" i="67"/>
  <c r="Q53" i="67"/>
  <c r="R53" i="67" s="1"/>
  <c r="P53" i="67"/>
  <c r="M53" i="67"/>
  <c r="L53" i="67"/>
  <c r="K53" i="67"/>
  <c r="F53" i="67"/>
  <c r="E53" i="67"/>
  <c r="G53" i="67" s="1"/>
  <c r="D53" i="67"/>
  <c r="Q52" i="67"/>
  <c r="P52" i="67"/>
  <c r="M52" i="67"/>
  <c r="L52" i="67"/>
  <c r="K52" i="67"/>
  <c r="F52" i="67"/>
  <c r="E52" i="67"/>
  <c r="G52" i="67" s="1"/>
  <c r="D52" i="67"/>
  <c r="Q51" i="67"/>
  <c r="R51" i="67" s="1"/>
  <c r="P51" i="67"/>
  <c r="M51" i="67"/>
  <c r="L51" i="67"/>
  <c r="K51" i="67"/>
  <c r="F51" i="67"/>
  <c r="E51" i="67"/>
  <c r="G51" i="67" s="1"/>
  <c r="D51" i="67"/>
  <c r="Q50" i="67"/>
  <c r="P50" i="67"/>
  <c r="M50" i="67"/>
  <c r="L50" i="67"/>
  <c r="K50" i="67"/>
  <c r="F50" i="67"/>
  <c r="E50" i="67"/>
  <c r="G50" i="67" s="1"/>
  <c r="D50" i="67"/>
  <c r="Q49" i="67"/>
  <c r="R49" i="67" s="1"/>
  <c r="P49" i="67"/>
  <c r="M49" i="67"/>
  <c r="L49" i="67"/>
  <c r="K49" i="67"/>
  <c r="F49" i="67"/>
  <c r="E49" i="67"/>
  <c r="G49" i="67" s="1"/>
  <c r="D49" i="67"/>
  <c r="Q48" i="67"/>
  <c r="P48" i="67"/>
  <c r="M48" i="67"/>
  <c r="L48" i="67"/>
  <c r="K48" i="67"/>
  <c r="F48" i="67"/>
  <c r="E48" i="67"/>
  <c r="G48" i="67" s="1"/>
  <c r="D48" i="67"/>
  <c r="Q47" i="67"/>
  <c r="R47" i="67" s="1"/>
  <c r="P47" i="67"/>
  <c r="M47" i="67"/>
  <c r="L47" i="67"/>
  <c r="K47" i="67"/>
  <c r="F47" i="67"/>
  <c r="E47" i="67"/>
  <c r="G47" i="67" s="1"/>
  <c r="D47" i="67"/>
  <c r="Q46" i="67"/>
  <c r="P46" i="67"/>
  <c r="M46" i="67"/>
  <c r="L46" i="67"/>
  <c r="K46" i="67"/>
  <c r="F46" i="67"/>
  <c r="E46" i="67"/>
  <c r="G46" i="67" s="1"/>
  <c r="D46" i="67"/>
  <c r="Q45" i="67"/>
  <c r="R45" i="67" s="1"/>
  <c r="P45" i="67"/>
  <c r="M45" i="67"/>
  <c r="L45" i="67"/>
  <c r="K45" i="67"/>
  <c r="F45" i="67"/>
  <c r="E45" i="67"/>
  <c r="G45" i="67" s="1"/>
  <c r="D45" i="67"/>
  <c r="Q44" i="67"/>
  <c r="P44" i="67"/>
  <c r="M44" i="67"/>
  <c r="L44" i="67"/>
  <c r="K44" i="67"/>
  <c r="F44" i="67"/>
  <c r="E44" i="67"/>
  <c r="G44" i="67" s="1"/>
  <c r="D44" i="67"/>
  <c r="Q43" i="67"/>
  <c r="R43" i="67" s="1"/>
  <c r="P43" i="67"/>
  <c r="M43" i="67"/>
  <c r="L43" i="67"/>
  <c r="K43" i="67"/>
  <c r="F43" i="67"/>
  <c r="E43" i="67"/>
  <c r="G43" i="67" s="1"/>
  <c r="D43" i="67"/>
  <c r="Q42" i="67"/>
  <c r="P42" i="67"/>
  <c r="M42" i="67"/>
  <c r="L42" i="67"/>
  <c r="K42" i="67"/>
  <c r="F42" i="67"/>
  <c r="E42" i="67"/>
  <c r="G42" i="67" s="1"/>
  <c r="D42" i="67"/>
  <c r="Q41" i="67"/>
  <c r="R41" i="67" s="1"/>
  <c r="P41" i="67"/>
  <c r="M41" i="67"/>
  <c r="L41" i="67"/>
  <c r="K41" i="67"/>
  <c r="F41" i="67"/>
  <c r="E41" i="67"/>
  <c r="G41" i="67" s="1"/>
  <c r="D41" i="67"/>
  <c r="Q40" i="67"/>
  <c r="P40" i="67"/>
  <c r="M40" i="67"/>
  <c r="L40" i="67"/>
  <c r="K40" i="67"/>
  <c r="F40" i="67"/>
  <c r="E40" i="67"/>
  <c r="G40" i="67" s="1"/>
  <c r="D40" i="67"/>
  <c r="Q39" i="67"/>
  <c r="P39" i="67"/>
  <c r="M39" i="67"/>
  <c r="L39" i="67"/>
  <c r="K39" i="67"/>
  <c r="F39" i="67"/>
  <c r="E39" i="67"/>
  <c r="D39" i="67"/>
  <c r="D62" i="67" s="1"/>
  <c r="R37" i="67"/>
  <c r="R66" i="67" s="1"/>
  <c r="P37" i="67"/>
  <c r="M37" i="67"/>
  <c r="K37" i="67"/>
  <c r="I37" i="67"/>
  <c r="F37" i="67"/>
  <c r="D37" i="67"/>
  <c r="B37" i="67"/>
  <c r="Q33" i="67"/>
  <c r="P33" i="67"/>
  <c r="M33" i="67"/>
  <c r="F33" i="67"/>
  <c r="J32" i="67"/>
  <c r="I32" i="67"/>
  <c r="C32" i="67"/>
  <c r="F32" i="67" s="1"/>
  <c r="B32" i="67"/>
  <c r="D32" i="67" s="1"/>
  <c r="Q31" i="67"/>
  <c r="P31" i="67"/>
  <c r="R31" i="67" s="1"/>
  <c r="M31" i="67"/>
  <c r="L31" i="67"/>
  <c r="K31" i="67"/>
  <c r="F31" i="67"/>
  <c r="E31" i="67"/>
  <c r="D31" i="67"/>
  <c r="Q30" i="67"/>
  <c r="P30" i="67"/>
  <c r="M30" i="67"/>
  <c r="L30" i="67"/>
  <c r="N30" i="67" s="1"/>
  <c r="K30" i="67"/>
  <c r="F30" i="67"/>
  <c r="E30" i="67"/>
  <c r="D30" i="67"/>
  <c r="Q29" i="67"/>
  <c r="P29" i="67"/>
  <c r="R29" i="67" s="1"/>
  <c r="M29" i="67"/>
  <c r="L29" i="67"/>
  <c r="N29" i="67" s="1"/>
  <c r="K29" i="67"/>
  <c r="F29" i="67"/>
  <c r="E29" i="67"/>
  <c r="D29" i="67"/>
  <c r="Q28" i="67"/>
  <c r="P28" i="67"/>
  <c r="M28" i="67"/>
  <c r="L28" i="67"/>
  <c r="N28" i="67" s="1"/>
  <c r="K28" i="67"/>
  <c r="F28" i="67"/>
  <c r="E28" i="67"/>
  <c r="D28" i="67"/>
  <c r="Q27" i="67"/>
  <c r="P27" i="67"/>
  <c r="R27" i="67" s="1"/>
  <c r="M27" i="67"/>
  <c r="L27" i="67"/>
  <c r="N27" i="67" s="1"/>
  <c r="K27" i="67"/>
  <c r="F27" i="67"/>
  <c r="E27" i="67"/>
  <c r="D27" i="67"/>
  <c r="Q26" i="67"/>
  <c r="P26" i="67"/>
  <c r="M26" i="67"/>
  <c r="L26" i="67"/>
  <c r="N26" i="67" s="1"/>
  <c r="K26" i="67"/>
  <c r="F26" i="67"/>
  <c r="E26" i="67"/>
  <c r="D26" i="67"/>
  <c r="Q25" i="67"/>
  <c r="P25" i="67"/>
  <c r="R25" i="67" s="1"/>
  <c r="M25" i="67"/>
  <c r="L25" i="67"/>
  <c r="N25" i="67" s="1"/>
  <c r="K25" i="67"/>
  <c r="F25" i="67"/>
  <c r="E25" i="67"/>
  <c r="D25" i="67"/>
  <c r="Q24" i="67"/>
  <c r="P24" i="67"/>
  <c r="M24" i="67"/>
  <c r="L24" i="67"/>
  <c r="N24" i="67" s="1"/>
  <c r="K24" i="67"/>
  <c r="F24" i="67"/>
  <c r="E24" i="67"/>
  <c r="D24" i="67"/>
  <c r="Q23" i="67"/>
  <c r="P23" i="67"/>
  <c r="R23" i="67" s="1"/>
  <c r="M23" i="67"/>
  <c r="L23" i="67"/>
  <c r="N23" i="67" s="1"/>
  <c r="K23" i="67"/>
  <c r="F23" i="67"/>
  <c r="E23" i="67"/>
  <c r="D23" i="67"/>
  <c r="Q22" i="67"/>
  <c r="P22" i="67"/>
  <c r="M22" i="67"/>
  <c r="L22" i="67"/>
  <c r="N22" i="67" s="1"/>
  <c r="K22" i="67"/>
  <c r="F22" i="67"/>
  <c r="E22" i="67"/>
  <c r="D22" i="67"/>
  <c r="Q21" i="67"/>
  <c r="P21" i="67"/>
  <c r="R21" i="67" s="1"/>
  <c r="M21" i="67"/>
  <c r="L21" i="67"/>
  <c r="N21" i="67" s="1"/>
  <c r="K21" i="67"/>
  <c r="F21" i="67"/>
  <c r="E21" i="67"/>
  <c r="D21" i="67"/>
  <c r="Q20" i="67"/>
  <c r="P20" i="67"/>
  <c r="M20" i="67"/>
  <c r="L20" i="67"/>
  <c r="N20" i="67" s="1"/>
  <c r="K20" i="67"/>
  <c r="F20" i="67"/>
  <c r="E20" i="67"/>
  <c r="D20" i="67"/>
  <c r="Q19" i="67"/>
  <c r="P19" i="67"/>
  <c r="R19" i="67" s="1"/>
  <c r="M19" i="67"/>
  <c r="L19" i="67"/>
  <c r="N19" i="67" s="1"/>
  <c r="K19" i="67"/>
  <c r="F19" i="67"/>
  <c r="E19" i="67"/>
  <c r="D19" i="67"/>
  <c r="Q18" i="67"/>
  <c r="P18" i="67"/>
  <c r="M18" i="67"/>
  <c r="L18" i="67"/>
  <c r="N18" i="67" s="1"/>
  <c r="K18" i="67"/>
  <c r="F18" i="67"/>
  <c r="E18" i="67"/>
  <c r="D18" i="67"/>
  <c r="Q17" i="67"/>
  <c r="P17" i="67"/>
  <c r="M17" i="67"/>
  <c r="L17" i="67"/>
  <c r="N17" i="67" s="1"/>
  <c r="K17" i="67"/>
  <c r="F17" i="67"/>
  <c r="E17" i="67"/>
  <c r="D17" i="67"/>
  <c r="Q16" i="67"/>
  <c r="P16" i="67"/>
  <c r="R16" i="67" s="1"/>
  <c r="M16" i="67"/>
  <c r="L16" i="67"/>
  <c r="N16" i="67" s="1"/>
  <c r="K16" i="67"/>
  <c r="F16" i="67"/>
  <c r="E16" i="67"/>
  <c r="D16" i="67"/>
  <c r="Q15" i="67"/>
  <c r="P15" i="67"/>
  <c r="M15" i="67"/>
  <c r="L15" i="67"/>
  <c r="N15" i="67" s="1"/>
  <c r="K15" i="67"/>
  <c r="F15" i="67"/>
  <c r="E15" i="67"/>
  <c r="D15" i="67"/>
  <c r="Q14" i="67"/>
  <c r="P14" i="67"/>
  <c r="R14" i="67" s="1"/>
  <c r="M14" i="67"/>
  <c r="L14" i="67"/>
  <c r="N14" i="67" s="1"/>
  <c r="K14" i="67"/>
  <c r="F14" i="67"/>
  <c r="E14" i="67"/>
  <c r="D14" i="67"/>
  <c r="Q13" i="67"/>
  <c r="P13" i="67"/>
  <c r="M13" i="67"/>
  <c r="L13" i="67"/>
  <c r="N13" i="67" s="1"/>
  <c r="K13" i="67"/>
  <c r="F13" i="67"/>
  <c r="E13" i="67"/>
  <c r="D13" i="67"/>
  <c r="Q12" i="67"/>
  <c r="P12" i="67"/>
  <c r="R12" i="67" s="1"/>
  <c r="M12" i="67"/>
  <c r="L12" i="67"/>
  <c r="N12" i="67" s="1"/>
  <c r="K12" i="67"/>
  <c r="F12" i="67"/>
  <c r="E12" i="67"/>
  <c r="D12" i="67"/>
  <c r="Q11" i="67"/>
  <c r="P11" i="67"/>
  <c r="M11" i="67"/>
  <c r="L11" i="67"/>
  <c r="N11" i="67" s="1"/>
  <c r="K11" i="67"/>
  <c r="F11" i="67"/>
  <c r="E11" i="67"/>
  <c r="D11" i="67"/>
  <c r="Q10" i="67"/>
  <c r="P10" i="67"/>
  <c r="R10" i="67" s="1"/>
  <c r="M10" i="67"/>
  <c r="L10" i="67"/>
  <c r="N10" i="67" s="1"/>
  <c r="K10" i="67"/>
  <c r="F10" i="67"/>
  <c r="E10" i="67"/>
  <c r="D10" i="67"/>
  <c r="Q9" i="67"/>
  <c r="P9" i="67"/>
  <c r="M9" i="67"/>
  <c r="L9" i="67"/>
  <c r="N9" i="67" s="1"/>
  <c r="K9" i="67"/>
  <c r="F9" i="67"/>
  <c r="E9" i="67"/>
  <c r="D9" i="67"/>
  <c r="Q8" i="67"/>
  <c r="P8" i="67"/>
  <c r="R8" i="67" s="1"/>
  <c r="M8" i="67"/>
  <c r="L8" i="67"/>
  <c r="N8" i="67" s="1"/>
  <c r="K8" i="67"/>
  <c r="F8" i="67"/>
  <c r="E8" i="67"/>
  <c r="D8" i="67"/>
  <c r="Q7" i="67"/>
  <c r="P7" i="67"/>
  <c r="M7" i="67"/>
  <c r="L7" i="67"/>
  <c r="N7" i="67" s="1"/>
  <c r="K7" i="67"/>
  <c r="F7" i="67"/>
  <c r="E7" i="67"/>
  <c r="D7" i="67"/>
  <c r="D33" i="67" s="1"/>
  <c r="C6" i="67"/>
  <c r="B6" i="67"/>
  <c r="P5" i="67"/>
  <c r="M5" i="67"/>
  <c r="K5" i="67"/>
  <c r="I5" i="67"/>
  <c r="F5" i="67"/>
  <c r="D5" i="67"/>
  <c r="R8" i="66"/>
  <c r="U8" i="66"/>
  <c r="H8" i="66"/>
  <c r="V7" i="66"/>
  <c r="U7" i="66"/>
  <c r="W7" i="66" s="1"/>
  <c r="R7" i="66"/>
  <c r="P7" i="66"/>
  <c r="H7" i="66"/>
  <c r="F7" i="66"/>
  <c r="V6" i="66"/>
  <c r="U6" i="66"/>
  <c r="R6" i="66"/>
  <c r="Q6" i="66"/>
  <c r="P6" i="66"/>
  <c r="H6" i="66"/>
  <c r="G6" i="66"/>
  <c r="F6" i="66"/>
  <c r="F8" i="66" s="1"/>
  <c r="V5" i="66"/>
  <c r="U5" i="66"/>
  <c r="Q5" i="66"/>
  <c r="P5" i="66"/>
  <c r="O5" i="66"/>
  <c r="N5" i="66"/>
  <c r="G5" i="66"/>
  <c r="F5" i="66"/>
  <c r="U4" i="66"/>
  <c r="R4" i="66"/>
  <c r="P4" i="66"/>
  <c r="N4" i="66"/>
  <c r="H4" i="66"/>
  <c r="F4" i="66"/>
  <c r="N88" i="67" l="1"/>
  <c r="N89" i="67"/>
  <c r="G69" i="67"/>
  <c r="G70" i="67"/>
  <c r="G71" i="67"/>
  <c r="G72" i="67"/>
  <c r="G73" i="67"/>
  <c r="G74" i="67"/>
  <c r="G75" i="67"/>
  <c r="G76" i="67"/>
  <c r="G77" i="67"/>
  <c r="G78" i="67"/>
  <c r="G79" i="67"/>
  <c r="G80" i="67"/>
  <c r="G81" i="67"/>
  <c r="G82" i="67"/>
  <c r="G83" i="67"/>
  <c r="G84" i="67"/>
  <c r="G85" i="67"/>
  <c r="G86" i="67"/>
  <c r="G87" i="67"/>
  <c r="G88" i="67"/>
  <c r="G56" i="67"/>
  <c r="N56" i="67"/>
  <c r="N58" i="67"/>
  <c r="P8" i="66"/>
  <c r="G89" i="67"/>
  <c r="N91" i="67"/>
  <c r="R68" i="67"/>
  <c r="R70" i="67"/>
  <c r="R72" i="67"/>
  <c r="R74" i="67"/>
  <c r="R76" i="67"/>
  <c r="R78" i="67"/>
  <c r="R80" i="67"/>
  <c r="R82" i="67"/>
  <c r="R84" i="67"/>
  <c r="R86" i="67"/>
  <c r="R87" i="67"/>
  <c r="R88" i="67"/>
  <c r="R89" i="67"/>
  <c r="M90" i="67"/>
  <c r="R69" i="67"/>
  <c r="R71" i="67"/>
  <c r="R73" i="67"/>
  <c r="R75" i="67"/>
  <c r="R77" i="67"/>
  <c r="R79" i="67"/>
  <c r="R81" i="67"/>
  <c r="R83" i="67"/>
  <c r="R85" i="67"/>
  <c r="P90" i="67"/>
  <c r="F90" i="67"/>
  <c r="N59" i="67"/>
  <c r="G57" i="67"/>
  <c r="R55" i="67"/>
  <c r="R57" i="67"/>
  <c r="N40" i="67"/>
  <c r="N41" i="67"/>
  <c r="N42" i="67"/>
  <c r="N43" i="67"/>
  <c r="N44" i="67"/>
  <c r="N45" i="67"/>
  <c r="N46" i="67"/>
  <c r="N47" i="67"/>
  <c r="N48" i="67"/>
  <c r="N49" i="67"/>
  <c r="N50" i="67"/>
  <c r="N51" i="67"/>
  <c r="N52" i="67"/>
  <c r="N53" i="67"/>
  <c r="N54" i="67"/>
  <c r="N55" i="67"/>
  <c r="N57" i="67"/>
  <c r="N60" i="67"/>
  <c r="G58" i="67"/>
  <c r="R58" i="67"/>
  <c r="G59" i="67"/>
  <c r="R59" i="67"/>
  <c r="G60" i="67"/>
  <c r="R60" i="67"/>
  <c r="F61" i="67"/>
  <c r="R39" i="67"/>
  <c r="R40" i="67"/>
  <c r="R42" i="67"/>
  <c r="R44" i="67"/>
  <c r="R46" i="67"/>
  <c r="R48" i="67"/>
  <c r="R50" i="67"/>
  <c r="R52" i="67"/>
  <c r="R54" i="67"/>
  <c r="R56" i="67"/>
  <c r="P61" i="67"/>
  <c r="M32" i="67"/>
  <c r="R33" i="67"/>
  <c r="N31" i="67"/>
  <c r="R7" i="67"/>
  <c r="G8" i="67"/>
  <c r="G9" i="67"/>
  <c r="R9" i="67"/>
  <c r="G10" i="67"/>
  <c r="G11" i="67"/>
  <c r="R11" i="67"/>
  <c r="G12" i="67"/>
  <c r="G13" i="67"/>
  <c r="R13" i="67"/>
  <c r="G14" i="67"/>
  <c r="G15" i="67"/>
  <c r="R15" i="67"/>
  <c r="G16" i="67"/>
  <c r="G17" i="67"/>
  <c r="R17" i="67"/>
  <c r="G18" i="67"/>
  <c r="R18" i="67"/>
  <c r="G19" i="67"/>
  <c r="G20" i="67"/>
  <c r="R20" i="67"/>
  <c r="G21" i="67"/>
  <c r="G22" i="67"/>
  <c r="R22" i="67"/>
  <c r="G23" i="67"/>
  <c r="G24" i="67"/>
  <c r="R24" i="67"/>
  <c r="G25" i="67"/>
  <c r="G26" i="67"/>
  <c r="R26" i="67"/>
  <c r="G27" i="67"/>
  <c r="G28" i="67"/>
  <c r="R28" i="67"/>
  <c r="G29" i="67"/>
  <c r="G30" i="67"/>
  <c r="R30" i="67"/>
  <c r="G31" i="67"/>
  <c r="P32" i="67"/>
  <c r="P67" i="67"/>
  <c r="K67" i="67"/>
  <c r="I67" i="67"/>
  <c r="D67" i="67"/>
  <c r="B67" i="67"/>
  <c r="D6" i="67"/>
  <c r="I6" i="67"/>
  <c r="K6" i="67"/>
  <c r="P6" i="67"/>
  <c r="E32" i="67"/>
  <c r="G32" i="67" s="1"/>
  <c r="L32" i="67"/>
  <c r="Q32" i="67"/>
  <c r="R32" i="67" s="1"/>
  <c r="L33" i="67"/>
  <c r="B38" i="67"/>
  <c r="D38" i="67"/>
  <c r="I38" i="67"/>
  <c r="K38" i="67"/>
  <c r="P38" i="67"/>
  <c r="Q67" i="67"/>
  <c r="L67" i="67"/>
  <c r="J67" i="67"/>
  <c r="E67" i="67"/>
  <c r="C67" i="67"/>
  <c r="E6" i="67"/>
  <c r="J6" i="67" s="1"/>
  <c r="L6" i="67"/>
  <c r="Q6" i="67"/>
  <c r="G7" i="67"/>
  <c r="K32" i="67"/>
  <c r="K33" i="67" s="1"/>
  <c r="C38" i="67"/>
  <c r="E38" i="67"/>
  <c r="J38" i="67"/>
  <c r="L38" i="67"/>
  <c r="Q38" i="67"/>
  <c r="G39" i="67"/>
  <c r="N39" i="67"/>
  <c r="E61" i="67"/>
  <c r="G61" i="67" s="1"/>
  <c r="L61" i="67"/>
  <c r="Q61" i="67"/>
  <c r="R61" i="67" s="1"/>
  <c r="G68" i="67"/>
  <c r="E90" i="67"/>
  <c r="G90" i="67" s="1"/>
  <c r="L90" i="67"/>
  <c r="Q90" i="67"/>
  <c r="R90" i="67" s="1"/>
  <c r="K61" i="67"/>
  <c r="K62" i="67" s="1"/>
  <c r="K90" i="67"/>
  <c r="W6" i="66"/>
  <c r="I6" i="66"/>
  <c r="S6" i="66"/>
  <c r="V8" i="66"/>
  <c r="W8" i="66" s="1"/>
  <c r="G7" i="66"/>
  <c r="I7" i="66" s="1"/>
  <c r="Q7" i="66"/>
  <c r="S7" i="66" s="1"/>
  <c r="N33" i="67" l="1"/>
  <c r="N90" i="67"/>
  <c r="N61" i="67"/>
  <c r="E91" i="67"/>
  <c r="L62" i="67"/>
  <c r="E62" i="67"/>
  <c r="N32" i="67"/>
  <c r="E33" i="67"/>
  <c r="G8" i="66"/>
  <c r="I8" i="66" s="1"/>
  <c r="Q8" i="66"/>
  <c r="S8" i="66" s="1"/>
  <c r="Q91" i="65" l="1"/>
  <c r="R91" i="65" s="1"/>
  <c r="P91" i="65"/>
  <c r="M91" i="65"/>
  <c r="L91" i="65"/>
  <c r="K91" i="65"/>
  <c r="F91" i="65"/>
  <c r="J90" i="65"/>
  <c r="I90" i="65"/>
  <c r="C90" i="65"/>
  <c r="F90" i="65" s="1"/>
  <c r="B90" i="65"/>
  <c r="D90" i="65" s="1"/>
  <c r="Q89" i="65"/>
  <c r="P89" i="65"/>
  <c r="M89" i="65"/>
  <c r="L89" i="65"/>
  <c r="K89" i="65"/>
  <c r="F89" i="65"/>
  <c r="E89" i="65"/>
  <c r="D89" i="65"/>
  <c r="Q88" i="65"/>
  <c r="P88" i="65"/>
  <c r="M88" i="65"/>
  <c r="L88" i="65"/>
  <c r="K88" i="65"/>
  <c r="F88" i="65"/>
  <c r="E88" i="65"/>
  <c r="D88" i="65"/>
  <c r="Q87" i="65"/>
  <c r="P87" i="65"/>
  <c r="M87" i="65"/>
  <c r="L87" i="65"/>
  <c r="K87" i="65"/>
  <c r="F87" i="65"/>
  <c r="E87" i="65"/>
  <c r="D87" i="65"/>
  <c r="Q86" i="65"/>
  <c r="P86" i="65"/>
  <c r="M86" i="65"/>
  <c r="L86" i="65"/>
  <c r="K86" i="65"/>
  <c r="F86" i="65"/>
  <c r="E86" i="65"/>
  <c r="D86" i="65"/>
  <c r="Q85" i="65"/>
  <c r="P85" i="65"/>
  <c r="M85" i="65"/>
  <c r="L85" i="65"/>
  <c r="K85" i="65"/>
  <c r="F85" i="65"/>
  <c r="E85" i="65"/>
  <c r="D85" i="65"/>
  <c r="Q84" i="65"/>
  <c r="P84" i="65"/>
  <c r="M84" i="65"/>
  <c r="L84" i="65"/>
  <c r="K84" i="65"/>
  <c r="F84" i="65"/>
  <c r="E84" i="65"/>
  <c r="D84" i="65"/>
  <c r="Q83" i="65"/>
  <c r="P83" i="65"/>
  <c r="M83" i="65"/>
  <c r="L83" i="65"/>
  <c r="K83" i="65"/>
  <c r="F83" i="65"/>
  <c r="E83" i="65"/>
  <c r="D83" i="65"/>
  <c r="Q82" i="65"/>
  <c r="P82" i="65"/>
  <c r="M82" i="65"/>
  <c r="L82" i="65"/>
  <c r="K82" i="65"/>
  <c r="F82" i="65"/>
  <c r="E82" i="65"/>
  <c r="D82" i="65"/>
  <c r="Q81" i="65"/>
  <c r="P81" i="65"/>
  <c r="M81" i="65"/>
  <c r="L81" i="65"/>
  <c r="K81" i="65"/>
  <c r="F81" i="65"/>
  <c r="E81" i="65"/>
  <c r="D81" i="65"/>
  <c r="Q80" i="65"/>
  <c r="P80" i="65"/>
  <c r="M80" i="65"/>
  <c r="L80" i="65"/>
  <c r="K80" i="65"/>
  <c r="F80" i="65"/>
  <c r="E80" i="65"/>
  <c r="D80" i="65"/>
  <c r="Q79" i="65"/>
  <c r="P79" i="65"/>
  <c r="M79" i="65"/>
  <c r="L79" i="65"/>
  <c r="K79" i="65"/>
  <c r="F79" i="65"/>
  <c r="E79" i="65"/>
  <c r="D79" i="65"/>
  <c r="Q78" i="65"/>
  <c r="P78" i="65"/>
  <c r="M78" i="65"/>
  <c r="L78" i="65"/>
  <c r="K78" i="65"/>
  <c r="F78" i="65"/>
  <c r="E78" i="65"/>
  <c r="D78" i="65"/>
  <c r="Q77" i="65"/>
  <c r="P77" i="65"/>
  <c r="M77" i="65"/>
  <c r="L77" i="65"/>
  <c r="K77" i="65"/>
  <c r="F77" i="65"/>
  <c r="E77" i="65"/>
  <c r="D77" i="65"/>
  <c r="Q76" i="65"/>
  <c r="P76" i="65"/>
  <c r="M76" i="65"/>
  <c r="L76" i="65"/>
  <c r="K76" i="65"/>
  <c r="F76" i="65"/>
  <c r="E76" i="65"/>
  <c r="D76" i="65"/>
  <c r="Q75" i="65"/>
  <c r="P75" i="65"/>
  <c r="M75" i="65"/>
  <c r="L75" i="65"/>
  <c r="K75" i="65"/>
  <c r="F75" i="65"/>
  <c r="E75" i="65"/>
  <c r="D75" i="65"/>
  <c r="Q74" i="65"/>
  <c r="P74" i="65"/>
  <c r="M74" i="65"/>
  <c r="L74" i="65"/>
  <c r="K74" i="65"/>
  <c r="F74" i="65"/>
  <c r="E74" i="65"/>
  <c r="D74" i="65"/>
  <c r="Q73" i="65"/>
  <c r="P73" i="65"/>
  <c r="M73" i="65"/>
  <c r="L73" i="65"/>
  <c r="K73" i="65"/>
  <c r="F73" i="65"/>
  <c r="E73" i="65"/>
  <c r="D73" i="65"/>
  <c r="Q72" i="65"/>
  <c r="P72" i="65"/>
  <c r="M72" i="65"/>
  <c r="L72" i="65"/>
  <c r="K72" i="65"/>
  <c r="F72" i="65"/>
  <c r="E72" i="65"/>
  <c r="D72" i="65"/>
  <c r="Q71" i="65"/>
  <c r="P71" i="65"/>
  <c r="M71" i="65"/>
  <c r="L71" i="65"/>
  <c r="K71" i="65"/>
  <c r="F71" i="65"/>
  <c r="E71" i="65"/>
  <c r="D71" i="65"/>
  <c r="Q70" i="65"/>
  <c r="P70" i="65"/>
  <c r="M70" i="65"/>
  <c r="L70" i="65"/>
  <c r="K70" i="65"/>
  <c r="F70" i="65"/>
  <c r="E70" i="65"/>
  <c r="D70" i="65"/>
  <c r="Q69" i="65"/>
  <c r="P69" i="65"/>
  <c r="M69" i="65"/>
  <c r="L69" i="65"/>
  <c r="K69" i="65"/>
  <c r="F69" i="65"/>
  <c r="E69" i="65"/>
  <c r="D69" i="65"/>
  <c r="Q68" i="65"/>
  <c r="P68" i="65"/>
  <c r="M68" i="65"/>
  <c r="L68" i="65"/>
  <c r="K68" i="65"/>
  <c r="F68" i="65"/>
  <c r="E68" i="65"/>
  <c r="D68" i="65"/>
  <c r="P66" i="65"/>
  <c r="M66" i="65"/>
  <c r="K66" i="65"/>
  <c r="I66" i="65"/>
  <c r="F66" i="65"/>
  <c r="D66" i="65"/>
  <c r="B66" i="65"/>
  <c r="Q62" i="65"/>
  <c r="P62" i="65"/>
  <c r="M62" i="65"/>
  <c r="F62" i="65"/>
  <c r="J61" i="65"/>
  <c r="I61" i="65"/>
  <c r="C61" i="65"/>
  <c r="E61" i="65" s="1"/>
  <c r="B61" i="65"/>
  <c r="Q60" i="65"/>
  <c r="P60" i="65"/>
  <c r="M60" i="65"/>
  <c r="L60" i="65"/>
  <c r="K60" i="65"/>
  <c r="F60" i="65"/>
  <c r="E60" i="65"/>
  <c r="D60" i="65"/>
  <c r="Q59" i="65"/>
  <c r="P59" i="65"/>
  <c r="M59" i="65"/>
  <c r="L59" i="65"/>
  <c r="K59" i="65"/>
  <c r="F59" i="65"/>
  <c r="E59" i="65"/>
  <c r="D59" i="65"/>
  <c r="Q58" i="65"/>
  <c r="P58" i="65"/>
  <c r="M58" i="65"/>
  <c r="L58" i="65"/>
  <c r="K58" i="65"/>
  <c r="F58" i="65"/>
  <c r="E58" i="65"/>
  <c r="D58" i="65"/>
  <c r="Q57" i="65"/>
  <c r="P57" i="65"/>
  <c r="M57" i="65"/>
  <c r="L57" i="65"/>
  <c r="K57" i="65"/>
  <c r="F57" i="65"/>
  <c r="E57" i="65"/>
  <c r="D57" i="65"/>
  <c r="Q56" i="65"/>
  <c r="P56" i="65"/>
  <c r="M56" i="65"/>
  <c r="L56" i="65"/>
  <c r="K56" i="65"/>
  <c r="F56" i="65"/>
  <c r="E56" i="65"/>
  <c r="D56" i="65"/>
  <c r="Q55" i="65"/>
  <c r="P55" i="65"/>
  <c r="M55" i="65"/>
  <c r="L55" i="65"/>
  <c r="K55" i="65"/>
  <c r="F55" i="65"/>
  <c r="E55" i="65"/>
  <c r="D55" i="65"/>
  <c r="Q54" i="65"/>
  <c r="P54" i="65"/>
  <c r="M54" i="65"/>
  <c r="L54" i="65"/>
  <c r="K54" i="65"/>
  <c r="F54" i="65"/>
  <c r="E54" i="65"/>
  <c r="D54" i="65"/>
  <c r="Q53" i="65"/>
  <c r="P53" i="65"/>
  <c r="M53" i="65"/>
  <c r="L53" i="65"/>
  <c r="K53" i="65"/>
  <c r="F53" i="65"/>
  <c r="E53" i="65"/>
  <c r="D53" i="65"/>
  <c r="Q52" i="65"/>
  <c r="P52" i="65"/>
  <c r="M52" i="65"/>
  <c r="L52" i="65"/>
  <c r="K52" i="65"/>
  <c r="F52" i="65"/>
  <c r="E52" i="65"/>
  <c r="D52" i="65"/>
  <c r="Q51" i="65"/>
  <c r="P51" i="65"/>
  <c r="M51" i="65"/>
  <c r="L51" i="65"/>
  <c r="K51" i="65"/>
  <c r="F51" i="65"/>
  <c r="E51" i="65"/>
  <c r="D51" i="65"/>
  <c r="Q50" i="65"/>
  <c r="P50" i="65"/>
  <c r="M50" i="65"/>
  <c r="L50" i="65"/>
  <c r="K50" i="65"/>
  <c r="F50" i="65"/>
  <c r="E50" i="65"/>
  <c r="D50" i="65"/>
  <c r="Q49" i="65"/>
  <c r="P49" i="65"/>
  <c r="M49" i="65"/>
  <c r="L49" i="65"/>
  <c r="K49" i="65"/>
  <c r="F49" i="65"/>
  <c r="E49" i="65"/>
  <c r="D49" i="65"/>
  <c r="Q48" i="65"/>
  <c r="P48" i="65"/>
  <c r="M48" i="65"/>
  <c r="L48" i="65"/>
  <c r="K48" i="65"/>
  <c r="F48" i="65"/>
  <c r="E48" i="65"/>
  <c r="D48" i="65"/>
  <c r="Q47" i="65"/>
  <c r="P47" i="65"/>
  <c r="M47" i="65"/>
  <c r="L47" i="65"/>
  <c r="K47" i="65"/>
  <c r="F47" i="65"/>
  <c r="E47" i="65"/>
  <c r="D47" i="65"/>
  <c r="Q46" i="65"/>
  <c r="P46" i="65"/>
  <c r="M46" i="65"/>
  <c r="L46" i="65"/>
  <c r="K46" i="65"/>
  <c r="F46" i="65"/>
  <c r="E46" i="65"/>
  <c r="D46" i="65"/>
  <c r="Q45" i="65"/>
  <c r="P45" i="65"/>
  <c r="M45" i="65"/>
  <c r="L45" i="65"/>
  <c r="K45" i="65"/>
  <c r="F45" i="65"/>
  <c r="E45" i="65"/>
  <c r="D45" i="65"/>
  <c r="Q44" i="65"/>
  <c r="P44" i="65"/>
  <c r="M44" i="65"/>
  <c r="L44" i="65"/>
  <c r="K44" i="65"/>
  <c r="F44" i="65"/>
  <c r="E44" i="65"/>
  <c r="D44" i="65"/>
  <c r="Q43" i="65"/>
  <c r="P43" i="65"/>
  <c r="M43" i="65"/>
  <c r="L43" i="65"/>
  <c r="K43" i="65"/>
  <c r="F43" i="65"/>
  <c r="E43" i="65"/>
  <c r="D43" i="65"/>
  <c r="Q42" i="65"/>
  <c r="P42" i="65"/>
  <c r="M42" i="65"/>
  <c r="L42" i="65"/>
  <c r="K42" i="65"/>
  <c r="F42" i="65"/>
  <c r="E42" i="65"/>
  <c r="D42" i="65"/>
  <c r="Q41" i="65"/>
  <c r="P41" i="65"/>
  <c r="M41" i="65"/>
  <c r="L41" i="65"/>
  <c r="K41" i="65"/>
  <c r="F41" i="65"/>
  <c r="E41" i="65"/>
  <c r="D41" i="65"/>
  <c r="Q40" i="65"/>
  <c r="P40" i="65"/>
  <c r="M40" i="65"/>
  <c r="L40" i="65"/>
  <c r="K40" i="65"/>
  <c r="F40" i="65"/>
  <c r="E40" i="65"/>
  <c r="D40" i="65"/>
  <c r="Q39" i="65"/>
  <c r="P39" i="65"/>
  <c r="M39" i="65"/>
  <c r="L39" i="65"/>
  <c r="K39" i="65"/>
  <c r="F39" i="65"/>
  <c r="E39" i="65"/>
  <c r="D39" i="65"/>
  <c r="R37" i="65"/>
  <c r="R66" i="65" s="1"/>
  <c r="P37" i="65"/>
  <c r="M37" i="65"/>
  <c r="K37" i="65"/>
  <c r="I37" i="65"/>
  <c r="F37" i="65"/>
  <c r="D37" i="65"/>
  <c r="B37" i="65"/>
  <c r="Q33" i="65"/>
  <c r="R33" i="65" s="1"/>
  <c r="P33" i="65"/>
  <c r="M33" i="65"/>
  <c r="F33" i="65"/>
  <c r="J32" i="65"/>
  <c r="I32" i="65"/>
  <c r="C32" i="65"/>
  <c r="E32" i="65" s="1"/>
  <c r="B32" i="65"/>
  <c r="Q31" i="65"/>
  <c r="P31" i="65"/>
  <c r="M31" i="65"/>
  <c r="L31" i="65"/>
  <c r="K31" i="65"/>
  <c r="F31" i="65"/>
  <c r="E31" i="65"/>
  <c r="D31" i="65"/>
  <c r="Q30" i="65"/>
  <c r="P30" i="65"/>
  <c r="M30" i="65"/>
  <c r="L30" i="65"/>
  <c r="K30" i="65"/>
  <c r="F30" i="65"/>
  <c r="E30" i="65"/>
  <c r="D30" i="65"/>
  <c r="Q29" i="65"/>
  <c r="P29" i="65"/>
  <c r="M29" i="65"/>
  <c r="L29" i="65"/>
  <c r="K29" i="65"/>
  <c r="F29" i="65"/>
  <c r="E29" i="65"/>
  <c r="D29" i="65"/>
  <c r="Q28" i="65"/>
  <c r="P28" i="65"/>
  <c r="M28" i="65"/>
  <c r="L28" i="65"/>
  <c r="K28" i="65"/>
  <c r="F28" i="65"/>
  <c r="E28" i="65"/>
  <c r="D28" i="65"/>
  <c r="Q27" i="65"/>
  <c r="P27" i="65"/>
  <c r="M27" i="65"/>
  <c r="L27" i="65"/>
  <c r="N27" i="65" s="1"/>
  <c r="K27" i="65"/>
  <c r="F27" i="65"/>
  <c r="E27" i="65"/>
  <c r="D27" i="65"/>
  <c r="Q26" i="65"/>
  <c r="P26" i="65"/>
  <c r="M26" i="65"/>
  <c r="L26" i="65"/>
  <c r="N26" i="65" s="1"/>
  <c r="K26" i="65"/>
  <c r="F26" i="65"/>
  <c r="E26" i="65"/>
  <c r="D26" i="65"/>
  <c r="Q25" i="65"/>
  <c r="P25" i="65"/>
  <c r="M25" i="65"/>
  <c r="L25" i="65"/>
  <c r="N25" i="65" s="1"/>
  <c r="K25" i="65"/>
  <c r="F25" i="65"/>
  <c r="E25" i="65"/>
  <c r="D25" i="65"/>
  <c r="Q24" i="65"/>
  <c r="P24" i="65"/>
  <c r="M24" i="65"/>
  <c r="L24" i="65"/>
  <c r="N24" i="65" s="1"/>
  <c r="K24" i="65"/>
  <c r="F24" i="65"/>
  <c r="E24" i="65"/>
  <c r="D24" i="65"/>
  <c r="Q23" i="65"/>
  <c r="P23" i="65"/>
  <c r="M23" i="65"/>
  <c r="L23" i="65"/>
  <c r="N23" i="65" s="1"/>
  <c r="K23" i="65"/>
  <c r="F23" i="65"/>
  <c r="E23" i="65"/>
  <c r="D23" i="65"/>
  <c r="Q22" i="65"/>
  <c r="P22" i="65"/>
  <c r="M22" i="65"/>
  <c r="L22" i="65"/>
  <c r="N22" i="65" s="1"/>
  <c r="K22" i="65"/>
  <c r="F22" i="65"/>
  <c r="E22" i="65"/>
  <c r="D22" i="65"/>
  <c r="Q21" i="65"/>
  <c r="P21" i="65"/>
  <c r="M21" i="65"/>
  <c r="L21" i="65"/>
  <c r="N21" i="65" s="1"/>
  <c r="K21" i="65"/>
  <c r="F21" i="65"/>
  <c r="E21" i="65"/>
  <c r="D21" i="65"/>
  <c r="Q20" i="65"/>
  <c r="P20" i="65"/>
  <c r="M20" i="65"/>
  <c r="L20" i="65"/>
  <c r="N20" i="65" s="1"/>
  <c r="K20" i="65"/>
  <c r="F20" i="65"/>
  <c r="E20" i="65"/>
  <c r="D20" i="65"/>
  <c r="Q19" i="65"/>
  <c r="P19" i="65"/>
  <c r="M19" i="65"/>
  <c r="L19" i="65"/>
  <c r="N19" i="65" s="1"/>
  <c r="K19" i="65"/>
  <c r="F19" i="65"/>
  <c r="E19" i="65"/>
  <c r="D19" i="65"/>
  <c r="Q18" i="65"/>
  <c r="P18" i="65"/>
  <c r="M18" i="65"/>
  <c r="L18" i="65"/>
  <c r="N18" i="65" s="1"/>
  <c r="K18" i="65"/>
  <c r="F18" i="65"/>
  <c r="E18" i="65"/>
  <c r="D18" i="65"/>
  <c r="Q17" i="65"/>
  <c r="P17" i="65"/>
  <c r="M17" i="65"/>
  <c r="L17" i="65"/>
  <c r="N17" i="65" s="1"/>
  <c r="K17" i="65"/>
  <c r="F17" i="65"/>
  <c r="E17" i="65"/>
  <c r="D17" i="65"/>
  <c r="Q16" i="65"/>
  <c r="P16" i="65"/>
  <c r="M16" i="65"/>
  <c r="L16" i="65"/>
  <c r="N16" i="65" s="1"/>
  <c r="K16" i="65"/>
  <c r="F16" i="65"/>
  <c r="E16" i="65"/>
  <c r="D16" i="65"/>
  <c r="Q15" i="65"/>
  <c r="P15" i="65"/>
  <c r="M15" i="65"/>
  <c r="L15" i="65"/>
  <c r="N15" i="65" s="1"/>
  <c r="K15" i="65"/>
  <c r="F15" i="65"/>
  <c r="E15" i="65"/>
  <c r="D15" i="65"/>
  <c r="Q14" i="65"/>
  <c r="P14" i="65"/>
  <c r="M14" i="65"/>
  <c r="L14" i="65"/>
  <c r="N14" i="65" s="1"/>
  <c r="K14" i="65"/>
  <c r="F14" i="65"/>
  <c r="E14" i="65"/>
  <c r="D14" i="65"/>
  <c r="Q13" i="65"/>
  <c r="P13" i="65"/>
  <c r="M13" i="65"/>
  <c r="L13" i="65"/>
  <c r="N13" i="65" s="1"/>
  <c r="K13" i="65"/>
  <c r="F13" i="65"/>
  <c r="E13" i="65"/>
  <c r="D13" i="65"/>
  <c r="Q12" i="65"/>
  <c r="P12" i="65"/>
  <c r="M12" i="65"/>
  <c r="L12" i="65"/>
  <c r="N12" i="65" s="1"/>
  <c r="K12" i="65"/>
  <c r="F12" i="65"/>
  <c r="E12" i="65"/>
  <c r="D12" i="65"/>
  <c r="Q11" i="65"/>
  <c r="P11" i="65"/>
  <c r="M11" i="65"/>
  <c r="L11" i="65"/>
  <c r="N11" i="65" s="1"/>
  <c r="K11" i="65"/>
  <c r="F11" i="65"/>
  <c r="E11" i="65"/>
  <c r="D11" i="65"/>
  <c r="Q10" i="65"/>
  <c r="P10" i="65"/>
  <c r="M10" i="65"/>
  <c r="L10" i="65"/>
  <c r="N10" i="65" s="1"/>
  <c r="K10" i="65"/>
  <c r="F10" i="65"/>
  <c r="E10" i="65"/>
  <c r="D10" i="65"/>
  <c r="Q9" i="65"/>
  <c r="P9" i="65"/>
  <c r="M9" i="65"/>
  <c r="L9" i="65"/>
  <c r="N9" i="65" s="1"/>
  <c r="K9" i="65"/>
  <c r="F9" i="65"/>
  <c r="E9" i="65"/>
  <c r="D9" i="65"/>
  <c r="Q8" i="65"/>
  <c r="P8" i="65"/>
  <c r="M8" i="65"/>
  <c r="L8" i="65"/>
  <c r="N8" i="65" s="1"/>
  <c r="K8" i="65"/>
  <c r="F8" i="65"/>
  <c r="E8" i="65"/>
  <c r="D8" i="65"/>
  <c r="Q7" i="65"/>
  <c r="P7" i="65"/>
  <c r="M7" i="65"/>
  <c r="L7" i="65"/>
  <c r="K7" i="65"/>
  <c r="F7" i="65"/>
  <c r="E7" i="65"/>
  <c r="D7" i="65"/>
  <c r="C6" i="65"/>
  <c r="B6" i="65"/>
  <c r="K67" i="65" s="1"/>
  <c r="P5" i="65"/>
  <c r="M5" i="65"/>
  <c r="K5" i="65"/>
  <c r="I5" i="65"/>
  <c r="D5" i="65"/>
  <c r="F5" i="65" s="1"/>
  <c r="O14" i="64"/>
  <c r="R14" i="64" s="1"/>
  <c r="N14" i="64"/>
  <c r="E14" i="64"/>
  <c r="D14" i="64"/>
  <c r="F14" i="64" s="1"/>
  <c r="O13" i="64"/>
  <c r="N13" i="64"/>
  <c r="E13" i="64"/>
  <c r="G13" i="64" s="1"/>
  <c r="D13" i="64"/>
  <c r="V12" i="64"/>
  <c r="U12" i="64"/>
  <c r="R12" i="64"/>
  <c r="H12" i="64"/>
  <c r="V11" i="64"/>
  <c r="U11" i="64"/>
  <c r="R11" i="64"/>
  <c r="Q11" i="64"/>
  <c r="P11" i="64"/>
  <c r="H11" i="64"/>
  <c r="G11" i="64"/>
  <c r="F11" i="64"/>
  <c r="V10" i="64"/>
  <c r="U10" i="64"/>
  <c r="R10" i="64"/>
  <c r="Q10" i="64"/>
  <c r="P10" i="64"/>
  <c r="H10" i="64"/>
  <c r="G10" i="64"/>
  <c r="F10" i="64"/>
  <c r="V9" i="64"/>
  <c r="U9" i="64"/>
  <c r="R9" i="64"/>
  <c r="Q9" i="64"/>
  <c r="P9" i="64"/>
  <c r="H9" i="64"/>
  <c r="G9" i="64"/>
  <c r="F9" i="64"/>
  <c r="V8" i="64"/>
  <c r="U8" i="64"/>
  <c r="R8" i="64"/>
  <c r="Q8" i="64"/>
  <c r="P8" i="64"/>
  <c r="H8" i="64"/>
  <c r="G8" i="64"/>
  <c r="F8" i="64"/>
  <c r="V7" i="64"/>
  <c r="U7" i="64"/>
  <c r="R7" i="64"/>
  <c r="Q7" i="64"/>
  <c r="P7" i="64"/>
  <c r="H7" i="64"/>
  <c r="G7" i="64"/>
  <c r="F7" i="64"/>
  <c r="V6" i="64"/>
  <c r="U6" i="64"/>
  <c r="R6" i="64"/>
  <c r="Q6" i="64"/>
  <c r="Q12" i="64" s="1"/>
  <c r="P6" i="64"/>
  <c r="P12" i="64" s="1"/>
  <c r="H6" i="64"/>
  <c r="G6" i="64"/>
  <c r="G12" i="64" s="1"/>
  <c r="F6" i="64"/>
  <c r="F12" i="64" s="1"/>
  <c r="V5" i="64"/>
  <c r="U5" i="64"/>
  <c r="Q5" i="64"/>
  <c r="P5" i="64"/>
  <c r="U4" i="64"/>
  <c r="R4" i="64"/>
  <c r="P4" i="64"/>
  <c r="N4" i="64"/>
  <c r="H4" i="64"/>
  <c r="F4" i="64"/>
  <c r="Q96" i="63"/>
  <c r="P96" i="63"/>
  <c r="M96" i="63"/>
  <c r="L96" i="63"/>
  <c r="K96" i="63"/>
  <c r="F96" i="63"/>
  <c r="J95" i="63"/>
  <c r="L95" i="63" s="1"/>
  <c r="I95" i="63"/>
  <c r="C95" i="63"/>
  <c r="E95" i="63" s="1"/>
  <c r="B95" i="63"/>
  <c r="D95" i="63" s="1"/>
  <c r="Q94" i="63"/>
  <c r="P94" i="63"/>
  <c r="M94" i="63"/>
  <c r="L94" i="63"/>
  <c r="K94" i="63"/>
  <c r="F94" i="63"/>
  <c r="E94" i="63"/>
  <c r="D94" i="63"/>
  <c r="Q93" i="63"/>
  <c r="P93" i="63"/>
  <c r="M93" i="63"/>
  <c r="L93" i="63"/>
  <c r="K93" i="63"/>
  <c r="F93" i="63"/>
  <c r="E93" i="63"/>
  <c r="D93" i="63"/>
  <c r="Q92" i="63"/>
  <c r="P92" i="63"/>
  <c r="M92" i="63"/>
  <c r="L92" i="63"/>
  <c r="K92" i="63"/>
  <c r="F92" i="63"/>
  <c r="E92" i="63"/>
  <c r="D92" i="63"/>
  <c r="Q91" i="63"/>
  <c r="P91" i="63"/>
  <c r="M91" i="63"/>
  <c r="L91" i="63"/>
  <c r="K91" i="63"/>
  <c r="F91" i="63"/>
  <c r="E91" i="63"/>
  <c r="D91" i="63"/>
  <c r="Q90" i="63"/>
  <c r="P90" i="63"/>
  <c r="M90" i="63"/>
  <c r="L90" i="63"/>
  <c r="K90" i="63"/>
  <c r="F90" i="63"/>
  <c r="E90" i="63"/>
  <c r="D90" i="63"/>
  <c r="Q89" i="63"/>
  <c r="P89" i="63"/>
  <c r="M89" i="63"/>
  <c r="L89" i="63"/>
  <c r="K89" i="63"/>
  <c r="F89" i="63"/>
  <c r="E89" i="63"/>
  <c r="D89" i="63"/>
  <c r="Q88" i="63"/>
  <c r="P88" i="63"/>
  <c r="M88" i="63"/>
  <c r="L88" i="63"/>
  <c r="K88" i="63"/>
  <c r="F88" i="63"/>
  <c r="E88" i="63"/>
  <c r="D88" i="63"/>
  <c r="Q87" i="63"/>
  <c r="P87" i="63"/>
  <c r="M87" i="63"/>
  <c r="L87" i="63"/>
  <c r="K87" i="63"/>
  <c r="F87" i="63"/>
  <c r="E87" i="63"/>
  <c r="D87" i="63"/>
  <c r="Q86" i="63"/>
  <c r="P86" i="63"/>
  <c r="M86" i="63"/>
  <c r="L86" i="63"/>
  <c r="K86" i="63"/>
  <c r="F86" i="63"/>
  <c r="E86" i="63"/>
  <c r="D86" i="63"/>
  <c r="Q85" i="63"/>
  <c r="P85" i="63"/>
  <c r="M85" i="63"/>
  <c r="L85" i="63"/>
  <c r="K85" i="63"/>
  <c r="F85" i="63"/>
  <c r="E85" i="63"/>
  <c r="D85" i="63"/>
  <c r="Q84" i="63"/>
  <c r="P84" i="63"/>
  <c r="M84" i="63"/>
  <c r="L84" i="63"/>
  <c r="K84" i="63"/>
  <c r="F84" i="63"/>
  <c r="E84" i="63"/>
  <c r="D84" i="63"/>
  <c r="Q83" i="63"/>
  <c r="P83" i="63"/>
  <c r="M83" i="63"/>
  <c r="L83" i="63"/>
  <c r="K83" i="63"/>
  <c r="F83" i="63"/>
  <c r="E83" i="63"/>
  <c r="D83" i="63"/>
  <c r="Q82" i="63"/>
  <c r="P82" i="63"/>
  <c r="M82" i="63"/>
  <c r="L82" i="63"/>
  <c r="K82" i="63"/>
  <c r="F82" i="63"/>
  <c r="E82" i="63"/>
  <c r="D82" i="63"/>
  <c r="Q81" i="63"/>
  <c r="P81" i="63"/>
  <c r="M81" i="63"/>
  <c r="L81" i="63"/>
  <c r="K81" i="63"/>
  <c r="F81" i="63"/>
  <c r="E81" i="63"/>
  <c r="D81" i="63"/>
  <c r="Q80" i="63"/>
  <c r="P80" i="63"/>
  <c r="M80" i="63"/>
  <c r="L80" i="63"/>
  <c r="K80" i="63"/>
  <c r="F80" i="63"/>
  <c r="E80" i="63"/>
  <c r="D80" i="63"/>
  <c r="Q79" i="63"/>
  <c r="P79" i="63"/>
  <c r="M79" i="63"/>
  <c r="L79" i="63"/>
  <c r="K79" i="63"/>
  <c r="F79" i="63"/>
  <c r="E79" i="63"/>
  <c r="D79" i="63"/>
  <c r="Q78" i="63"/>
  <c r="P78" i="63"/>
  <c r="M78" i="63"/>
  <c r="L78" i="63"/>
  <c r="K78" i="63"/>
  <c r="F78" i="63"/>
  <c r="E78" i="63"/>
  <c r="D78" i="63"/>
  <c r="Q77" i="63"/>
  <c r="P77" i="63"/>
  <c r="M77" i="63"/>
  <c r="L77" i="63"/>
  <c r="K77" i="63"/>
  <c r="F77" i="63"/>
  <c r="E77" i="63"/>
  <c r="D77" i="63"/>
  <c r="Q76" i="63"/>
  <c r="P76" i="63"/>
  <c r="M76" i="63"/>
  <c r="L76" i="63"/>
  <c r="K76" i="63"/>
  <c r="F76" i="63"/>
  <c r="E76" i="63"/>
  <c r="D76" i="63"/>
  <c r="Q75" i="63"/>
  <c r="P75" i="63"/>
  <c r="M75" i="63"/>
  <c r="L75" i="63"/>
  <c r="K75" i="63"/>
  <c r="F75" i="63"/>
  <c r="E75" i="63"/>
  <c r="D75" i="63"/>
  <c r="Q74" i="63"/>
  <c r="P74" i="63"/>
  <c r="M74" i="63"/>
  <c r="L74" i="63"/>
  <c r="K74" i="63"/>
  <c r="F74" i="63"/>
  <c r="E74" i="63"/>
  <c r="D74" i="63"/>
  <c r="Q73" i="63"/>
  <c r="P73" i="63"/>
  <c r="M73" i="63"/>
  <c r="L73" i="63"/>
  <c r="K73" i="63"/>
  <c r="F73" i="63"/>
  <c r="E73" i="63"/>
  <c r="D73" i="63"/>
  <c r="Q72" i="63"/>
  <c r="P72" i="63"/>
  <c r="M72" i="63"/>
  <c r="L72" i="63"/>
  <c r="K72" i="63"/>
  <c r="F72" i="63"/>
  <c r="E72" i="63"/>
  <c r="D72" i="63"/>
  <c r="Q71" i="63"/>
  <c r="P71" i="63"/>
  <c r="M71" i="63"/>
  <c r="L71" i="63"/>
  <c r="K71" i="63"/>
  <c r="F71" i="63"/>
  <c r="E71" i="63"/>
  <c r="D71" i="63"/>
  <c r="Q70" i="63"/>
  <c r="P70" i="63"/>
  <c r="M70" i="63"/>
  <c r="L70" i="63"/>
  <c r="K70" i="63"/>
  <c r="F70" i="63"/>
  <c r="E70" i="63"/>
  <c r="D70" i="63"/>
  <c r="Q69" i="63"/>
  <c r="P69" i="63"/>
  <c r="M69" i="63"/>
  <c r="L69" i="63"/>
  <c r="K69" i="63"/>
  <c r="F69" i="63"/>
  <c r="E69" i="63"/>
  <c r="D69" i="63"/>
  <c r="Q68" i="63"/>
  <c r="P68" i="63"/>
  <c r="M68" i="63"/>
  <c r="L68" i="63"/>
  <c r="K68" i="63"/>
  <c r="F68" i="63"/>
  <c r="E68" i="63"/>
  <c r="D68" i="63"/>
  <c r="D96" i="63" s="1"/>
  <c r="P66" i="63"/>
  <c r="M66" i="63"/>
  <c r="K66" i="63"/>
  <c r="I66" i="63"/>
  <c r="F66" i="63"/>
  <c r="D66" i="63"/>
  <c r="B66" i="63"/>
  <c r="Q62" i="63"/>
  <c r="R62" i="63" s="1"/>
  <c r="P62" i="63"/>
  <c r="M62" i="63"/>
  <c r="F62" i="63"/>
  <c r="J61" i="63"/>
  <c r="I61" i="63"/>
  <c r="C61" i="63"/>
  <c r="E61" i="63" s="1"/>
  <c r="B61" i="63"/>
  <c r="Q60" i="63"/>
  <c r="P60" i="63"/>
  <c r="M60" i="63"/>
  <c r="L60" i="63"/>
  <c r="K60" i="63"/>
  <c r="F60" i="63"/>
  <c r="E60" i="63"/>
  <c r="D60" i="63"/>
  <c r="Q59" i="63"/>
  <c r="P59" i="63"/>
  <c r="M59" i="63"/>
  <c r="L59" i="63"/>
  <c r="K59" i="63"/>
  <c r="F59" i="63"/>
  <c r="E59" i="63"/>
  <c r="D59" i="63"/>
  <c r="Q58" i="63"/>
  <c r="P58" i="63"/>
  <c r="M58" i="63"/>
  <c r="L58" i="63"/>
  <c r="K58" i="63"/>
  <c r="F58" i="63"/>
  <c r="E58" i="63"/>
  <c r="D58" i="63"/>
  <c r="Q57" i="63"/>
  <c r="P57" i="63"/>
  <c r="M57" i="63"/>
  <c r="L57" i="63"/>
  <c r="K57" i="63"/>
  <c r="F57" i="63"/>
  <c r="E57" i="63"/>
  <c r="D57" i="63"/>
  <c r="Q56" i="63"/>
  <c r="P56" i="63"/>
  <c r="M56" i="63"/>
  <c r="L56" i="63"/>
  <c r="K56" i="63"/>
  <c r="F56" i="63"/>
  <c r="E56" i="63"/>
  <c r="D56" i="63"/>
  <c r="Q55" i="63"/>
  <c r="P55" i="63"/>
  <c r="M55" i="63"/>
  <c r="L55" i="63"/>
  <c r="K55" i="63"/>
  <c r="F55" i="63"/>
  <c r="E55" i="63"/>
  <c r="D55" i="63"/>
  <c r="Q54" i="63"/>
  <c r="P54" i="63"/>
  <c r="M54" i="63"/>
  <c r="L54" i="63"/>
  <c r="K54" i="63"/>
  <c r="F54" i="63"/>
  <c r="E54" i="63"/>
  <c r="D54" i="63"/>
  <c r="Q53" i="63"/>
  <c r="P53" i="63"/>
  <c r="M53" i="63"/>
  <c r="L53" i="63"/>
  <c r="K53" i="63"/>
  <c r="F53" i="63"/>
  <c r="E53" i="63"/>
  <c r="D53" i="63"/>
  <c r="Q52" i="63"/>
  <c r="P52" i="63"/>
  <c r="M52" i="63"/>
  <c r="L52" i="63"/>
  <c r="K52" i="63"/>
  <c r="F52" i="63"/>
  <c r="E52" i="63"/>
  <c r="D52" i="63"/>
  <c r="Q51" i="63"/>
  <c r="P51" i="63"/>
  <c r="M51" i="63"/>
  <c r="L51" i="63"/>
  <c r="K51" i="63"/>
  <c r="F51" i="63"/>
  <c r="E51" i="63"/>
  <c r="D51" i="63"/>
  <c r="Q50" i="63"/>
  <c r="P50" i="63"/>
  <c r="M50" i="63"/>
  <c r="L50" i="63"/>
  <c r="K50" i="63"/>
  <c r="F50" i="63"/>
  <c r="E50" i="63"/>
  <c r="D50" i="63"/>
  <c r="Q49" i="63"/>
  <c r="P49" i="63"/>
  <c r="M49" i="63"/>
  <c r="L49" i="63"/>
  <c r="K49" i="63"/>
  <c r="F49" i="63"/>
  <c r="E49" i="63"/>
  <c r="D49" i="63"/>
  <c r="Q48" i="63"/>
  <c r="P48" i="63"/>
  <c r="M48" i="63"/>
  <c r="L48" i="63"/>
  <c r="K48" i="63"/>
  <c r="F48" i="63"/>
  <c r="E48" i="63"/>
  <c r="D48" i="63"/>
  <c r="Q47" i="63"/>
  <c r="P47" i="63"/>
  <c r="M47" i="63"/>
  <c r="L47" i="63"/>
  <c r="K47" i="63"/>
  <c r="F47" i="63"/>
  <c r="E47" i="63"/>
  <c r="D47" i="63"/>
  <c r="Q46" i="63"/>
  <c r="P46" i="63"/>
  <c r="M46" i="63"/>
  <c r="L46" i="63"/>
  <c r="K46" i="63"/>
  <c r="F46" i="63"/>
  <c r="E46" i="63"/>
  <c r="D46" i="63"/>
  <c r="Q45" i="63"/>
  <c r="P45" i="63"/>
  <c r="M45" i="63"/>
  <c r="L45" i="63"/>
  <c r="K45" i="63"/>
  <c r="F45" i="63"/>
  <c r="E45" i="63"/>
  <c r="D45" i="63"/>
  <c r="Q44" i="63"/>
  <c r="P44" i="63"/>
  <c r="M44" i="63"/>
  <c r="L44" i="63"/>
  <c r="K44" i="63"/>
  <c r="F44" i="63"/>
  <c r="E44" i="63"/>
  <c r="D44" i="63"/>
  <c r="Q43" i="63"/>
  <c r="P43" i="63"/>
  <c r="M43" i="63"/>
  <c r="L43" i="63"/>
  <c r="K43" i="63"/>
  <c r="F43" i="63"/>
  <c r="E43" i="63"/>
  <c r="D43" i="63"/>
  <c r="Q42" i="63"/>
  <c r="P42" i="63"/>
  <c r="M42" i="63"/>
  <c r="L42" i="63"/>
  <c r="K42" i="63"/>
  <c r="F42" i="63"/>
  <c r="E42" i="63"/>
  <c r="D42" i="63"/>
  <c r="Q41" i="63"/>
  <c r="P41" i="63"/>
  <c r="M41" i="63"/>
  <c r="L41" i="63"/>
  <c r="K41" i="63"/>
  <c r="F41" i="63"/>
  <c r="E41" i="63"/>
  <c r="D41" i="63"/>
  <c r="Q40" i="63"/>
  <c r="P40" i="63"/>
  <c r="M40" i="63"/>
  <c r="L40" i="63"/>
  <c r="K40" i="63"/>
  <c r="F40" i="63"/>
  <c r="E40" i="63"/>
  <c r="D40" i="63"/>
  <c r="Q39" i="63"/>
  <c r="P39" i="63"/>
  <c r="M39" i="63"/>
  <c r="L39" i="63"/>
  <c r="K39" i="63"/>
  <c r="F39" i="63"/>
  <c r="E39" i="63"/>
  <c r="D39" i="63"/>
  <c r="R37" i="63"/>
  <c r="R66" i="63" s="1"/>
  <c r="P37" i="63"/>
  <c r="M37" i="63"/>
  <c r="K37" i="63"/>
  <c r="I37" i="63"/>
  <c r="F37" i="63"/>
  <c r="D37" i="63"/>
  <c r="B37" i="63"/>
  <c r="Q33" i="63"/>
  <c r="R33" i="63" s="1"/>
  <c r="P33" i="63"/>
  <c r="M33" i="63"/>
  <c r="F33" i="63"/>
  <c r="J32" i="63"/>
  <c r="I32" i="63"/>
  <c r="C32" i="63"/>
  <c r="E32" i="63" s="1"/>
  <c r="B32" i="63"/>
  <c r="Q31" i="63"/>
  <c r="P31" i="63"/>
  <c r="M31" i="63"/>
  <c r="L31" i="63"/>
  <c r="K31" i="63"/>
  <c r="F31" i="63"/>
  <c r="E31" i="63"/>
  <c r="G31" i="63" s="1"/>
  <c r="D31" i="63"/>
  <c r="Q30" i="63"/>
  <c r="P30" i="63"/>
  <c r="M30" i="63"/>
  <c r="L30" i="63"/>
  <c r="K30" i="63"/>
  <c r="F30" i="63"/>
  <c r="E30" i="63"/>
  <c r="D30" i="63"/>
  <c r="Q29" i="63"/>
  <c r="P29" i="63"/>
  <c r="M29" i="63"/>
  <c r="L29" i="63"/>
  <c r="K29" i="63"/>
  <c r="F29" i="63"/>
  <c r="E29" i="63"/>
  <c r="D29" i="63"/>
  <c r="Q28" i="63"/>
  <c r="P28" i="63"/>
  <c r="M28" i="63"/>
  <c r="L28" i="63"/>
  <c r="K28" i="63"/>
  <c r="F28" i="63"/>
  <c r="E28" i="63"/>
  <c r="D28" i="63"/>
  <c r="Q27" i="63"/>
  <c r="P27" i="63"/>
  <c r="M27" i="63"/>
  <c r="L27" i="63"/>
  <c r="K27" i="63"/>
  <c r="F27" i="63"/>
  <c r="E27" i="63"/>
  <c r="D27" i="63"/>
  <c r="Q26" i="63"/>
  <c r="P26" i="63"/>
  <c r="M26" i="63"/>
  <c r="L26" i="63"/>
  <c r="K26" i="63"/>
  <c r="F26" i="63"/>
  <c r="E26" i="63"/>
  <c r="D26" i="63"/>
  <c r="Q25" i="63"/>
  <c r="P25" i="63"/>
  <c r="M25" i="63"/>
  <c r="L25" i="63"/>
  <c r="K25" i="63"/>
  <c r="F25" i="63"/>
  <c r="E25" i="63"/>
  <c r="D25" i="63"/>
  <c r="Q24" i="63"/>
  <c r="P24" i="63"/>
  <c r="M24" i="63"/>
  <c r="L24" i="63"/>
  <c r="K24" i="63"/>
  <c r="F24" i="63"/>
  <c r="E24" i="63"/>
  <c r="D24" i="63"/>
  <c r="Q23" i="63"/>
  <c r="P23" i="63"/>
  <c r="M23" i="63"/>
  <c r="L23" i="63"/>
  <c r="K23" i="63"/>
  <c r="F23" i="63"/>
  <c r="E23" i="63"/>
  <c r="D23" i="63"/>
  <c r="Q22" i="63"/>
  <c r="P22" i="63"/>
  <c r="M22" i="63"/>
  <c r="L22" i="63"/>
  <c r="K22" i="63"/>
  <c r="F22" i="63"/>
  <c r="E22" i="63"/>
  <c r="D22" i="63"/>
  <c r="Q21" i="63"/>
  <c r="P21" i="63"/>
  <c r="M21" i="63"/>
  <c r="L21" i="63"/>
  <c r="K21" i="63"/>
  <c r="F21" i="63"/>
  <c r="E21" i="63"/>
  <c r="D21" i="63"/>
  <c r="Q20" i="63"/>
  <c r="P20" i="63"/>
  <c r="M20" i="63"/>
  <c r="L20" i="63"/>
  <c r="K20" i="63"/>
  <c r="F20" i="63"/>
  <c r="E20" i="63"/>
  <c r="D20" i="63"/>
  <c r="Q19" i="63"/>
  <c r="P19" i="63"/>
  <c r="M19" i="63"/>
  <c r="L19" i="63"/>
  <c r="K19" i="63"/>
  <c r="F19" i="63"/>
  <c r="E19" i="63"/>
  <c r="D19" i="63"/>
  <c r="Q18" i="63"/>
  <c r="P18" i="63"/>
  <c r="M18" i="63"/>
  <c r="L18" i="63"/>
  <c r="K18" i="63"/>
  <c r="F18" i="63"/>
  <c r="E18" i="63"/>
  <c r="D18" i="63"/>
  <c r="Q17" i="63"/>
  <c r="P17" i="63"/>
  <c r="M17" i="63"/>
  <c r="L17" i="63"/>
  <c r="K17" i="63"/>
  <c r="F17" i="63"/>
  <c r="E17" i="63"/>
  <c r="D17" i="63"/>
  <c r="Q16" i="63"/>
  <c r="P16" i="63"/>
  <c r="M16" i="63"/>
  <c r="L16" i="63"/>
  <c r="K16" i="63"/>
  <c r="F16" i="63"/>
  <c r="E16" i="63"/>
  <c r="D16" i="63"/>
  <c r="Q15" i="63"/>
  <c r="P15" i="63"/>
  <c r="M15" i="63"/>
  <c r="L15" i="63"/>
  <c r="K15" i="63"/>
  <c r="F15" i="63"/>
  <c r="E15" i="63"/>
  <c r="D15" i="63"/>
  <c r="Q14" i="63"/>
  <c r="P14" i="63"/>
  <c r="M14" i="63"/>
  <c r="L14" i="63"/>
  <c r="K14" i="63"/>
  <c r="F14" i="63"/>
  <c r="E14" i="63"/>
  <c r="D14" i="63"/>
  <c r="Q13" i="63"/>
  <c r="P13" i="63"/>
  <c r="M13" i="63"/>
  <c r="L13" i="63"/>
  <c r="K13" i="63"/>
  <c r="F13" i="63"/>
  <c r="E13" i="63"/>
  <c r="D13" i="63"/>
  <c r="Q12" i="63"/>
  <c r="P12" i="63"/>
  <c r="M12" i="63"/>
  <c r="L12" i="63"/>
  <c r="K12" i="63"/>
  <c r="F12" i="63"/>
  <c r="E12" i="63"/>
  <c r="D12" i="63"/>
  <c r="Q11" i="63"/>
  <c r="P11" i="63"/>
  <c r="M11" i="63"/>
  <c r="L11" i="63"/>
  <c r="K11" i="63"/>
  <c r="F11" i="63"/>
  <c r="E11" i="63"/>
  <c r="D11" i="63"/>
  <c r="Q10" i="63"/>
  <c r="P10" i="63"/>
  <c r="M10" i="63"/>
  <c r="L10" i="63"/>
  <c r="K10" i="63"/>
  <c r="F10" i="63"/>
  <c r="E10" i="63"/>
  <c r="D10" i="63"/>
  <c r="Q9" i="63"/>
  <c r="P9" i="63"/>
  <c r="M9" i="63"/>
  <c r="L9" i="63"/>
  <c r="K9" i="63"/>
  <c r="F9" i="63"/>
  <c r="E9" i="63"/>
  <c r="D9" i="63"/>
  <c r="Q8" i="63"/>
  <c r="P8" i="63"/>
  <c r="M8" i="63"/>
  <c r="L8" i="63"/>
  <c r="K8" i="63"/>
  <c r="F8" i="63"/>
  <c r="E8" i="63"/>
  <c r="D8" i="63"/>
  <c r="Q7" i="63"/>
  <c r="P7" i="63"/>
  <c r="M7" i="63"/>
  <c r="L7" i="63"/>
  <c r="K7" i="63"/>
  <c r="F7" i="63"/>
  <c r="E7" i="63"/>
  <c r="D7" i="63"/>
  <c r="C6" i="63"/>
  <c r="B6" i="63"/>
  <c r="K67" i="63" s="1"/>
  <c r="P5" i="63"/>
  <c r="M5" i="63"/>
  <c r="K5" i="63"/>
  <c r="I5" i="63"/>
  <c r="D5" i="63"/>
  <c r="F5" i="63" s="1"/>
  <c r="O14" i="62"/>
  <c r="R14" i="62" s="1"/>
  <c r="N14" i="62"/>
  <c r="E14" i="62"/>
  <c r="D14" i="62"/>
  <c r="O13" i="62"/>
  <c r="N13" i="62"/>
  <c r="E13" i="62"/>
  <c r="D13" i="62"/>
  <c r="H13" i="62" s="1"/>
  <c r="R12" i="62"/>
  <c r="V11" i="62"/>
  <c r="U11" i="62"/>
  <c r="R11" i="62"/>
  <c r="Q11" i="62"/>
  <c r="P11" i="62"/>
  <c r="H11" i="62"/>
  <c r="G11" i="62"/>
  <c r="F11" i="62"/>
  <c r="V10" i="62"/>
  <c r="U10" i="62"/>
  <c r="R10" i="62"/>
  <c r="Q10" i="62"/>
  <c r="S10" i="62" s="1"/>
  <c r="P10" i="62"/>
  <c r="H10" i="62"/>
  <c r="G10" i="62"/>
  <c r="F10" i="62"/>
  <c r="V9" i="62"/>
  <c r="U9" i="62"/>
  <c r="W9" i="62" s="1"/>
  <c r="R9" i="62"/>
  <c r="P9" i="62"/>
  <c r="H9" i="62"/>
  <c r="F9" i="62"/>
  <c r="V8" i="62"/>
  <c r="U8" i="62"/>
  <c r="R8" i="62"/>
  <c r="Q8" i="62"/>
  <c r="S8" i="62" s="1"/>
  <c r="P8" i="62"/>
  <c r="H8" i="62"/>
  <c r="G8" i="62"/>
  <c r="F8" i="62"/>
  <c r="V7" i="62"/>
  <c r="U7" i="62"/>
  <c r="W7" i="62" s="1"/>
  <c r="R7" i="62"/>
  <c r="Q7" i="62"/>
  <c r="S7" i="62" s="1"/>
  <c r="P7" i="62"/>
  <c r="H7" i="62"/>
  <c r="G7" i="62"/>
  <c r="F7" i="62"/>
  <c r="V6" i="62"/>
  <c r="U6" i="62"/>
  <c r="R6" i="62"/>
  <c r="Q6" i="62"/>
  <c r="P6" i="62"/>
  <c r="P12" i="62" s="1"/>
  <c r="H6" i="62"/>
  <c r="G6" i="62"/>
  <c r="F6" i="62"/>
  <c r="F12" i="62" s="1"/>
  <c r="V5" i="62"/>
  <c r="U5" i="62"/>
  <c r="Q5" i="62"/>
  <c r="P5" i="62"/>
  <c r="U4" i="62"/>
  <c r="R4" i="62"/>
  <c r="P4" i="62"/>
  <c r="N4" i="62"/>
  <c r="H4" i="62"/>
  <c r="F4" i="62"/>
  <c r="M90" i="65" l="1"/>
  <c r="N28" i="65"/>
  <c r="N29" i="65"/>
  <c r="N30" i="65"/>
  <c r="F32" i="65"/>
  <c r="D38" i="65"/>
  <c r="K38" i="65"/>
  <c r="R62" i="65"/>
  <c r="R40" i="65"/>
  <c r="G41" i="65"/>
  <c r="G42" i="65"/>
  <c r="R42" i="65"/>
  <c r="G44" i="65"/>
  <c r="R44" i="65"/>
  <c r="G45" i="65"/>
  <c r="G46" i="65"/>
  <c r="R46" i="65"/>
  <c r="G47" i="65"/>
  <c r="G48" i="65"/>
  <c r="R48" i="65"/>
  <c r="G50" i="65"/>
  <c r="R50" i="65"/>
  <c r="G51" i="65"/>
  <c r="G52" i="65"/>
  <c r="R52" i="65"/>
  <c r="G54" i="65"/>
  <c r="R54" i="65"/>
  <c r="G55" i="65"/>
  <c r="G56" i="65"/>
  <c r="R56" i="65"/>
  <c r="G58" i="65"/>
  <c r="R58" i="65"/>
  <c r="G59" i="65"/>
  <c r="G60" i="65"/>
  <c r="R60" i="65"/>
  <c r="G8" i="65"/>
  <c r="G9" i="65"/>
  <c r="G10" i="65"/>
  <c r="G11" i="65"/>
  <c r="G12" i="65"/>
  <c r="G13" i="65"/>
  <c r="G14" i="65"/>
  <c r="G15" i="65"/>
  <c r="G16" i="65"/>
  <c r="G17" i="65"/>
  <c r="G18" i="65"/>
  <c r="G19" i="65"/>
  <c r="G20" i="65"/>
  <c r="G21" i="65"/>
  <c r="G22" i="65"/>
  <c r="G23" i="65"/>
  <c r="G24" i="65"/>
  <c r="G25" i="65"/>
  <c r="G26" i="65"/>
  <c r="G27" i="65"/>
  <c r="G28" i="65"/>
  <c r="G29" i="65"/>
  <c r="G31" i="65"/>
  <c r="N91" i="65"/>
  <c r="N68" i="65"/>
  <c r="R68" i="65"/>
  <c r="N69" i="65"/>
  <c r="R70" i="65"/>
  <c r="N71" i="65"/>
  <c r="N72" i="65"/>
  <c r="R72" i="65"/>
  <c r="N73" i="65"/>
  <c r="R74" i="65"/>
  <c r="N75" i="65"/>
  <c r="N76" i="65"/>
  <c r="R76" i="65"/>
  <c r="N77" i="65"/>
  <c r="R78" i="65"/>
  <c r="N79" i="65"/>
  <c r="N80" i="65"/>
  <c r="R80" i="65"/>
  <c r="N81" i="65"/>
  <c r="R82" i="65"/>
  <c r="N83" i="65"/>
  <c r="N84" i="65"/>
  <c r="R84" i="65"/>
  <c r="N85" i="65"/>
  <c r="R86" i="65"/>
  <c r="N87" i="65"/>
  <c r="N88" i="65"/>
  <c r="R88" i="65"/>
  <c r="N89" i="65"/>
  <c r="L90" i="65"/>
  <c r="G69" i="65"/>
  <c r="R69" i="65"/>
  <c r="G70" i="65"/>
  <c r="G71" i="65"/>
  <c r="R71" i="65"/>
  <c r="G73" i="65"/>
  <c r="R73" i="65"/>
  <c r="G74" i="65"/>
  <c r="G75" i="65"/>
  <c r="R75" i="65"/>
  <c r="G77" i="65"/>
  <c r="R77" i="65"/>
  <c r="G78" i="65"/>
  <c r="G79" i="65"/>
  <c r="R79" i="65"/>
  <c r="G81" i="65"/>
  <c r="R81" i="65"/>
  <c r="G82" i="65"/>
  <c r="G83" i="65"/>
  <c r="R83" i="65"/>
  <c r="G85" i="65"/>
  <c r="R85" i="65"/>
  <c r="G86" i="65"/>
  <c r="G87" i="65"/>
  <c r="R87" i="65"/>
  <c r="G89" i="65"/>
  <c r="R89" i="65"/>
  <c r="P90" i="65"/>
  <c r="E90" i="65"/>
  <c r="Q90" i="65"/>
  <c r="R90" i="65" s="1"/>
  <c r="M61" i="65"/>
  <c r="N40" i="65"/>
  <c r="N42" i="65"/>
  <c r="N43" i="65"/>
  <c r="N44" i="65"/>
  <c r="N46" i="65"/>
  <c r="N48" i="65"/>
  <c r="N49" i="65"/>
  <c r="N50" i="65"/>
  <c r="N52" i="65"/>
  <c r="N53" i="65"/>
  <c r="N54" i="65"/>
  <c r="N56" i="65"/>
  <c r="N57" i="65"/>
  <c r="N58" i="65"/>
  <c r="N60" i="65"/>
  <c r="E62" i="65"/>
  <c r="Q61" i="65"/>
  <c r="R39" i="65"/>
  <c r="R41" i="65"/>
  <c r="R43" i="65"/>
  <c r="R45" i="65"/>
  <c r="R47" i="65"/>
  <c r="R49" i="65"/>
  <c r="R51" i="65"/>
  <c r="R53" i="65"/>
  <c r="R55" i="65"/>
  <c r="R57" i="65"/>
  <c r="R59" i="65"/>
  <c r="F61" i="65"/>
  <c r="N31" i="65"/>
  <c r="R7" i="65"/>
  <c r="R9" i="65"/>
  <c r="R11" i="65"/>
  <c r="R13" i="65"/>
  <c r="R15" i="65"/>
  <c r="R17" i="65"/>
  <c r="R19" i="65"/>
  <c r="R21" i="65"/>
  <c r="R23" i="65"/>
  <c r="R25" i="65"/>
  <c r="R27" i="65"/>
  <c r="R29" i="65"/>
  <c r="R31" i="65"/>
  <c r="G30" i="65"/>
  <c r="R8" i="65"/>
  <c r="R10" i="65"/>
  <c r="R12" i="65"/>
  <c r="R14" i="65"/>
  <c r="R16" i="65"/>
  <c r="R18" i="65"/>
  <c r="R20" i="65"/>
  <c r="R22" i="65"/>
  <c r="R24" i="65"/>
  <c r="R26" i="65"/>
  <c r="R28" i="65"/>
  <c r="R30" i="65"/>
  <c r="D33" i="65"/>
  <c r="Q67" i="65"/>
  <c r="L67" i="65"/>
  <c r="J67" i="65"/>
  <c r="E67" i="65"/>
  <c r="C67" i="65"/>
  <c r="Q38" i="65"/>
  <c r="L38" i="65"/>
  <c r="J38" i="65"/>
  <c r="E38" i="65"/>
  <c r="C38" i="65"/>
  <c r="E6" i="65"/>
  <c r="J6" i="65" s="1"/>
  <c r="L6" i="65"/>
  <c r="Q6" i="65"/>
  <c r="E33" i="65"/>
  <c r="G7" i="65"/>
  <c r="N7" i="65"/>
  <c r="D32" i="65"/>
  <c r="G32" i="65" s="1"/>
  <c r="P32" i="65"/>
  <c r="K32" i="65"/>
  <c r="G40" i="65"/>
  <c r="K61" i="65"/>
  <c r="K62" i="65" s="1"/>
  <c r="G90" i="65"/>
  <c r="P67" i="65"/>
  <c r="I67" i="65"/>
  <c r="B67" i="65"/>
  <c r="D6" i="65"/>
  <c r="I6" i="65"/>
  <c r="K6" i="65"/>
  <c r="P6" i="65"/>
  <c r="K33" i="65"/>
  <c r="M32" i="65"/>
  <c r="L32" i="65"/>
  <c r="Q32" i="65"/>
  <c r="B38" i="65"/>
  <c r="I38" i="65"/>
  <c r="P38" i="65"/>
  <c r="G39" i="65"/>
  <c r="N41" i="65"/>
  <c r="G43" i="65"/>
  <c r="N45" i="65"/>
  <c r="D61" i="65"/>
  <c r="G61" i="65" s="1"/>
  <c r="P61" i="65"/>
  <c r="R61" i="65" s="1"/>
  <c r="D67" i="65"/>
  <c r="D91" i="65"/>
  <c r="N39" i="65"/>
  <c r="N47" i="65"/>
  <c r="G49" i="65"/>
  <c r="N51" i="65"/>
  <c r="G53" i="65"/>
  <c r="N55" i="65"/>
  <c r="G57" i="65"/>
  <c r="N59" i="65"/>
  <c r="E91" i="65"/>
  <c r="N70" i="65"/>
  <c r="G72" i="65"/>
  <c r="N74" i="65"/>
  <c r="G76" i="65"/>
  <c r="N78" i="65"/>
  <c r="G80" i="65"/>
  <c r="N82" i="65"/>
  <c r="G84" i="65"/>
  <c r="N86" i="65"/>
  <c r="G88" i="65"/>
  <c r="L61" i="65"/>
  <c r="N61" i="65" s="1"/>
  <c r="G68" i="65"/>
  <c r="K90" i="65"/>
  <c r="N90" i="65" s="1"/>
  <c r="I12" i="64"/>
  <c r="W6" i="64"/>
  <c r="I7" i="64"/>
  <c r="I8" i="64"/>
  <c r="W8" i="64"/>
  <c r="I9" i="64"/>
  <c r="I10" i="64"/>
  <c r="W10" i="64"/>
  <c r="W12" i="64"/>
  <c r="H13" i="64"/>
  <c r="S7" i="64"/>
  <c r="S8" i="64"/>
  <c r="S9" i="64"/>
  <c r="S10" i="64"/>
  <c r="S11" i="64"/>
  <c r="W7" i="64"/>
  <c r="W9" i="64"/>
  <c r="W11" i="64"/>
  <c r="U13" i="64"/>
  <c r="U14" i="64"/>
  <c r="I11" i="64"/>
  <c r="V13" i="64"/>
  <c r="H14" i="64"/>
  <c r="S12" i="64"/>
  <c r="I6" i="64"/>
  <c r="S6" i="64"/>
  <c r="F13" i="64"/>
  <c r="I13" i="64" s="1"/>
  <c r="P13" i="64"/>
  <c r="R13" i="64"/>
  <c r="G14" i="64"/>
  <c r="I14" i="64" s="1"/>
  <c r="Q14" i="64"/>
  <c r="V14" i="64"/>
  <c r="W14" i="64" s="1"/>
  <c r="Q13" i="64"/>
  <c r="P14" i="64"/>
  <c r="N96" i="63"/>
  <c r="R40" i="63"/>
  <c r="G41" i="63"/>
  <c r="G42" i="63"/>
  <c r="R42" i="63"/>
  <c r="G44" i="63"/>
  <c r="R44" i="63"/>
  <c r="G45" i="63"/>
  <c r="G46" i="63"/>
  <c r="R46" i="63"/>
  <c r="G47" i="63"/>
  <c r="G48" i="63"/>
  <c r="R48" i="63"/>
  <c r="G50" i="63"/>
  <c r="R50" i="63"/>
  <c r="G51" i="63"/>
  <c r="G52" i="63"/>
  <c r="R52" i="63"/>
  <c r="G54" i="63"/>
  <c r="R54" i="63"/>
  <c r="G55" i="63"/>
  <c r="G56" i="63"/>
  <c r="R56" i="63"/>
  <c r="G58" i="63"/>
  <c r="R58" i="63"/>
  <c r="G59" i="63"/>
  <c r="G60" i="63"/>
  <c r="R60" i="63"/>
  <c r="R96" i="63"/>
  <c r="N68" i="63"/>
  <c r="R68" i="63"/>
  <c r="N69" i="63"/>
  <c r="R70" i="63"/>
  <c r="N71" i="63"/>
  <c r="N72" i="63"/>
  <c r="R72" i="63"/>
  <c r="N73" i="63"/>
  <c r="R74" i="63"/>
  <c r="N75" i="63"/>
  <c r="N76" i="63"/>
  <c r="R76" i="63"/>
  <c r="N77" i="63"/>
  <c r="R78" i="63"/>
  <c r="N79" i="63"/>
  <c r="N80" i="63"/>
  <c r="R80" i="63"/>
  <c r="N81" i="63"/>
  <c r="R82" i="63"/>
  <c r="N83" i="63"/>
  <c r="N84" i="63"/>
  <c r="R84" i="63"/>
  <c r="N85" i="63"/>
  <c r="R86" i="63"/>
  <c r="N87" i="63"/>
  <c r="N88" i="63"/>
  <c r="R88" i="63"/>
  <c r="N89" i="63"/>
  <c r="R90" i="63"/>
  <c r="N91" i="63"/>
  <c r="N92" i="63"/>
  <c r="R92" i="63"/>
  <c r="N93" i="63"/>
  <c r="R94" i="63"/>
  <c r="M95" i="63"/>
  <c r="Q95" i="63"/>
  <c r="G69" i="63"/>
  <c r="R69" i="63"/>
  <c r="G70" i="63"/>
  <c r="G71" i="63"/>
  <c r="R71" i="63"/>
  <c r="G73" i="63"/>
  <c r="R73" i="63"/>
  <c r="G74" i="63"/>
  <c r="G75" i="63"/>
  <c r="R75" i="63"/>
  <c r="G77" i="63"/>
  <c r="R77" i="63"/>
  <c r="G78" i="63"/>
  <c r="G79" i="63"/>
  <c r="R79" i="63"/>
  <c r="G81" i="63"/>
  <c r="R81" i="63"/>
  <c r="G82" i="63"/>
  <c r="G83" i="63"/>
  <c r="R83" i="63"/>
  <c r="G85" i="63"/>
  <c r="R85" i="63"/>
  <c r="G86" i="63"/>
  <c r="G87" i="63"/>
  <c r="R87" i="63"/>
  <c r="G89" i="63"/>
  <c r="R89" i="63"/>
  <c r="G90" i="63"/>
  <c r="G91" i="63"/>
  <c r="R91" i="63"/>
  <c r="G93" i="63"/>
  <c r="R93" i="63"/>
  <c r="G94" i="63"/>
  <c r="F95" i="63"/>
  <c r="P95" i="63"/>
  <c r="N40" i="63"/>
  <c r="N42" i="63"/>
  <c r="N43" i="63"/>
  <c r="N44" i="63"/>
  <c r="N46" i="63"/>
  <c r="N48" i="63"/>
  <c r="N49" i="63"/>
  <c r="N50" i="63"/>
  <c r="N52" i="63"/>
  <c r="N53" i="63"/>
  <c r="N54" i="63"/>
  <c r="N56" i="63"/>
  <c r="N57" i="63"/>
  <c r="N58" i="63"/>
  <c r="N60" i="63"/>
  <c r="M61" i="63"/>
  <c r="E62" i="63"/>
  <c r="Q61" i="63"/>
  <c r="R39" i="63"/>
  <c r="R41" i="63"/>
  <c r="R43" i="63"/>
  <c r="R45" i="63"/>
  <c r="R47" i="63"/>
  <c r="R49" i="63"/>
  <c r="R51" i="63"/>
  <c r="R53" i="63"/>
  <c r="R55" i="63"/>
  <c r="R57" i="63"/>
  <c r="R59" i="63"/>
  <c r="F61" i="63"/>
  <c r="F32" i="63"/>
  <c r="R31" i="63"/>
  <c r="N8" i="63"/>
  <c r="R8" i="63"/>
  <c r="N9" i="63"/>
  <c r="N10" i="63"/>
  <c r="R10" i="63"/>
  <c r="N11" i="63"/>
  <c r="N12" i="63"/>
  <c r="R12" i="63"/>
  <c r="N13" i="63"/>
  <c r="N14" i="63"/>
  <c r="R14" i="63"/>
  <c r="N15" i="63"/>
  <c r="N16" i="63"/>
  <c r="R16" i="63"/>
  <c r="N17" i="63"/>
  <c r="N18" i="63"/>
  <c r="R18" i="63"/>
  <c r="N19" i="63"/>
  <c r="N20" i="63"/>
  <c r="R20" i="63"/>
  <c r="N21" i="63"/>
  <c r="N22" i="63"/>
  <c r="R22" i="63"/>
  <c r="N23" i="63"/>
  <c r="N24" i="63"/>
  <c r="R24" i="63"/>
  <c r="N25" i="63"/>
  <c r="N26" i="63"/>
  <c r="R26" i="63"/>
  <c r="N27" i="63"/>
  <c r="N28" i="63"/>
  <c r="R28" i="63"/>
  <c r="N29" i="63"/>
  <c r="N30" i="63"/>
  <c r="N31" i="63"/>
  <c r="R30" i="63"/>
  <c r="R7" i="63"/>
  <c r="G8" i="63"/>
  <c r="G9" i="63"/>
  <c r="R9" i="63"/>
  <c r="G10" i="63"/>
  <c r="G11" i="63"/>
  <c r="R11" i="63"/>
  <c r="G12" i="63"/>
  <c r="G13" i="63"/>
  <c r="R13" i="63"/>
  <c r="G14" i="63"/>
  <c r="G15" i="63"/>
  <c r="R15" i="63"/>
  <c r="G16" i="63"/>
  <c r="G17" i="63"/>
  <c r="R17" i="63"/>
  <c r="G18" i="63"/>
  <c r="G19" i="63"/>
  <c r="R19" i="63"/>
  <c r="G20" i="63"/>
  <c r="G21" i="63"/>
  <c r="R21" i="63"/>
  <c r="G22" i="63"/>
  <c r="G23" i="63"/>
  <c r="R23" i="63"/>
  <c r="G24" i="63"/>
  <c r="G25" i="63"/>
  <c r="R25" i="63"/>
  <c r="G26" i="63"/>
  <c r="G27" i="63"/>
  <c r="R27" i="63"/>
  <c r="G28" i="63"/>
  <c r="G29" i="63"/>
  <c r="R29" i="63"/>
  <c r="G30" i="63"/>
  <c r="Q67" i="63"/>
  <c r="L67" i="63"/>
  <c r="J67" i="63"/>
  <c r="E67" i="63"/>
  <c r="C67" i="63"/>
  <c r="Q38" i="63"/>
  <c r="L38" i="63"/>
  <c r="J38" i="63"/>
  <c r="E38" i="63"/>
  <c r="C38" i="63"/>
  <c r="E6" i="63"/>
  <c r="J6" i="63" s="1"/>
  <c r="L6" i="63"/>
  <c r="Q6" i="63"/>
  <c r="E33" i="63"/>
  <c r="G7" i="63"/>
  <c r="N7" i="63"/>
  <c r="D32" i="63"/>
  <c r="D33" i="63" s="1"/>
  <c r="P32" i="63"/>
  <c r="K32" i="63"/>
  <c r="D38" i="63"/>
  <c r="K38" i="63"/>
  <c r="G40" i="63"/>
  <c r="K61" i="63"/>
  <c r="K62" i="63" s="1"/>
  <c r="G95" i="63"/>
  <c r="P67" i="63"/>
  <c r="I67" i="63"/>
  <c r="B67" i="63"/>
  <c r="D6" i="63"/>
  <c r="I6" i="63"/>
  <c r="K6" i="63"/>
  <c r="P6" i="63"/>
  <c r="K33" i="63"/>
  <c r="M32" i="63"/>
  <c r="L32" i="63"/>
  <c r="N32" i="63" s="1"/>
  <c r="Q32" i="63"/>
  <c r="R32" i="63" s="1"/>
  <c r="B38" i="63"/>
  <c r="I38" i="63"/>
  <c r="P38" i="63"/>
  <c r="G39" i="63"/>
  <c r="N41" i="63"/>
  <c r="G43" i="63"/>
  <c r="N45" i="63"/>
  <c r="D61" i="63"/>
  <c r="D62" i="63" s="1"/>
  <c r="P61" i="63"/>
  <c r="R61" i="63" s="1"/>
  <c r="D67" i="63"/>
  <c r="N39" i="63"/>
  <c r="N47" i="63"/>
  <c r="G49" i="63"/>
  <c r="N51" i="63"/>
  <c r="G53" i="63"/>
  <c r="N55" i="63"/>
  <c r="G57" i="63"/>
  <c r="N59" i="63"/>
  <c r="E96" i="63"/>
  <c r="N70" i="63"/>
  <c r="G72" i="63"/>
  <c r="N74" i="63"/>
  <c r="G76" i="63"/>
  <c r="N78" i="63"/>
  <c r="G80" i="63"/>
  <c r="N82" i="63"/>
  <c r="G84" i="63"/>
  <c r="N86" i="63"/>
  <c r="G88" i="63"/>
  <c r="N90" i="63"/>
  <c r="G92" i="63"/>
  <c r="N94" i="63"/>
  <c r="L61" i="63"/>
  <c r="G68" i="63"/>
  <c r="K95" i="63"/>
  <c r="N95" i="63" s="1"/>
  <c r="S11" i="62"/>
  <c r="W11" i="62"/>
  <c r="U12" i="62"/>
  <c r="U13" i="62"/>
  <c r="F14" i="62"/>
  <c r="U14" i="62"/>
  <c r="W6" i="62"/>
  <c r="I7" i="62"/>
  <c r="I8" i="62"/>
  <c r="W8" i="62"/>
  <c r="I10" i="62"/>
  <c r="W10" i="62"/>
  <c r="I11" i="62"/>
  <c r="H12" i="62"/>
  <c r="G13" i="62"/>
  <c r="V13" i="62"/>
  <c r="H14" i="62"/>
  <c r="W13" i="62"/>
  <c r="I6" i="62"/>
  <c r="S6" i="62"/>
  <c r="V12" i="62"/>
  <c r="W12" i="62" s="1"/>
  <c r="F13" i="62"/>
  <c r="I13" i="62" s="1"/>
  <c r="P13" i="62"/>
  <c r="R13" i="62"/>
  <c r="G14" i="62"/>
  <c r="I14" i="62" s="1"/>
  <c r="Q14" i="62"/>
  <c r="V14" i="62"/>
  <c r="W14" i="62" s="1"/>
  <c r="G9" i="62"/>
  <c r="I9" i="62" s="1"/>
  <c r="Q9" i="62"/>
  <c r="S9" i="62" s="1"/>
  <c r="Q13" i="62"/>
  <c r="S13" i="62" s="1"/>
  <c r="P14" i="62"/>
  <c r="N32" i="65" l="1"/>
  <c r="R32" i="65"/>
  <c r="L62" i="65"/>
  <c r="D62" i="65"/>
  <c r="L33" i="65"/>
  <c r="N33" i="65" s="1"/>
  <c r="W13" i="64"/>
  <c r="S13" i="64"/>
  <c r="S14" i="64"/>
  <c r="R95" i="63"/>
  <c r="G61" i="63"/>
  <c r="N61" i="63"/>
  <c r="L62" i="63"/>
  <c r="L33" i="63"/>
  <c r="N33" i="63" s="1"/>
  <c r="G32" i="63"/>
  <c r="S14" i="62"/>
  <c r="Q12" i="62"/>
  <c r="S12" i="62" s="1"/>
  <c r="G12" i="62"/>
  <c r="I12" i="62" s="1"/>
  <c r="AD16" i="60" l="1"/>
  <c r="Q30" i="58"/>
  <c r="P30" i="58"/>
  <c r="Q28" i="58"/>
  <c r="P28" i="58"/>
  <c r="Q19" i="58"/>
  <c r="P19" i="58"/>
  <c r="Q17" i="58"/>
  <c r="P17" i="58"/>
  <c r="Q8" i="58"/>
  <c r="P8" i="58"/>
  <c r="Q6" i="58"/>
  <c r="P6" i="58"/>
  <c r="J31" i="58"/>
  <c r="K31" i="58"/>
  <c r="J29" i="58"/>
  <c r="K29" i="58"/>
  <c r="C32" i="58"/>
  <c r="D32" i="58"/>
  <c r="E32" i="58"/>
  <c r="F32" i="58"/>
  <c r="G32" i="58"/>
  <c r="H32" i="58"/>
  <c r="I32" i="58"/>
  <c r="J32" i="58"/>
  <c r="K32" i="58"/>
  <c r="B32" i="58"/>
  <c r="C21" i="58"/>
  <c r="D21" i="58"/>
  <c r="E21" i="58"/>
  <c r="F21" i="58"/>
  <c r="G21" i="58"/>
  <c r="H21" i="58"/>
  <c r="I21" i="58"/>
  <c r="J21" i="58"/>
  <c r="K21" i="58"/>
  <c r="K22" i="58" s="1"/>
  <c r="B21" i="58"/>
  <c r="C10" i="58"/>
  <c r="D10" i="58"/>
  <c r="E10" i="58"/>
  <c r="F10" i="58"/>
  <c r="G10" i="58"/>
  <c r="H10" i="58"/>
  <c r="I10" i="58"/>
  <c r="J10" i="58"/>
  <c r="K10" i="58"/>
  <c r="B10" i="58"/>
  <c r="J22" i="58"/>
  <c r="J20" i="58"/>
  <c r="K20" i="58"/>
  <c r="J18" i="58"/>
  <c r="K18" i="58"/>
  <c r="K11" i="58"/>
  <c r="K9" i="58"/>
  <c r="K7" i="58"/>
  <c r="J9" i="58"/>
  <c r="J11" i="58"/>
  <c r="J7" i="58"/>
  <c r="BE53" i="60"/>
  <c r="BF53" i="60" s="1"/>
  <c r="BE54" i="60"/>
  <c r="BF54" i="60" s="1"/>
  <c r="BE55" i="60"/>
  <c r="BF55" i="60" s="1"/>
  <c r="BE56" i="60"/>
  <c r="BF56" i="60" s="1"/>
  <c r="BE57" i="60"/>
  <c r="BF57" i="60" s="1"/>
  <c r="BE58" i="60"/>
  <c r="BF58" i="60" s="1"/>
  <c r="BE59" i="60"/>
  <c r="BF59" i="60" s="1"/>
  <c r="BE60" i="60"/>
  <c r="BF60" i="60" s="1"/>
  <c r="BE52" i="60"/>
  <c r="BF52" i="60" s="1"/>
  <c r="AV53" i="60"/>
  <c r="AW53" i="60" s="1"/>
  <c r="AV54" i="60"/>
  <c r="AW54" i="60" s="1"/>
  <c r="AV55" i="60"/>
  <c r="AW55" i="60" s="1"/>
  <c r="AV56" i="60"/>
  <c r="AW56" i="60" s="1"/>
  <c r="AV57" i="60"/>
  <c r="AW57" i="60" s="1"/>
  <c r="AV58" i="60"/>
  <c r="AW58" i="60" s="1"/>
  <c r="AV59" i="60"/>
  <c r="AW59" i="60" s="1"/>
  <c r="AV60" i="60"/>
  <c r="AW60" i="60" s="1"/>
  <c r="AV62" i="60"/>
  <c r="AW62" i="60" s="1"/>
  <c r="AV52" i="60"/>
  <c r="AW52" i="60" s="1"/>
  <c r="AL63" i="60"/>
  <c r="BE63" i="60" s="1"/>
  <c r="BF63" i="60" s="1"/>
  <c r="AL62" i="60"/>
  <c r="BE62" i="60" s="1"/>
  <c r="BF62" i="60" s="1"/>
  <c r="AM53" i="60"/>
  <c r="AM54" i="60"/>
  <c r="AM55" i="60"/>
  <c r="AM56" i="60"/>
  <c r="AM57" i="60"/>
  <c r="AM58" i="60"/>
  <c r="AM59" i="60"/>
  <c r="AM60" i="60"/>
  <c r="AM62" i="60"/>
  <c r="AM63" i="60"/>
  <c r="AM52" i="60"/>
  <c r="AC63" i="60"/>
  <c r="AC62" i="60"/>
  <c r="AD53" i="60"/>
  <c r="AD54" i="60"/>
  <c r="AD55" i="60"/>
  <c r="AD56" i="60"/>
  <c r="AD57" i="60"/>
  <c r="AD58" i="60"/>
  <c r="AD59" i="60"/>
  <c r="AD60" i="60"/>
  <c r="AD62" i="60"/>
  <c r="AD63" i="60"/>
  <c r="AD52" i="60"/>
  <c r="AA61" i="60"/>
  <c r="AB61" i="60"/>
  <c r="AD61" i="60" s="1"/>
  <c r="AC61" i="60"/>
  <c r="AA62" i="60"/>
  <c r="AT62" i="60" s="1"/>
  <c r="AB62" i="60"/>
  <c r="AA63" i="60"/>
  <c r="AT63" i="60" s="1"/>
  <c r="AB63" i="60"/>
  <c r="AA64" i="60"/>
  <c r="AT64" i="60" s="1"/>
  <c r="AB64" i="60"/>
  <c r="AC64" i="60"/>
  <c r="AD64" i="60" s="1"/>
  <c r="R63" i="60"/>
  <c r="R62" i="60"/>
  <c r="S53" i="60"/>
  <c r="S54" i="60"/>
  <c r="S55" i="60"/>
  <c r="S56" i="60"/>
  <c r="S57" i="60"/>
  <c r="S58" i="60"/>
  <c r="S59" i="60"/>
  <c r="S60" i="60"/>
  <c r="S62" i="60"/>
  <c r="S63" i="60"/>
  <c r="S52" i="60"/>
  <c r="I63" i="60"/>
  <c r="AV63" i="60" s="1"/>
  <c r="AW63" i="60" s="1"/>
  <c r="I62" i="60"/>
  <c r="J53" i="60"/>
  <c r="J54" i="60"/>
  <c r="J55" i="60"/>
  <c r="J56" i="60"/>
  <c r="J57" i="60"/>
  <c r="J58" i="60"/>
  <c r="J59" i="60"/>
  <c r="J60" i="60"/>
  <c r="J62" i="60"/>
  <c r="J63" i="60"/>
  <c r="J52" i="60"/>
  <c r="AJ61" i="60"/>
  <c r="AK61" i="60"/>
  <c r="BD61" i="60" s="1"/>
  <c r="AL61" i="60"/>
  <c r="BE61" i="60" s="1"/>
  <c r="AJ62" i="60"/>
  <c r="AK62" i="60"/>
  <c r="AJ63" i="60"/>
  <c r="AK63" i="60"/>
  <c r="AJ64" i="60"/>
  <c r="AK64" i="60"/>
  <c r="AL64" i="60"/>
  <c r="BE64" i="60" s="1"/>
  <c r="BF64" i="60" s="1"/>
  <c r="P61" i="60"/>
  <c r="Q61" i="60"/>
  <c r="R61" i="60"/>
  <c r="S61" i="60" s="1"/>
  <c r="P62" i="60"/>
  <c r="Q62" i="60"/>
  <c r="P63" i="60"/>
  <c r="Q63" i="60"/>
  <c r="P64" i="60"/>
  <c r="Q64" i="60"/>
  <c r="R64" i="60"/>
  <c r="S64" i="60" s="1"/>
  <c r="BC49" i="60"/>
  <c r="BD49" i="60"/>
  <c r="BE49" i="60"/>
  <c r="BC50" i="60"/>
  <c r="BD50" i="60"/>
  <c r="BE50" i="60"/>
  <c r="BC51" i="60"/>
  <c r="BD51" i="60"/>
  <c r="BE51" i="60"/>
  <c r="BC52" i="60"/>
  <c r="BD52" i="60"/>
  <c r="BC53" i="60"/>
  <c r="BD53" i="60"/>
  <c r="BC54" i="60"/>
  <c r="BD54" i="60"/>
  <c r="BC55" i="60"/>
  <c r="BD55" i="60"/>
  <c r="BC56" i="60"/>
  <c r="BD56" i="60"/>
  <c r="BC57" i="60"/>
  <c r="BD57" i="60"/>
  <c r="BC58" i="60"/>
  <c r="BD58" i="60"/>
  <c r="BC59" i="60"/>
  <c r="BD59" i="60"/>
  <c r="BC60" i="60"/>
  <c r="BD60" i="60"/>
  <c r="BC61" i="60"/>
  <c r="BC62" i="60"/>
  <c r="BD62" i="60"/>
  <c r="BC63" i="60"/>
  <c r="BD63" i="60"/>
  <c r="BC64" i="60"/>
  <c r="BD64" i="60"/>
  <c r="AT49" i="60"/>
  <c r="AU49" i="60"/>
  <c r="AV49" i="60"/>
  <c r="AT50" i="60"/>
  <c r="AU50" i="60"/>
  <c r="AV50" i="60"/>
  <c r="AT51" i="60"/>
  <c r="AU51" i="60"/>
  <c r="AV51" i="60"/>
  <c r="AT52" i="60"/>
  <c r="AU52" i="60"/>
  <c r="AT53" i="60"/>
  <c r="AU53" i="60"/>
  <c r="AT54" i="60"/>
  <c r="AU54" i="60"/>
  <c r="AT55" i="60"/>
  <c r="AU55" i="60"/>
  <c r="AT56" i="60"/>
  <c r="AU56" i="60"/>
  <c r="AT57" i="60"/>
  <c r="AU57" i="60"/>
  <c r="AT58" i="60"/>
  <c r="AU58" i="60"/>
  <c r="AT59" i="60"/>
  <c r="AU59" i="60"/>
  <c r="AT60" i="60"/>
  <c r="AU60" i="60"/>
  <c r="J46" i="60"/>
  <c r="AD46" i="60" s="1"/>
  <c r="AM46" i="60" s="1"/>
  <c r="AW46" i="60" s="1"/>
  <c r="BF46" i="60" s="1"/>
  <c r="BE32" i="60"/>
  <c r="BF32" i="60" s="1"/>
  <c r="BE33" i="60"/>
  <c r="BF33" i="60" s="1"/>
  <c r="BE34" i="60"/>
  <c r="BF34" i="60" s="1"/>
  <c r="BE35" i="60"/>
  <c r="BF35" i="60" s="1"/>
  <c r="BE36" i="60"/>
  <c r="BF36" i="60" s="1"/>
  <c r="BE37" i="60"/>
  <c r="BF37" i="60" s="1"/>
  <c r="BE38" i="60"/>
  <c r="BF38" i="60" s="1"/>
  <c r="BE39" i="60"/>
  <c r="BF39" i="60" s="1"/>
  <c r="BE31" i="60"/>
  <c r="BF31" i="60" s="1"/>
  <c r="AV32" i="60"/>
  <c r="AW32" i="60" s="1"/>
  <c r="AV33" i="60"/>
  <c r="AW33" i="60" s="1"/>
  <c r="AV34" i="60"/>
  <c r="AW34" i="60" s="1"/>
  <c r="AV35" i="60"/>
  <c r="AW35" i="60" s="1"/>
  <c r="AV36" i="60"/>
  <c r="AW36" i="60" s="1"/>
  <c r="AV37" i="60"/>
  <c r="AW37" i="60" s="1"/>
  <c r="AV38" i="60"/>
  <c r="AW38" i="60" s="1"/>
  <c r="AV39" i="60"/>
  <c r="AW39" i="60" s="1"/>
  <c r="AV31" i="60"/>
  <c r="AW31" i="60" s="1"/>
  <c r="AL42" i="60"/>
  <c r="BE42" i="60" s="1"/>
  <c r="BF42" i="60" s="1"/>
  <c r="AL41" i="60"/>
  <c r="BE41" i="60" s="1"/>
  <c r="BF41" i="60" s="1"/>
  <c r="AM32" i="60"/>
  <c r="AM33" i="60"/>
  <c r="AM34" i="60"/>
  <c r="AM35" i="60"/>
  <c r="AM36" i="60"/>
  <c r="AM37" i="60"/>
  <c r="AM38" i="60"/>
  <c r="AM39" i="60"/>
  <c r="AM41" i="60"/>
  <c r="AM42" i="60"/>
  <c r="AM31" i="60"/>
  <c r="AJ40" i="60"/>
  <c r="AK40" i="60"/>
  <c r="AL40" i="60"/>
  <c r="BE40" i="60" s="1"/>
  <c r="BF40" i="60" s="1"/>
  <c r="AJ41" i="60"/>
  <c r="AK41" i="60"/>
  <c r="AJ42" i="60"/>
  <c r="AK42" i="60"/>
  <c r="AJ43" i="60"/>
  <c r="AK43" i="60"/>
  <c r="AL43" i="60"/>
  <c r="BE43" i="60" s="1"/>
  <c r="BF43" i="60" s="1"/>
  <c r="AC42" i="60"/>
  <c r="AV42" i="60" s="1"/>
  <c r="AW42" i="60" s="1"/>
  <c r="AC41" i="60"/>
  <c r="AV41" i="60" s="1"/>
  <c r="AW41" i="60" s="1"/>
  <c r="AD32" i="60"/>
  <c r="AD33" i="60"/>
  <c r="AD34" i="60"/>
  <c r="AD35" i="60"/>
  <c r="AD36" i="60"/>
  <c r="AD37" i="60"/>
  <c r="AD38" i="60"/>
  <c r="AD39" i="60"/>
  <c r="AD41" i="60"/>
  <c r="AD42" i="60"/>
  <c r="AD31" i="60"/>
  <c r="AA40" i="60"/>
  <c r="AB40" i="60"/>
  <c r="AC40" i="60"/>
  <c r="AA41" i="60"/>
  <c r="AB41" i="60"/>
  <c r="AA42" i="60"/>
  <c r="AB42" i="60"/>
  <c r="AA43" i="60"/>
  <c r="AB43" i="60"/>
  <c r="AC43" i="60"/>
  <c r="AD43" i="60" s="1"/>
  <c r="R42" i="60"/>
  <c r="R41" i="60"/>
  <c r="S41" i="60"/>
  <c r="S42" i="60"/>
  <c r="S32" i="60"/>
  <c r="S33" i="60"/>
  <c r="S34" i="60"/>
  <c r="S35" i="60"/>
  <c r="S36" i="60"/>
  <c r="S37" i="60"/>
  <c r="S38" i="60"/>
  <c r="S39" i="60"/>
  <c r="S31" i="60"/>
  <c r="P40" i="60"/>
  <c r="BC40" i="60" s="1"/>
  <c r="Q40" i="60"/>
  <c r="R40" i="60"/>
  <c r="S40" i="60" s="1"/>
  <c r="P41" i="60"/>
  <c r="Q41" i="60"/>
  <c r="BD41" i="60" s="1"/>
  <c r="P42" i="60"/>
  <c r="BC42" i="60" s="1"/>
  <c r="Q42" i="60"/>
  <c r="P43" i="60"/>
  <c r="Q43" i="60"/>
  <c r="BD43" i="60" s="1"/>
  <c r="R43" i="60"/>
  <c r="S43" i="60" s="1"/>
  <c r="I42" i="60"/>
  <c r="I41" i="60"/>
  <c r="J32" i="60"/>
  <c r="J33" i="60"/>
  <c r="J34" i="60"/>
  <c r="J35" i="60"/>
  <c r="J36" i="60"/>
  <c r="J37" i="60"/>
  <c r="J38" i="60"/>
  <c r="J39" i="60"/>
  <c r="J41" i="60"/>
  <c r="J42" i="60"/>
  <c r="J31" i="60"/>
  <c r="BC28" i="60"/>
  <c r="BD28" i="60"/>
  <c r="BE28" i="60"/>
  <c r="BC29" i="60"/>
  <c r="BD29" i="60"/>
  <c r="BE29" i="60"/>
  <c r="BC30" i="60"/>
  <c r="BD30" i="60"/>
  <c r="BE30" i="60"/>
  <c r="BC31" i="60"/>
  <c r="BD31" i="60"/>
  <c r="BC32" i="60"/>
  <c r="BD32" i="60"/>
  <c r="BC33" i="60"/>
  <c r="BD33" i="60"/>
  <c r="BC34" i="60"/>
  <c r="BD34" i="60"/>
  <c r="BC35" i="60"/>
  <c r="BD35" i="60"/>
  <c r="BC36" i="60"/>
  <c r="BD36" i="60"/>
  <c r="BC37" i="60"/>
  <c r="BD37" i="60"/>
  <c r="BC38" i="60"/>
  <c r="BD38" i="60"/>
  <c r="BC39" i="60"/>
  <c r="BD39" i="60"/>
  <c r="BD40" i="60"/>
  <c r="BC41" i="60"/>
  <c r="BD42" i="60"/>
  <c r="BC43" i="60"/>
  <c r="AT28" i="60"/>
  <c r="AU28" i="60"/>
  <c r="AV28" i="60"/>
  <c r="AT29" i="60"/>
  <c r="AU29" i="60"/>
  <c r="AV29" i="60"/>
  <c r="AT30" i="60"/>
  <c r="AU30" i="60"/>
  <c r="AV30" i="60"/>
  <c r="AT31" i="60"/>
  <c r="AU31" i="60"/>
  <c r="AT32" i="60"/>
  <c r="AU32" i="60"/>
  <c r="AT33" i="60"/>
  <c r="AU33" i="60"/>
  <c r="AT34" i="60"/>
  <c r="AU34" i="60"/>
  <c r="AT35" i="60"/>
  <c r="AU35" i="60"/>
  <c r="AT36" i="60"/>
  <c r="AU36" i="60"/>
  <c r="AT37" i="60"/>
  <c r="AU37" i="60"/>
  <c r="AT38" i="60"/>
  <c r="AU38" i="60"/>
  <c r="AT39" i="60"/>
  <c r="AU39" i="60"/>
  <c r="BE11" i="60"/>
  <c r="BF11" i="60" s="1"/>
  <c r="BE12" i="60"/>
  <c r="BF12" i="60" s="1"/>
  <c r="BE13" i="60"/>
  <c r="BF13" i="60" s="1"/>
  <c r="BE14" i="60"/>
  <c r="BF14" i="60" s="1"/>
  <c r="BE15" i="60"/>
  <c r="BF15" i="60" s="1"/>
  <c r="BE16" i="60"/>
  <c r="BF16" i="60" s="1"/>
  <c r="BE17" i="60"/>
  <c r="BF17" i="60" s="1"/>
  <c r="BE18" i="60"/>
  <c r="BF18" i="60" s="1"/>
  <c r="BE10" i="60"/>
  <c r="BF10" i="60" s="1"/>
  <c r="AV11" i="60"/>
  <c r="AW11" i="60" s="1"/>
  <c r="AV12" i="60"/>
  <c r="AW12" i="60" s="1"/>
  <c r="AV13" i="60"/>
  <c r="AW13" i="60" s="1"/>
  <c r="AV14" i="60"/>
  <c r="AW14" i="60" s="1"/>
  <c r="AV15" i="60"/>
  <c r="AW15" i="60" s="1"/>
  <c r="AV16" i="60"/>
  <c r="AW16" i="60" s="1"/>
  <c r="AV17" i="60"/>
  <c r="AW17" i="60" s="1"/>
  <c r="AV18" i="60"/>
  <c r="AW18" i="60" s="1"/>
  <c r="AV10" i="60"/>
  <c r="AW10" i="60" s="1"/>
  <c r="AL22" i="60"/>
  <c r="BE22" i="60" s="1"/>
  <c r="BF22" i="60" s="1"/>
  <c r="AL21" i="60"/>
  <c r="AM21" i="60" s="1"/>
  <c r="AL20" i="60"/>
  <c r="BE20" i="60" s="1"/>
  <c r="BF20" i="60" s="1"/>
  <c r="AM11" i="60"/>
  <c r="AM12" i="60"/>
  <c r="AM13" i="60"/>
  <c r="AM14" i="60"/>
  <c r="AM15" i="60"/>
  <c r="AM16" i="60"/>
  <c r="AM17" i="60"/>
  <c r="AM18" i="60"/>
  <c r="AM20" i="60"/>
  <c r="AM22" i="60"/>
  <c r="AM10" i="60"/>
  <c r="AJ19" i="60"/>
  <c r="AK19" i="60"/>
  <c r="AL19" i="60"/>
  <c r="AM19" i="60" s="1"/>
  <c r="AJ20" i="60"/>
  <c r="AK20" i="60"/>
  <c r="AJ21" i="60"/>
  <c r="AK21" i="60"/>
  <c r="AJ22" i="60"/>
  <c r="AK22" i="60"/>
  <c r="AD11" i="60"/>
  <c r="AD12" i="60"/>
  <c r="AD13" i="60"/>
  <c r="AD14" i="60"/>
  <c r="AD15" i="60"/>
  <c r="AD17" i="60"/>
  <c r="AD18" i="60"/>
  <c r="AD10" i="60"/>
  <c r="AC22" i="60"/>
  <c r="AD22" i="60" s="1"/>
  <c r="AC21" i="60"/>
  <c r="AV21" i="60" s="1"/>
  <c r="AW21" i="60" s="1"/>
  <c r="AC20" i="60"/>
  <c r="AD20" i="60" s="1"/>
  <c r="AC19" i="60"/>
  <c r="AV19" i="60" s="1"/>
  <c r="AA19" i="60"/>
  <c r="AB19" i="60"/>
  <c r="AA20" i="60"/>
  <c r="AB20" i="60"/>
  <c r="AA21" i="60"/>
  <c r="AB21" i="60"/>
  <c r="AA22" i="60"/>
  <c r="AB22" i="60"/>
  <c r="R22" i="60"/>
  <c r="R21" i="60"/>
  <c r="R20" i="60"/>
  <c r="S19" i="60"/>
  <c r="S22" i="60"/>
  <c r="S11" i="60"/>
  <c r="S12" i="60"/>
  <c r="S13" i="60"/>
  <c r="S14" i="60"/>
  <c r="S15" i="60"/>
  <c r="S16" i="60"/>
  <c r="S17" i="60"/>
  <c r="S18" i="60"/>
  <c r="S10" i="60"/>
  <c r="BC7" i="60"/>
  <c r="BD7" i="60"/>
  <c r="BE7" i="60"/>
  <c r="BC8" i="60"/>
  <c r="BD8" i="60"/>
  <c r="BE8" i="60"/>
  <c r="BC9" i="60"/>
  <c r="BD9" i="60"/>
  <c r="BE9" i="60"/>
  <c r="BC10" i="60"/>
  <c r="BD10" i="60"/>
  <c r="BC11" i="60"/>
  <c r="BD11" i="60"/>
  <c r="BC12" i="60"/>
  <c r="BD12" i="60"/>
  <c r="BC13" i="60"/>
  <c r="BD13" i="60"/>
  <c r="BC14" i="60"/>
  <c r="BD14" i="60"/>
  <c r="BC15" i="60"/>
  <c r="BD15" i="60"/>
  <c r="BC16" i="60"/>
  <c r="BD16" i="60"/>
  <c r="BC17" i="60"/>
  <c r="BD17" i="60"/>
  <c r="BC18" i="60"/>
  <c r="BD18" i="60"/>
  <c r="BC19" i="60"/>
  <c r="BD19" i="60"/>
  <c r="BC20" i="60"/>
  <c r="BD20" i="60"/>
  <c r="BC21" i="60"/>
  <c r="BD21" i="60"/>
  <c r="BC22" i="60"/>
  <c r="BD22" i="60"/>
  <c r="I22" i="60"/>
  <c r="J22" i="60" s="1"/>
  <c r="I21" i="60"/>
  <c r="J21" i="60" s="1"/>
  <c r="J25" i="60"/>
  <c r="I20" i="60"/>
  <c r="J19" i="60"/>
  <c r="J20" i="60"/>
  <c r="I19" i="60"/>
  <c r="J11" i="60"/>
  <c r="J12" i="60"/>
  <c r="J13" i="60"/>
  <c r="J14" i="60"/>
  <c r="J15" i="60"/>
  <c r="J16" i="60"/>
  <c r="J17" i="60"/>
  <c r="J18" i="60"/>
  <c r="J10" i="60"/>
  <c r="G61" i="60"/>
  <c r="AT61" i="60" s="1"/>
  <c r="H61" i="60"/>
  <c r="AU61" i="60" s="1"/>
  <c r="G62" i="60"/>
  <c r="H62" i="60"/>
  <c r="AU62" i="60" s="1"/>
  <c r="G63" i="60"/>
  <c r="H63" i="60"/>
  <c r="AU63" i="60" s="1"/>
  <c r="G64" i="60"/>
  <c r="H64" i="60"/>
  <c r="AU64" i="60" s="1"/>
  <c r="G40" i="60"/>
  <c r="AT40" i="60" s="1"/>
  <c r="H40" i="60"/>
  <c r="AU40" i="60" s="1"/>
  <c r="G41" i="60"/>
  <c r="AT41" i="60" s="1"/>
  <c r="H41" i="60"/>
  <c r="AU41" i="60" s="1"/>
  <c r="G42" i="60"/>
  <c r="AT42" i="60" s="1"/>
  <c r="H42" i="60"/>
  <c r="AU42" i="60" s="1"/>
  <c r="G43" i="60"/>
  <c r="AT43" i="60" s="1"/>
  <c r="H43" i="60"/>
  <c r="AU43" i="60" s="1"/>
  <c r="J33" i="58" l="1"/>
  <c r="K33" i="58"/>
  <c r="BF61" i="60"/>
  <c r="AM64" i="60"/>
  <c r="AM61" i="60"/>
  <c r="AD40" i="60"/>
  <c r="AM43" i="60"/>
  <c r="AV43" i="60"/>
  <c r="AW43" i="60" s="1"/>
  <c r="AM40" i="60"/>
  <c r="AD21" i="60"/>
  <c r="AD19" i="60"/>
  <c r="AV22" i="60"/>
  <c r="AW22" i="60" s="1"/>
  <c r="AV20" i="60"/>
  <c r="AW20" i="60" s="1"/>
  <c r="BE21" i="60"/>
  <c r="BF21" i="60" s="1"/>
  <c r="BE19" i="60"/>
  <c r="BF19" i="60" s="1"/>
  <c r="S21" i="60"/>
  <c r="S20" i="60"/>
  <c r="AT7" i="60"/>
  <c r="AT8" i="60"/>
  <c r="AT9" i="60"/>
  <c r="AT10" i="60"/>
  <c r="AT11" i="60"/>
  <c r="AT12" i="60"/>
  <c r="AT13" i="60"/>
  <c r="AT14" i="60"/>
  <c r="AT15" i="60"/>
  <c r="AT16" i="60"/>
  <c r="AT17" i="60"/>
  <c r="AT18" i="60"/>
  <c r="AT20" i="60"/>
  <c r="AT22" i="60"/>
  <c r="P19" i="60"/>
  <c r="P20" i="60"/>
  <c r="P21" i="60"/>
  <c r="P22" i="60"/>
  <c r="G19" i="60"/>
  <c r="AT19" i="60" s="1"/>
  <c r="H19" i="60"/>
  <c r="G20" i="60"/>
  <c r="H20" i="60"/>
  <c r="G21" i="60"/>
  <c r="AT21" i="60" s="1"/>
  <c r="H21" i="60"/>
  <c r="G22" i="60"/>
  <c r="H22" i="60"/>
  <c r="AI64" i="60"/>
  <c r="AH64" i="60"/>
  <c r="AG64" i="60"/>
  <c r="AF64" i="60"/>
  <c r="AE64" i="60"/>
  <c r="Z64" i="60"/>
  <c r="Y64" i="60"/>
  <c r="X64" i="60"/>
  <c r="W64" i="60"/>
  <c r="V64" i="60"/>
  <c r="O64" i="60"/>
  <c r="N64" i="60"/>
  <c r="M64" i="60"/>
  <c r="L64" i="60"/>
  <c r="K64" i="60"/>
  <c r="I64" i="60"/>
  <c r="F64" i="60"/>
  <c r="E64" i="60"/>
  <c r="D64" i="60"/>
  <c r="C64" i="60"/>
  <c r="B64" i="60"/>
  <c r="AI63" i="60"/>
  <c r="AH63" i="60"/>
  <c r="AG63" i="60"/>
  <c r="AF63" i="60"/>
  <c r="AE63" i="60"/>
  <c r="Z63" i="60"/>
  <c r="Y63" i="60"/>
  <c r="X63" i="60"/>
  <c r="W63" i="60"/>
  <c r="V63" i="60"/>
  <c r="O63" i="60"/>
  <c r="N63" i="60"/>
  <c r="M63" i="60"/>
  <c r="L63" i="60"/>
  <c r="K63" i="60"/>
  <c r="F63" i="60"/>
  <c r="E63" i="60"/>
  <c r="D63" i="60"/>
  <c r="C63" i="60"/>
  <c r="B63" i="60"/>
  <c r="AI62" i="60"/>
  <c r="AH62" i="60"/>
  <c r="AG62" i="60"/>
  <c r="AF62" i="60"/>
  <c r="AE62" i="60"/>
  <c r="Z62" i="60"/>
  <c r="Y62" i="60"/>
  <c r="X62" i="60"/>
  <c r="W62" i="60"/>
  <c r="V62" i="60"/>
  <c r="O62" i="60"/>
  <c r="N62" i="60"/>
  <c r="M62" i="60"/>
  <c r="L62" i="60"/>
  <c r="K62" i="60"/>
  <c r="F62" i="60"/>
  <c r="E62" i="60"/>
  <c r="D62" i="60"/>
  <c r="C62" i="60"/>
  <c r="B62" i="60"/>
  <c r="AI61" i="60"/>
  <c r="AH61" i="60"/>
  <c r="AG61" i="60"/>
  <c r="AF61" i="60"/>
  <c r="AE61" i="60"/>
  <c r="Z61" i="60"/>
  <c r="Y61" i="60"/>
  <c r="X61" i="60"/>
  <c r="W61" i="60"/>
  <c r="V61" i="60"/>
  <c r="O61" i="60"/>
  <c r="N61" i="60"/>
  <c r="M61" i="60"/>
  <c r="L61" i="60"/>
  <c r="K61" i="60"/>
  <c r="I61" i="60"/>
  <c r="F61" i="60"/>
  <c r="E61" i="60"/>
  <c r="D61" i="60"/>
  <c r="C61" i="60"/>
  <c r="B61" i="60"/>
  <c r="BI60" i="60"/>
  <c r="BH60" i="60"/>
  <c r="BB60" i="60"/>
  <c r="BA60" i="60"/>
  <c r="AZ60" i="60"/>
  <c r="AY60" i="60"/>
  <c r="AX60" i="60"/>
  <c r="AS60" i="60"/>
  <c r="AR60" i="60"/>
  <c r="AQ60" i="60"/>
  <c r="AP60" i="60"/>
  <c r="AO60" i="60"/>
  <c r="BI59" i="60"/>
  <c r="BH59" i="60"/>
  <c r="BB59" i="60"/>
  <c r="BA59" i="60"/>
  <c r="AZ59" i="60"/>
  <c r="AY59" i="60"/>
  <c r="AX59" i="60"/>
  <c r="AS59" i="60"/>
  <c r="AR59" i="60"/>
  <c r="AQ59" i="60"/>
  <c r="AP59" i="60"/>
  <c r="AO59" i="60"/>
  <c r="BI58" i="60"/>
  <c r="BH58" i="60"/>
  <c r="BB58" i="60"/>
  <c r="BA58" i="60"/>
  <c r="AZ58" i="60"/>
  <c r="AY58" i="60"/>
  <c r="AX58" i="60"/>
  <c r="AS58" i="60"/>
  <c r="AR58" i="60"/>
  <c r="AQ58" i="60"/>
  <c r="AP58" i="60"/>
  <c r="AO58" i="60"/>
  <c r="BI57" i="60"/>
  <c r="BH57" i="60"/>
  <c r="BB57" i="60"/>
  <c r="BA57" i="60"/>
  <c r="AZ57" i="60"/>
  <c r="AY57" i="60"/>
  <c r="AX57" i="60"/>
  <c r="AS57" i="60"/>
  <c r="AR57" i="60"/>
  <c r="AQ57" i="60"/>
  <c r="AP57" i="60"/>
  <c r="AO57" i="60"/>
  <c r="BI56" i="60"/>
  <c r="BH56" i="60"/>
  <c r="BB56" i="60"/>
  <c r="BA56" i="60"/>
  <c r="AZ56" i="60"/>
  <c r="AY56" i="60"/>
  <c r="AX56" i="60"/>
  <c r="AS56" i="60"/>
  <c r="AR56" i="60"/>
  <c r="AQ56" i="60"/>
  <c r="AP56" i="60"/>
  <c r="AO56" i="60"/>
  <c r="BI55" i="60"/>
  <c r="BH55" i="60"/>
  <c r="BB55" i="60"/>
  <c r="BA55" i="60"/>
  <c r="AZ55" i="60"/>
  <c r="AY55" i="60"/>
  <c r="AX55" i="60"/>
  <c r="AS55" i="60"/>
  <c r="AR55" i="60"/>
  <c r="AQ55" i="60"/>
  <c r="AP55" i="60"/>
  <c r="AO55" i="60"/>
  <c r="BI54" i="60"/>
  <c r="BH54" i="60"/>
  <c r="BB54" i="60"/>
  <c r="BA54" i="60"/>
  <c r="AZ54" i="60"/>
  <c r="AY54" i="60"/>
  <c r="AX54" i="60"/>
  <c r="AS54" i="60"/>
  <c r="AR54" i="60"/>
  <c r="AQ54" i="60"/>
  <c r="AP54" i="60"/>
  <c r="AO54" i="60"/>
  <c r="BI53" i="60"/>
  <c r="BH53" i="60"/>
  <c r="BB53" i="60"/>
  <c r="BA53" i="60"/>
  <c r="AZ53" i="60"/>
  <c r="AY53" i="60"/>
  <c r="AX53" i="60"/>
  <c r="AS53" i="60"/>
  <c r="AR53" i="60"/>
  <c r="AQ53" i="60"/>
  <c r="AP53" i="60"/>
  <c r="AO53" i="60"/>
  <c r="BI52" i="60"/>
  <c r="BH52" i="60"/>
  <c r="BB52" i="60"/>
  <c r="BA52" i="60"/>
  <c r="AZ52" i="60"/>
  <c r="AY52" i="60"/>
  <c r="AX52" i="60"/>
  <c r="AS52" i="60"/>
  <c r="AR52" i="60"/>
  <c r="AQ52" i="60"/>
  <c r="AP52" i="60"/>
  <c r="AO52" i="60"/>
  <c r="BI51" i="60"/>
  <c r="BH51" i="60"/>
  <c r="BB51" i="60"/>
  <c r="BA51" i="60"/>
  <c r="AZ51" i="60"/>
  <c r="AY51" i="60"/>
  <c r="AX51" i="60"/>
  <c r="AS51" i="60"/>
  <c r="AR51" i="60"/>
  <c r="AQ51" i="60"/>
  <c r="AP51" i="60"/>
  <c r="AO51" i="60"/>
  <c r="AM51" i="60"/>
  <c r="AD51" i="60"/>
  <c r="S51" i="60"/>
  <c r="J51" i="60"/>
  <c r="BI50" i="60"/>
  <c r="BH50" i="60"/>
  <c r="BB50" i="60"/>
  <c r="BA50" i="60"/>
  <c r="AZ50" i="60"/>
  <c r="AY50" i="60"/>
  <c r="AX50" i="60"/>
  <c r="AS50" i="60"/>
  <c r="AR50" i="60"/>
  <c r="AQ50" i="60"/>
  <c r="AP50" i="60"/>
  <c r="AO50" i="60"/>
  <c r="AM50" i="60"/>
  <c r="AD50" i="60"/>
  <c r="S50" i="60"/>
  <c r="J50" i="60"/>
  <c r="BI49" i="60"/>
  <c r="BH49" i="60"/>
  <c r="BB49" i="60"/>
  <c r="BA49" i="60"/>
  <c r="AZ49" i="60"/>
  <c r="AY49" i="60"/>
  <c r="AX49" i="60"/>
  <c r="AS49" i="60"/>
  <c r="AR49" i="60"/>
  <c r="AQ49" i="60"/>
  <c r="AP49" i="60"/>
  <c r="AO49" i="60"/>
  <c r="AM49" i="60"/>
  <c r="AD49" i="60"/>
  <c r="S49" i="60"/>
  <c r="J49" i="60"/>
  <c r="BI48" i="60"/>
  <c r="BH48" i="60"/>
  <c r="AV47" i="60"/>
  <c r="BE47" i="60" s="1"/>
  <c r="AU47" i="60"/>
  <c r="BD47" i="60" s="1"/>
  <c r="AI47" i="60"/>
  <c r="AS47" i="60" s="1"/>
  <c r="BB47" i="60" s="1"/>
  <c r="AH47" i="60"/>
  <c r="AR47" i="60" s="1"/>
  <c r="BA47" i="60" s="1"/>
  <c r="S46" i="60"/>
  <c r="AI43" i="60"/>
  <c r="AH43" i="60"/>
  <c r="AG43" i="60"/>
  <c r="AF43" i="60"/>
  <c r="AE43" i="60"/>
  <c r="Z43" i="60"/>
  <c r="Y43" i="60"/>
  <c r="X43" i="60"/>
  <c r="W43" i="60"/>
  <c r="V43" i="60"/>
  <c r="O43" i="60"/>
  <c r="N43" i="60"/>
  <c r="M43" i="60"/>
  <c r="L43" i="60"/>
  <c r="K43" i="60"/>
  <c r="I43" i="60"/>
  <c r="J43" i="60" s="1"/>
  <c r="F43" i="60"/>
  <c r="E43" i="60"/>
  <c r="D43" i="60"/>
  <c r="C43" i="60"/>
  <c r="B43" i="60"/>
  <c r="AI42" i="60"/>
  <c r="AH42" i="60"/>
  <c r="AG42" i="60"/>
  <c r="AF42" i="60"/>
  <c r="AE42" i="60"/>
  <c r="Z42" i="60"/>
  <c r="Y42" i="60"/>
  <c r="X42" i="60"/>
  <c r="AQ42" i="60" s="1"/>
  <c r="W42" i="60"/>
  <c r="V42" i="60"/>
  <c r="O42" i="60"/>
  <c r="N42" i="60"/>
  <c r="M42" i="60"/>
  <c r="L42" i="60"/>
  <c r="K42" i="60"/>
  <c r="F42" i="60"/>
  <c r="E42" i="60"/>
  <c r="D42" i="60"/>
  <c r="C42" i="60"/>
  <c r="B42" i="60"/>
  <c r="AI41" i="60"/>
  <c r="AH41" i="60"/>
  <c r="AG41" i="60"/>
  <c r="AF41" i="60"/>
  <c r="AE41" i="60"/>
  <c r="Z41" i="60"/>
  <c r="Y41" i="60"/>
  <c r="X41" i="60"/>
  <c r="AQ41" i="60" s="1"/>
  <c r="W41" i="60"/>
  <c r="V41" i="60"/>
  <c r="O41" i="60"/>
  <c r="N41" i="60"/>
  <c r="M41" i="60"/>
  <c r="L41" i="60"/>
  <c r="K41" i="60"/>
  <c r="F41" i="60"/>
  <c r="E41" i="60"/>
  <c r="D41" i="60"/>
  <c r="C41" i="60"/>
  <c r="B41" i="60"/>
  <c r="AI40" i="60"/>
  <c r="AH40" i="60"/>
  <c r="AG40" i="60"/>
  <c r="AF40" i="60"/>
  <c r="AE40" i="60"/>
  <c r="Z40" i="60"/>
  <c r="Y40" i="60"/>
  <c r="X40" i="60"/>
  <c r="W40" i="60"/>
  <c r="V40" i="60"/>
  <c r="O40" i="60"/>
  <c r="N40" i="60"/>
  <c r="M40" i="60"/>
  <c r="L40" i="60"/>
  <c r="K40" i="60"/>
  <c r="I40" i="60"/>
  <c r="J40" i="60" s="1"/>
  <c r="F40" i="60"/>
  <c r="E40" i="60"/>
  <c r="D40" i="60"/>
  <c r="C40" i="60"/>
  <c r="B40" i="60"/>
  <c r="BI39" i="60"/>
  <c r="BH39" i="60"/>
  <c r="BB39" i="60"/>
  <c r="BA39" i="60"/>
  <c r="AZ39" i="60"/>
  <c r="AY39" i="60"/>
  <c r="AX39" i="60"/>
  <c r="AS39" i="60"/>
  <c r="AR39" i="60"/>
  <c r="AQ39" i="60"/>
  <c r="AP39" i="60"/>
  <c r="AO39" i="60"/>
  <c r="BI38" i="60"/>
  <c r="BH38" i="60"/>
  <c r="BB38" i="60"/>
  <c r="BA38" i="60"/>
  <c r="AZ38" i="60"/>
  <c r="AY38" i="60"/>
  <c r="AX38" i="60"/>
  <c r="AS38" i="60"/>
  <c r="AR38" i="60"/>
  <c r="AQ38" i="60"/>
  <c r="AP38" i="60"/>
  <c r="AO38" i="60"/>
  <c r="BI37" i="60"/>
  <c r="BH37" i="60"/>
  <c r="BB37" i="60"/>
  <c r="BA37" i="60"/>
  <c r="AZ37" i="60"/>
  <c r="AY37" i="60"/>
  <c r="AX37" i="60"/>
  <c r="AS37" i="60"/>
  <c r="AR37" i="60"/>
  <c r="AQ37" i="60"/>
  <c r="AP37" i="60"/>
  <c r="AO37" i="60"/>
  <c r="BI36" i="60"/>
  <c r="BH36" i="60"/>
  <c r="BB36" i="60"/>
  <c r="BA36" i="60"/>
  <c r="AZ36" i="60"/>
  <c r="AY36" i="60"/>
  <c r="AX36" i="60"/>
  <c r="AS36" i="60"/>
  <c r="AR36" i="60"/>
  <c r="AQ36" i="60"/>
  <c r="AP36" i="60"/>
  <c r="AO36" i="60"/>
  <c r="BI35" i="60"/>
  <c r="BH35" i="60"/>
  <c r="BB35" i="60"/>
  <c r="BA35" i="60"/>
  <c r="AZ35" i="60"/>
  <c r="AY35" i="60"/>
  <c r="AX35" i="60"/>
  <c r="AS35" i="60"/>
  <c r="AR35" i="60"/>
  <c r="AQ35" i="60"/>
  <c r="AP35" i="60"/>
  <c r="AO35" i="60"/>
  <c r="BI34" i="60"/>
  <c r="BH34" i="60"/>
  <c r="BB34" i="60"/>
  <c r="BA34" i="60"/>
  <c r="AZ34" i="60"/>
  <c r="AY34" i="60"/>
  <c r="AX34" i="60"/>
  <c r="AS34" i="60"/>
  <c r="AR34" i="60"/>
  <c r="AQ34" i="60"/>
  <c r="AP34" i="60"/>
  <c r="AO34" i="60"/>
  <c r="BI33" i="60"/>
  <c r="BH33" i="60"/>
  <c r="BB33" i="60"/>
  <c r="BA33" i="60"/>
  <c r="AZ33" i="60"/>
  <c r="AY33" i="60"/>
  <c r="AX33" i="60"/>
  <c r="AS33" i="60"/>
  <c r="AR33" i="60"/>
  <c r="AQ33" i="60"/>
  <c r="AP33" i="60"/>
  <c r="AO33" i="60"/>
  <c r="BI32" i="60"/>
  <c r="BH32" i="60"/>
  <c r="BB32" i="60"/>
  <c r="BA32" i="60"/>
  <c r="AZ32" i="60"/>
  <c r="AY32" i="60"/>
  <c r="AX32" i="60"/>
  <c r="AS32" i="60"/>
  <c r="AR32" i="60"/>
  <c r="AQ32" i="60"/>
  <c r="AP32" i="60"/>
  <c r="AO32" i="60"/>
  <c r="BI31" i="60"/>
  <c r="BH31" i="60"/>
  <c r="BB31" i="60"/>
  <c r="BA31" i="60"/>
  <c r="AZ31" i="60"/>
  <c r="AY31" i="60"/>
  <c r="AX31" i="60"/>
  <c r="AS31" i="60"/>
  <c r="AR31" i="60"/>
  <c r="AQ31" i="60"/>
  <c r="AP31" i="60"/>
  <c r="AO31" i="60"/>
  <c r="BI30" i="60"/>
  <c r="BH30" i="60"/>
  <c r="BB30" i="60"/>
  <c r="BA30" i="60"/>
  <c r="AZ30" i="60"/>
  <c r="AY30" i="60"/>
  <c r="AX30" i="60"/>
  <c r="AS30" i="60"/>
  <c r="AR30" i="60"/>
  <c r="AQ30" i="60"/>
  <c r="AP30" i="60"/>
  <c r="AO30" i="60"/>
  <c r="AM30" i="60"/>
  <c r="AD30" i="60"/>
  <c r="S30" i="60"/>
  <c r="J30" i="60"/>
  <c r="BI29" i="60"/>
  <c r="BH29" i="60"/>
  <c r="BB29" i="60"/>
  <c r="BA29" i="60"/>
  <c r="AZ29" i="60"/>
  <c r="AY29" i="60"/>
  <c r="AX29" i="60"/>
  <c r="AS29" i="60"/>
  <c r="AR29" i="60"/>
  <c r="AQ29" i="60"/>
  <c r="AP29" i="60"/>
  <c r="AO29" i="60"/>
  <c r="AM29" i="60"/>
  <c r="AD29" i="60"/>
  <c r="S29" i="60"/>
  <c r="J29" i="60"/>
  <c r="BI28" i="60"/>
  <c r="BH28" i="60"/>
  <c r="BB28" i="60"/>
  <c r="BA28" i="60"/>
  <c r="AZ28" i="60"/>
  <c r="AY28" i="60"/>
  <c r="AX28" i="60"/>
  <c r="AS28" i="60"/>
  <c r="AR28" i="60"/>
  <c r="AQ28" i="60"/>
  <c r="AP28" i="60"/>
  <c r="AO28" i="60"/>
  <c r="AM28" i="60"/>
  <c r="AD28" i="60"/>
  <c r="S28" i="60"/>
  <c r="J28" i="60"/>
  <c r="BI27" i="60"/>
  <c r="BH27" i="60"/>
  <c r="AV26" i="60"/>
  <c r="AI26" i="60"/>
  <c r="AS26" i="60" s="1"/>
  <c r="BB26" i="60" s="1"/>
  <c r="AH26" i="60"/>
  <c r="AR26" i="60" s="1"/>
  <c r="BA26" i="60" s="1"/>
  <c r="S25" i="60"/>
  <c r="AD25" i="60" s="1"/>
  <c r="AM25" i="60" s="1"/>
  <c r="AI22" i="60"/>
  <c r="AH22" i="60"/>
  <c r="AG22" i="60"/>
  <c r="AZ22" i="60" s="1"/>
  <c r="AF22" i="60"/>
  <c r="AY22" i="60" s="1"/>
  <c r="AE22" i="60"/>
  <c r="AX22" i="60" s="1"/>
  <c r="Z22" i="60"/>
  <c r="Y22" i="60"/>
  <c r="X22" i="60"/>
  <c r="W22" i="60"/>
  <c r="AP22" i="60" s="1"/>
  <c r="V22" i="60"/>
  <c r="AO22" i="60" s="1"/>
  <c r="Q22" i="60"/>
  <c r="O22" i="60"/>
  <c r="N22" i="60"/>
  <c r="M22" i="60"/>
  <c r="L22" i="60"/>
  <c r="K22" i="60"/>
  <c r="F22" i="60"/>
  <c r="E22" i="60"/>
  <c r="D22" i="60"/>
  <c r="C22" i="60"/>
  <c r="B22" i="60"/>
  <c r="AI21" i="60"/>
  <c r="AH21" i="60"/>
  <c r="AG21" i="60"/>
  <c r="AZ21" i="60" s="1"/>
  <c r="AF21" i="60"/>
  <c r="AY21" i="60" s="1"/>
  <c r="AE21" i="60"/>
  <c r="AX21" i="60" s="1"/>
  <c r="Z21" i="60"/>
  <c r="Y21" i="60"/>
  <c r="X21" i="60"/>
  <c r="AQ21" i="60" s="1"/>
  <c r="W21" i="60"/>
  <c r="AP21" i="60" s="1"/>
  <c r="V21" i="60"/>
  <c r="AO21" i="60" s="1"/>
  <c r="Q21" i="60"/>
  <c r="O21" i="60"/>
  <c r="N21" i="60"/>
  <c r="M21" i="60"/>
  <c r="L21" i="60"/>
  <c r="K21" i="60"/>
  <c r="F21" i="60"/>
  <c r="E21" i="60"/>
  <c r="D21" i="60"/>
  <c r="C21" i="60"/>
  <c r="B21" i="60"/>
  <c r="AI20" i="60"/>
  <c r="AH20" i="60"/>
  <c r="AG20" i="60"/>
  <c r="AZ20" i="60" s="1"/>
  <c r="AF20" i="60"/>
  <c r="AY20" i="60" s="1"/>
  <c r="AE20" i="60"/>
  <c r="AX20" i="60" s="1"/>
  <c r="Z20" i="60"/>
  <c r="Y20" i="60"/>
  <c r="X20" i="60"/>
  <c r="AQ20" i="60" s="1"/>
  <c r="W20" i="60"/>
  <c r="AP20" i="60" s="1"/>
  <c r="V20" i="60"/>
  <c r="AO20" i="60" s="1"/>
  <c r="Q20" i="60"/>
  <c r="O20" i="60"/>
  <c r="N20" i="60"/>
  <c r="M20" i="60"/>
  <c r="L20" i="60"/>
  <c r="K20" i="60"/>
  <c r="F20" i="60"/>
  <c r="E20" i="60"/>
  <c r="D20" i="60"/>
  <c r="C20" i="60"/>
  <c r="B20" i="60"/>
  <c r="AI19" i="60"/>
  <c r="AH19" i="60"/>
  <c r="AG19" i="60"/>
  <c r="AZ19" i="60" s="1"/>
  <c r="AF19" i="60"/>
  <c r="AY19" i="60" s="1"/>
  <c r="AE19" i="60"/>
  <c r="AX19" i="60" s="1"/>
  <c r="Z19" i="60"/>
  <c r="Y19" i="60"/>
  <c r="X19" i="60"/>
  <c r="AQ19" i="60" s="1"/>
  <c r="W19" i="60"/>
  <c r="AP19" i="60" s="1"/>
  <c r="V19" i="60"/>
  <c r="AO19" i="60" s="1"/>
  <c r="R19" i="60"/>
  <c r="Q19" i="60"/>
  <c r="O19" i="60"/>
  <c r="N19" i="60"/>
  <c r="M19" i="60"/>
  <c r="L19" i="60"/>
  <c r="K19" i="60"/>
  <c r="F19" i="60"/>
  <c r="E19" i="60"/>
  <c r="D19" i="60"/>
  <c r="C19" i="60"/>
  <c r="B19" i="60"/>
  <c r="BI18" i="60"/>
  <c r="BH18" i="60"/>
  <c r="BB18" i="60"/>
  <c r="BA18" i="60"/>
  <c r="AZ18" i="60"/>
  <c r="AY18" i="60"/>
  <c r="AX18" i="60"/>
  <c r="AU18" i="60"/>
  <c r="AS18" i="60"/>
  <c r="AS22" i="60" s="1"/>
  <c r="AR18" i="60"/>
  <c r="AR22" i="60" s="1"/>
  <c r="AQ18" i="60"/>
  <c r="AQ22" i="60" s="1"/>
  <c r="AP18" i="60"/>
  <c r="AO18" i="60"/>
  <c r="BI17" i="60"/>
  <c r="BH17" i="60"/>
  <c r="BB17" i="60"/>
  <c r="BA17" i="60"/>
  <c r="AZ17" i="60"/>
  <c r="AY17" i="60"/>
  <c r="AX17" i="60"/>
  <c r="AU17" i="60"/>
  <c r="AS17" i="60"/>
  <c r="AR17" i="60"/>
  <c r="AQ17" i="60"/>
  <c r="AP17" i="60"/>
  <c r="AO17" i="60"/>
  <c r="BI16" i="60"/>
  <c r="BH16" i="60"/>
  <c r="BB16" i="60"/>
  <c r="BA16" i="60"/>
  <c r="AZ16" i="60"/>
  <c r="AY16" i="60"/>
  <c r="AX16" i="60"/>
  <c r="AU16" i="60"/>
  <c r="AS16" i="60"/>
  <c r="AR16" i="60"/>
  <c r="AQ16" i="60"/>
  <c r="AP16" i="60"/>
  <c r="AO16" i="60"/>
  <c r="BI15" i="60"/>
  <c r="BH15" i="60"/>
  <c r="BB15" i="60"/>
  <c r="BA15" i="60"/>
  <c r="AZ15" i="60"/>
  <c r="AY15" i="60"/>
  <c r="AX15" i="60"/>
  <c r="AU15" i="60"/>
  <c r="AS15" i="60"/>
  <c r="AR15" i="60"/>
  <c r="AQ15" i="60"/>
  <c r="AP15" i="60"/>
  <c r="AO15" i="60"/>
  <c r="BI14" i="60"/>
  <c r="BH14" i="60"/>
  <c r="BB14" i="60"/>
  <c r="BA14" i="60"/>
  <c r="AZ14" i="60"/>
  <c r="AY14" i="60"/>
  <c r="AX14" i="60"/>
  <c r="AU14" i="60"/>
  <c r="AS14" i="60"/>
  <c r="AR14" i="60"/>
  <c r="AQ14" i="60"/>
  <c r="AP14" i="60"/>
  <c r="AO14" i="60"/>
  <c r="BI13" i="60"/>
  <c r="BH13" i="60"/>
  <c r="BB13" i="60"/>
  <c r="BA13" i="60"/>
  <c r="AZ13" i="60"/>
  <c r="AY13" i="60"/>
  <c r="AX13" i="60"/>
  <c r="AU13" i="60"/>
  <c r="AS13" i="60"/>
  <c r="AR13" i="60"/>
  <c r="AQ13" i="60"/>
  <c r="AP13" i="60"/>
  <c r="AO13" i="60"/>
  <c r="BI12" i="60"/>
  <c r="BH12" i="60"/>
  <c r="BB12" i="60"/>
  <c r="BA12" i="60"/>
  <c r="AZ12" i="60"/>
  <c r="AY12" i="60"/>
  <c r="AX12" i="60"/>
  <c r="AU12" i="60"/>
  <c r="AS12" i="60"/>
  <c r="AR12" i="60"/>
  <c r="AQ12" i="60"/>
  <c r="AP12" i="60"/>
  <c r="AO12" i="60"/>
  <c r="BI11" i="60"/>
  <c r="BH11" i="60"/>
  <c r="BB11" i="60"/>
  <c r="BA11" i="60"/>
  <c r="AZ11" i="60"/>
  <c r="AY11" i="60"/>
  <c r="AX11" i="60"/>
  <c r="AU11" i="60"/>
  <c r="AS11" i="60"/>
  <c r="AR11" i="60"/>
  <c r="AQ11" i="60"/>
  <c r="AP11" i="60"/>
  <c r="AO11" i="60"/>
  <c r="BI10" i="60"/>
  <c r="BH10" i="60"/>
  <c r="BB10" i="60"/>
  <c r="BA10" i="60"/>
  <c r="AZ10" i="60"/>
  <c r="AY10" i="60"/>
  <c r="AX10" i="60"/>
  <c r="AU10" i="60"/>
  <c r="AS10" i="60"/>
  <c r="AR10" i="60"/>
  <c r="AQ10" i="60"/>
  <c r="AP10" i="60"/>
  <c r="AO10" i="60"/>
  <c r="BI9" i="60"/>
  <c r="BH9" i="60"/>
  <c r="BB9" i="60"/>
  <c r="BA9" i="60"/>
  <c r="AZ9" i="60"/>
  <c r="AY9" i="60"/>
  <c r="AX9" i="60"/>
  <c r="AV9" i="60"/>
  <c r="AW9" i="60" s="1"/>
  <c r="AU9" i="60"/>
  <c r="AS9" i="60"/>
  <c r="AR9" i="60"/>
  <c r="AQ9" i="60"/>
  <c r="AP9" i="60"/>
  <c r="AO9" i="60"/>
  <c r="AM9" i="60"/>
  <c r="AD9" i="60"/>
  <c r="S9" i="60"/>
  <c r="J9" i="60"/>
  <c r="BI8" i="60"/>
  <c r="BH8" i="60"/>
  <c r="BB8" i="60"/>
  <c r="BA8" i="60"/>
  <c r="AZ8" i="60"/>
  <c r="AY8" i="60"/>
  <c r="AX8" i="60"/>
  <c r="AV8" i="60"/>
  <c r="AW8" i="60" s="1"/>
  <c r="AU8" i="60"/>
  <c r="AS8" i="60"/>
  <c r="AR8" i="60"/>
  <c r="AQ8" i="60"/>
  <c r="AP8" i="60"/>
  <c r="AO8" i="60"/>
  <c r="AM8" i="60"/>
  <c r="AD8" i="60"/>
  <c r="S8" i="60"/>
  <c r="J8" i="60"/>
  <c r="BI7" i="60"/>
  <c r="BH7" i="60"/>
  <c r="BB7" i="60"/>
  <c r="BA7" i="60"/>
  <c r="AZ7" i="60"/>
  <c r="AY7" i="60"/>
  <c r="AX7" i="60"/>
  <c r="AV7" i="60"/>
  <c r="AW7" i="60" s="1"/>
  <c r="AU7" i="60"/>
  <c r="AS7" i="60"/>
  <c r="AR7" i="60"/>
  <c r="AQ7" i="60"/>
  <c r="AP7" i="60"/>
  <c r="AO7" i="60"/>
  <c r="AM7" i="60"/>
  <c r="AD7" i="60"/>
  <c r="S7" i="60"/>
  <c r="J7" i="60"/>
  <c r="AL5" i="60"/>
  <c r="AV5" i="60" s="1"/>
  <c r="AK5" i="60"/>
  <c r="AI5" i="60"/>
  <c r="AS5" i="60" s="1"/>
  <c r="BB5" i="60" s="1"/>
  <c r="AH5" i="60"/>
  <c r="AR5" i="60" s="1"/>
  <c r="BA5" i="60" s="1"/>
  <c r="S4" i="60"/>
  <c r="AV61" i="60" l="1"/>
  <c r="AW61" i="60" s="1"/>
  <c r="J61" i="60"/>
  <c r="AO61" i="60"/>
  <c r="AQ61" i="60"/>
  <c r="AY61" i="60"/>
  <c r="AO62" i="60"/>
  <c r="AQ62" i="60"/>
  <c r="AY62" i="60"/>
  <c r="AO63" i="60"/>
  <c r="AQ63" i="60"/>
  <c r="AY63" i="60"/>
  <c r="AP64" i="60"/>
  <c r="AX64" i="60"/>
  <c r="AZ64" i="60"/>
  <c r="AP61" i="60"/>
  <c r="AX61" i="60"/>
  <c r="AZ61" i="60"/>
  <c r="AP62" i="60"/>
  <c r="AX62" i="60"/>
  <c r="AZ62" i="60"/>
  <c r="AP63" i="60"/>
  <c r="AX63" i="60"/>
  <c r="AZ63" i="60"/>
  <c r="J64" i="60"/>
  <c r="AV64" i="60"/>
  <c r="AW64" i="60" s="1"/>
  <c r="AO64" i="60"/>
  <c r="AQ64" i="60"/>
  <c r="AY64" i="60"/>
  <c r="BF25" i="60"/>
  <c r="AW25" i="60"/>
  <c r="AP40" i="60"/>
  <c r="AX40" i="60"/>
  <c r="AZ40" i="60"/>
  <c r="AX41" i="60"/>
  <c r="AZ41" i="60"/>
  <c r="AO42" i="60"/>
  <c r="AY42" i="60"/>
  <c r="AO43" i="60"/>
  <c r="AQ43" i="60"/>
  <c r="AY43" i="60"/>
  <c r="AO40" i="60"/>
  <c r="AQ40" i="60"/>
  <c r="AY40" i="60"/>
  <c r="AO41" i="60"/>
  <c r="AP42" i="60"/>
  <c r="AX42" i="60"/>
  <c r="AZ42" i="60"/>
  <c r="AP43" i="60"/>
  <c r="AX43" i="60"/>
  <c r="AZ43" i="60"/>
  <c r="AV40" i="60"/>
  <c r="AW40" i="60" s="1"/>
  <c r="BF28" i="60"/>
  <c r="BF29" i="60"/>
  <c r="BF30" i="60"/>
  <c r="BF7" i="60"/>
  <c r="BF8" i="60"/>
  <c r="BF9" i="60"/>
  <c r="AU22" i="60"/>
  <c r="BA19" i="60"/>
  <c r="BA20" i="60"/>
  <c r="BA21" i="60"/>
  <c r="BA22" i="60"/>
  <c r="AW28" i="60"/>
  <c r="AW29" i="60"/>
  <c r="AW30" i="60"/>
  <c r="BB40" i="60"/>
  <c r="BB41" i="60"/>
  <c r="BB42" i="60"/>
  <c r="BB43" i="60"/>
  <c r="BF49" i="60"/>
  <c r="BF50" i="60"/>
  <c r="BF51" i="60"/>
  <c r="BA61" i="60"/>
  <c r="BA62" i="60"/>
  <c r="BA63" i="60"/>
  <c r="BA64" i="60"/>
  <c r="BB19" i="60"/>
  <c r="BB20" i="60"/>
  <c r="BB21" i="60"/>
  <c r="BB22" i="60"/>
  <c r="BA40" i="60"/>
  <c r="BA42" i="60"/>
  <c r="BA43" i="60"/>
  <c r="BB61" i="60"/>
  <c r="BB62" i="60"/>
  <c r="BB63" i="60"/>
  <c r="BB64" i="60"/>
  <c r="AS19" i="60"/>
  <c r="AS20" i="60"/>
  <c r="AS21" i="60"/>
  <c r="AR40" i="60"/>
  <c r="AR42" i="60"/>
  <c r="AR43" i="60"/>
  <c r="AS61" i="60"/>
  <c r="AS62" i="60"/>
  <c r="AS63" i="60"/>
  <c r="AS64" i="60"/>
  <c r="AR19" i="60"/>
  <c r="AU19" i="60"/>
  <c r="AW19" i="60" s="1"/>
  <c r="AR20" i="60"/>
  <c r="AU20" i="60"/>
  <c r="AR21" i="60"/>
  <c r="AU21" i="60"/>
  <c r="AS40" i="60"/>
  <c r="AS41" i="60"/>
  <c r="AS42" i="60"/>
  <c r="AS43" i="60"/>
  <c r="AW49" i="60"/>
  <c r="AW50" i="60"/>
  <c r="AW51" i="60"/>
  <c r="AR61" i="60"/>
  <c r="AR62" i="60"/>
  <c r="AR63" i="60"/>
  <c r="AR64" i="60"/>
  <c r="AY41" i="60"/>
  <c r="BA41" i="60"/>
  <c r="AP41" i="60"/>
  <c r="AR41" i="60"/>
  <c r="F34" i="58" l="1"/>
  <c r="E34" i="58"/>
  <c r="D34" i="58"/>
  <c r="C34" i="58"/>
  <c r="B34" i="58"/>
  <c r="I33" i="58"/>
  <c r="H33" i="58"/>
  <c r="G33" i="58"/>
  <c r="F33" i="58"/>
  <c r="E33" i="58"/>
  <c r="D33" i="58"/>
  <c r="C33" i="58"/>
  <c r="O32" i="58"/>
  <c r="H31" i="58"/>
  <c r="G31" i="58"/>
  <c r="F31" i="58"/>
  <c r="E31" i="58"/>
  <c r="D31" i="58"/>
  <c r="C31" i="58"/>
  <c r="Q31" i="58"/>
  <c r="N31" i="58"/>
  <c r="I31" i="58"/>
  <c r="H29" i="58"/>
  <c r="G29" i="58"/>
  <c r="F29" i="58"/>
  <c r="E29" i="58"/>
  <c r="D29" i="58"/>
  <c r="C29" i="58"/>
  <c r="Q34" i="58"/>
  <c r="P32" i="58"/>
  <c r="N34" i="58"/>
  <c r="M34" i="58"/>
  <c r="Q26" i="58"/>
  <c r="P26" i="58"/>
  <c r="N26" i="58"/>
  <c r="M26" i="58"/>
  <c r="L26" i="58"/>
  <c r="F23" i="58"/>
  <c r="E23" i="58"/>
  <c r="D23" i="58"/>
  <c r="C23" i="58"/>
  <c r="B23" i="58"/>
  <c r="I22" i="58"/>
  <c r="H22" i="58"/>
  <c r="G22" i="58"/>
  <c r="F22" i="58"/>
  <c r="E22" i="58"/>
  <c r="D22" i="58"/>
  <c r="C22" i="58"/>
  <c r="O21" i="58"/>
  <c r="H20" i="58"/>
  <c r="G20" i="58"/>
  <c r="F20" i="58"/>
  <c r="E20" i="58"/>
  <c r="D20" i="58"/>
  <c r="C20" i="58"/>
  <c r="AG19" i="58"/>
  <c r="Q20" i="58"/>
  <c r="N20" i="58"/>
  <c r="AG18" i="58"/>
  <c r="H18" i="58"/>
  <c r="G18" i="58"/>
  <c r="F18" i="58"/>
  <c r="E18" i="58"/>
  <c r="D18" i="58"/>
  <c r="C18" i="58"/>
  <c r="AG17" i="58"/>
  <c r="Q21" i="58"/>
  <c r="P23" i="58"/>
  <c r="M23" i="58"/>
  <c r="I18" i="58"/>
  <c r="AG16" i="58"/>
  <c r="AG15" i="58"/>
  <c r="Q15" i="58"/>
  <c r="P15" i="58"/>
  <c r="N15" i="58"/>
  <c r="M15" i="58"/>
  <c r="L15" i="58"/>
  <c r="AG14" i="58"/>
  <c r="M14" i="58"/>
  <c r="M25" i="58" s="1"/>
  <c r="AG13" i="58"/>
  <c r="AG12" i="58"/>
  <c r="F12" i="58"/>
  <c r="E12" i="58"/>
  <c r="D12" i="58"/>
  <c r="C12" i="58"/>
  <c r="B12" i="58"/>
  <c r="AG11" i="58"/>
  <c r="I11" i="58"/>
  <c r="H11" i="58"/>
  <c r="G11" i="58"/>
  <c r="F11" i="58"/>
  <c r="E11" i="58"/>
  <c r="D11" i="58"/>
  <c r="C11" i="58"/>
  <c r="AG10" i="58"/>
  <c r="O10" i="58"/>
  <c r="AG9" i="58"/>
  <c r="H9" i="58"/>
  <c r="G9" i="58"/>
  <c r="F9" i="58"/>
  <c r="E9" i="58"/>
  <c r="D9" i="58"/>
  <c r="C9" i="58"/>
  <c r="AG8" i="58"/>
  <c r="Q9" i="58"/>
  <c r="N9" i="58"/>
  <c r="H7" i="58"/>
  <c r="G7" i="58"/>
  <c r="F7" i="58"/>
  <c r="E7" i="58"/>
  <c r="D7" i="58"/>
  <c r="C7" i="58"/>
  <c r="Q12" i="58"/>
  <c r="P10" i="58"/>
  <c r="N12" i="58"/>
  <c r="M12" i="58"/>
  <c r="F61" i="57"/>
  <c r="D61" i="57"/>
  <c r="F60" i="57"/>
  <c r="D60" i="57"/>
  <c r="L56" i="57"/>
  <c r="S56" i="57" s="1"/>
  <c r="J56" i="57"/>
  <c r="Q56" i="57" s="1"/>
  <c r="F56" i="57"/>
  <c r="D56" i="57"/>
  <c r="L55" i="57"/>
  <c r="S55" i="57" s="1"/>
  <c r="J55" i="57"/>
  <c r="Q55" i="57" s="1"/>
  <c r="F55" i="57"/>
  <c r="D55" i="57"/>
  <c r="F54" i="57"/>
  <c r="D54" i="57"/>
  <c r="L53" i="57"/>
  <c r="J53" i="57"/>
  <c r="F53" i="57"/>
  <c r="D53" i="57"/>
  <c r="L52" i="57"/>
  <c r="J52" i="57"/>
  <c r="F52" i="57"/>
  <c r="D52" i="57"/>
  <c r="L51" i="57"/>
  <c r="S51" i="57" s="1"/>
  <c r="J51" i="57"/>
  <c r="Q51" i="57" s="1"/>
  <c r="F51" i="57"/>
  <c r="D51" i="57"/>
  <c r="L50" i="57"/>
  <c r="S50" i="57" s="1"/>
  <c r="J50" i="57"/>
  <c r="Q50" i="57" s="1"/>
  <c r="F50" i="57"/>
  <c r="D50" i="57"/>
  <c r="F49" i="57"/>
  <c r="D49" i="57"/>
  <c r="L48" i="57"/>
  <c r="J48" i="57"/>
  <c r="F48" i="57"/>
  <c r="D48" i="57"/>
  <c r="L47" i="57"/>
  <c r="J47" i="57"/>
  <c r="F47" i="57"/>
  <c r="D47" i="57"/>
  <c r="L41" i="57"/>
  <c r="J41" i="57"/>
  <c r="Q41" i="57" s="1"/>
  <c r="H41" i="57"/>
  <c r="E41" i="57"/>
  <c r="L40" i="57"/>
  <c r="J40" i="57"/>
  <c r="Q40" i="57" s="1"/>
  <c r="H40" i="57"/>
  <c r="E40" i="57"/>
  <c r="F39" i="57"/>
  <c r="D39" i="57"/>
  <c r="L38" i="57"/>
  <c r="J38" i="57"/>
  <c r="F38" i="57"/>
  <c r="D38" i="57"/>
  <c r="L37" i="57"/>
  <c r="J37" i="57"/>
  <c r="F37" i="57"/>
  <c r="D37" i="57"/>
  <c r="S36" i="57"/>
  <c r="Q36" i="57"/>
  <c r="N36" i="57"/>
  <c r="M36" i="57"/>
  <c r="K36" i="57"/>
  <c r="R36" i="57" s="1"/>
  <c r="H36" i="57"/>
  <c r="E36" i="57"/>
  <c r="S35" i="57"/>
  <c r="Q35" i="57"/>
  <c r="N35" i="57"/>
  <c r="M35" i="57"/>
  <c r="K35" i="57"/>
  <c r="R35" i="57" s="1"/>
  <c r="H35" i="57"/>
  <c r="E35" i="57"/>
  <c r="L34" i="57"/>
  <c r="J34" i="57"/>
  <c r="H34" i="57"/>
  <c r="E34" i="57"/>
  <c r="S33" i="57"/>
  <c r="Q33" i="57"/>
  <c r="N33" i="57"/>
  <c r="M33" i="57"/>
  <c r="K33" i="57"/>
  <c r="H33" i="57"/>
  <c r="E33" i="57"/>
  <c r="S32" i="57"/>
  <c r="Q32" i="57"/>
  <c r="N32" i="57"/>
  <c r="K32" i="57" s="1"/>
  <c r="H32" i="57"/>
  <c r="E32" i="57" s="1"/>
  <c r="S31" i="57"/>
  <c r="Q31" i="57"/>
  <c r="N31" i="57"/>
  <c r="M31" i="57"/>
  <c r="K31" i="57"/>
  <c r="R31" i="57" s="1"/>
  <c r="H31" i="57"/>
  <c r="E31" i="57"/>
  <c r="S30" i="57"/>
  <c r="Q30" i="57"/>
  <c r="N30" i="57"/>
  <c r="M30" i="57"/>
  <c r="K30" i="57"/>
  <c r="H30" i="57"/>
  <c r="E30" i="57"/>
  <c r="L29" i="57"/>
  <c r="S29" i="57" s="1"/>
  <c r="J29" i="57"/>
  <c r="Q29" i="57" s="1"/>
  <c r="H29" i="57"/>
  <c r="E29" i="57"/>
  <c r="S28" i="57"/>
  <c r="Q28" i="57"/>
  <c r="N28" i="57"/>
  <c r="M28" i="57"/>
  <c r="K28" i="57"/>
  <c r="H28" i="57"/>
  <c r="E28" i="57"/>
  <c r="S27" i="57"/>
  <c r="Q27" i="57"/>
  <c r="N27" i="57"/>
  <c r="U27" i="57" s="1"/>
  <c r="H27" i="57"/>
  <c r="E27" i="57" s="1"/>
  <c r="L21" i="57"/>
  <c r="S21" i="57" s="1"/>
  <c r="J21" i="57"/>
  <c r="Q21" i="57" s="1"/>
  <c r="G21" i="57"/>
  <c r="E21" i="57"/>
  <c r="L20" i="57"/>
  <c r="S20" i="57" s="1"/>
  <c r="J20" i="57"/>
  <c r="Q20" i="57" s="1"/>
  <c r="G20" i="57"/>
  <c r="E20" i="57"/>
  <c r="F19" i="57"/>
  <c r="D19" i="57"/>
  <c r="L18" i="57"/>
  <c r="J18" i="57"/>
  <c r="F18" i="57"/>
  <c r="G18" i="57" s="1"/>
  <c r="D18" i="57"/>
  <c r="L17" i="57"/>
  <c r="J17" i="57"/>
  <c r="F17" i="57"/>
  <c r="D17" i="57"/>
  <c r="H17" i="57" s="1"/>
  <c r="S16" i="57"/>
  <c r="Q16" i="57"/>
  <c r="N16" i="57"/>
  <c r="U16" i="57" s="1"/>
  <c r="M16" i="57"/>
  <c r="T16" i="57" s="1"/>
  <c r="K16" i="57"/>
  <c r="G16" i="57"/>
  <c r="E16" i="57"/>
  <c r="R16" i="57" s="1"/>
  <c r="S15" i="57"/>
  <c r="Q15" i="57"/>
  <c r="N15" i="57"/>
  <c r="U15" i="57" s="1"/>
  <c r="M15" i="57"/>
  <c r="T15" i="57" s="1"/>
  <c r="K15" i="57"/>
  <c r="R15" i="57" s="1"/>
  <c r="G15" i="57"/>
  <c r="E15" i="57"/>
  <c r="M14" i="57"/>
  <c r="L14" i="57"/>
  <c r="S14" i="57" s="1"/>
  <c r="J14" i="57"/>
  <c r="Q14" i="57" s="1"/>
  <c r="H14" i="57"/>
  <c r="G14" i="57" s="1"/>
  <c r="E14" i="57"/>
  <c r="S13" i="57"/>
  <c r="Q13" i="57"/>
  <c r="N13" i="57"/>
  <c r="M13" i="57"/>
  <c r="K13" i="57"/>
  <c r="R13" i="57" s="1"/>
  <c r="H13" i="57"/>
  <c r="G13" i="57" s="1"/>
  <c r="E13" i="57"/>
  <c r="S12" i="57"/>
  <c r="Q12" i="57"/>
  <c r="N12" i="57"/>
  <c r="K12" i="57"/>
  <c r="H12" i="57"/>
  <c r="G12" i="57" s="1"/>
  <c r="S11" i="57"/>
  <c r="Q11" i="57"/>
  <c r="N11" i="57"/>
  <c r="M11" i="57"/>
  <c r="T11" i="57" s="1"/>
  <c r="K11" i="57"/>
  <c r="G11" i="57"/>
  <c r="E11" i="57"/>
  <c r="R11" i="57" s="1"/>
  <c r="S10" i="57"/>
  <c r="Q10" i="57"/>
  <c r="N10" i="57"/>
  <c r="M10" i="57"/>
  <c r="T10" i="57" s="1"/>
  <c r="K10" i="57"/>
  <c r="R10" i="57" s="1"/>
  <c r="G10" i="57"/>
  <c r="E10" i="57"/>
  <c r="M9" i="57"/>
  <c r="L9" i="57"/>
  <c r="L19" i="57" s="1"/>
  <c r="J9" i="57"/>
  <c r="J19" i="57" s="1"/>
  <c r="H9" i="57"/>
  <c r="G9" i="57" s="1"/>
  <c r="E9" i="57"/>
  <c r="S8" i="57"/>
  <c r="Q8" i="57"/>
  <c r="N8" i="57"/>
  <c r="N18" i="57" s="1"/>
  <c r="M8" i="57"/>
  <c r="K8" i="57"/>
  <c r="H8" i="57"/>
  <c r="G8" i="57" s="1"/>
  <c r="E8" i="57"/>
  <c r="S7" i="57"/>
  <c r="Q7" i="57"/>
  <c r="N7" i="57"/>
  <c r="K7" i="57"/>
  <c r="R7" i="57" s="1"/>
  <c r="H7" i="57"/>
  <c r="G7" i="57"/>
  <c r="E7" i="57"/>
  <c r="F61" i="56"/>
  <c r="D61" i="56"/>
  <c r="F60" i="56"/>
  <c r="D60" i="56"/>
  <c r="L56" i="56"/>
  <c r="S56" i="56" s="1"/>
  <c r="J56" i="56"/>
  <c r="F56" i="56"/>
  <c r="D56" i="56"/>
  <c r="L55" i="56"/>
  <c r="S55" i="56" s="1"/>
  <c r="J55" i="56"/>
  <c r="F55" i="56"/>
  <c r="D55" i="56"/>
  <c r="F54" i="56"/>
  <c r="D54" i="56"/>
  <c r="L53" i="56"/>
  <c r="J53" i="56"/>
  <c r="F53" i="56"/>
  <c r="D53" i="56"/>
  <c r="Q53" i="56" s="1"/>
  <c r="L52" i="56"/>
  <c r="J52" i="56"/>
  <c r="F52" i="56"/>
  <c r="S52" i="56" s="1"/>
  <c r="D52" i="56"/>
  <c r="L51" i="56"/>
  <c r="J51" i="56"/>
  <c r="Q51" i="56" s="1"/>
  <c r="F51" i="56"/>
  <c r="D51" i="56"/>
  <c r="L50" i="56"/>
  <c r="J50" i="56"/>
  <c r="Q50" i="56" s="1"/>
  <c r="F50" i="56"/>
  <c r="D50" i="56"/>
  <c r="F49" i="56"/>
  <c r="D49" i="56"/>
  <c r="L48" i="56"/>
  <c r="J48" i="56"/>
  <c r="F48" i="56"/>
  <c r="S48" i="56" s="1"/>
  <c r="D48" i="56"/>
  <c r="L47" i="56"/>
  <c r="J47" i="56"/>
  <c r="F47" i="56"/>
  <c r="D47" i="56"/>
  <c r="Q47" i="56" s="1"/>
  <c r="L41" i="56"/>
  <c r="S41" i="56" s="1"/>
  <c r="J41" i="56"/>
  <c r="H41" i="56"/>
  <c r="E41" i="56"/>
  <c r="L40" i="56"/>
  <c r="S40" i="56" s="1"/>
  <c r="J40" i="56"/>
  <c r="H40" i="56"/>
  <c r="E40" i="56"/>
  <c r="F39" i="56"/>
  <c r="D39" i="56"/>
  <c r="L38" i="56"/>
  <c r="J38" i="56"/>
  <c r="F38" i="56"/>
  <c r="D38" i="56"/>
  <c r="L37" i="56"/>
  <c r="J37" i="56"/>
  <c r="F37" i="56"/>
  <c r="S37" i="56" s="1"/>
  <c r="D37" i="56"/>
  <c r="S36" i="56"/>
  <c r="Q36" i="56"/>
  <c r="N36" i="56"/>
  <c r="M36" i="56"/>
  <c r="T36" i="56" s="1"/>
  <c r="K36" i="56"/>
  <c r="R36" i="56" s="1"/>
  <c r="H36" i="56"/>
  <c r="G36" i="56"/>
  <c r="E36" i="56"/>
  <c r="S35" i="56"/>
  <c r="Q35" i="56"/>
  <c r="N35" i="56"/>
  <c r="M35" i="56"/>
  <c r="T35" i="56" s="1"/>
  <c r="K35" i="56"/>
  <c r="R35" i="56" s="1"/>
  <c r="H35" i="56"/>
  <c r="G35" i="56"/>
  <c r="E35" i="56"/>
  <c r="M34" i="56"/>
  <c r="L34" i="56"/>
  <c r="J34" i="56"/>
  <c r="Q34" i="56" s="1"/>
  <c r="H34" i="56"/>
  <c r="G34" i="56" s="1"/>
  <c r="E34" i="56"/>
  <c r="S33" i="56"/>
  <c r="Q33" i="56"/>
  <c r="N33" i="56"/>
  <c r="M33" i="56"/>
  <c r="K33" i="56"/>
  <c r="H33" i="56"/>
  <c r="G33" i="56" s="1"/>
  <c r="E33" i="56"/>
  <c r="S32" i="56"/>
  <c r="Q32" i="56"/>
  <c r="N32" i="56"/>
  <c r="M32" i="56" s="1"/>
  <c r="H32" i="56"/>
  <c r="G32" i="56" s="1"/>
  <c r="S31" i="56"/>
  <c r="Q31" i="56"/>
  <c r="N31" i="56"/>
  <c r="M31" i="56"/>
  <c r="K31" i="56"/>
  <c r="R31" i="56" s="1"/>
  <c r="H31" i="56"/>
  <c r="G31" i="56"/>
  <c r="E31" i="56"/>
  <c r="S30" i="56"/>
  <c r="Q30" i="56"/>
  <c r="N30" i="56"/>
  <c r="M30" i="56"/>
  <c r="T30" i="56" s="1"/>
  <c r="K30" i="56"/>
  <c r="R30" i="56" s="1"/>
  <c r="H30" i="56"/>
  <c r="G30" i="56"/>
  <c r="E30" i="56"/>
  <c r="L29" i="56"/>
  <c r="L39" i="56" s="1"/>
  <c r="J29" i="56"/>
  <c r="J39" i="56" s="1"/>
  <c r="H29" i="56"/>
  <c r="G29" i="56" s="1"/>
  <c r="E29" i="56"/>
  <c r="S28" i="56"/>
  <c r="Q28" i="56"/>
  <c r="N28" i="56"/>
  <c r="M28" i="56"/>
  <c r="K28" i="56"/>
  <c r="H28" i="56"/>
  <c r="G28" i="56" s="1"/>
  <c r="E28" i="56"/>
  <c r="R28" i="56" s="1"/>
  <c r="S27" i="56"/>
  <c r="Q27" i="56"/>
  <c r="N27" i="56"/>
  <c r="M27" i="56" s="1"/>
  <c r="H27" i="56"/>
  <c r="G27" i="56"/>
  <c r="E27" i="56"/>
  <c r="L21" i="56"/>
  <c r="S21" i="56" s="1"/>
  <c r="J21" i="56"/>
  <c r="Q21" i="56" s="1"/>
  <c r="G21" i="56"/>
  <c r="E21" i="56"/>
  <c r="L20" i="56"/>
  <c r="J20" i="56"/>
  <c r="Q20" i="56" s="1"/>
  <c r="G20" i="56"/>
  <c r="E20" i="56"/>
  <c r="F19" i="56"/>
  <c r="D19" i="56"/>
  <c r="L18" i="56"/>
  <c r="J18" i="56"/>
  <c r="F18" i="56"/>
  <c r="F58" i="56" s="1"/>
  <c r="D18" i="56"/>
  <c r="L17" i="56"/>
  <c r="M21" i="56" s="1"/>
  <c r="T21" i="56" s="1"/>
  <c r="J17" i="56"/>
  <c r="K21" i="56" s="1"/>
  <c r="R21" i="56" s="1"/>
  <c r="F17" i="56"/>
  <c r="G18" i="56" s="1"/>
  <c r="D17" i="56"/>
  <c r="S16" i="56"/>
  <c r="Q16" i="56"/>
  <c r="N16" i="56"/>
  <c r="U16" i="56" s="1"/>
  <c r="M16" i="56"/>
  <c r="T16" i="56" s="1"/>
  <c r="K16" i="56"/>
  <c r="G16" i="56"/>
  <c r="E16" i="56"/>
  <c r="R16" i="56" s="1"/>
  <c r="S15" i="56"/>
  <c r="Q15" i="56"/>
  <c r="N15" i="56"/>
  <c r="M15" i="56"/>
  <c r="K15" i="56"/>
  <c r="R15" i="56" s="1"/>
  <c r="G15" i="56"/>
  <c r="E15" i="56"/>
  <c r="M14" i="56"/>
  <c r="L14" i="56"/>
  <c r="S14" i="56" s="1"/>
  <c r="K14" i="56"/>
  <c r="J14" i="56"/>
  <c r="Q14" i="56" s="1"/>
  <c r="H14" i="56"/>
  <c r="G14" i="56" s="1"/>
  <c r="E14" i="56"/>
  <c r="S13" i="56"/>
  <c r="Q13" i="56"/>
  <c r="N13" i="56"/>
  <c r="M13" i="56"/>
  <c r="K13" i="56"/>
  <c r="H13" i="56"/>
  <c r="E13" i="56"/>
  <c r="R13" i="56" s="1"/>
  <c r="S12" i="56"/>
  <c r="Q12" i="56"/>
  <c r="N12" i="56"/>
  <c r="M12" i="56" s="1"/>
  <c r="H12" i="56"/>
  <c r="G12" i="56" s="1"/>
  <c r="S11" i="56"/>
  <c r="Q11" i="56"/>
  <c r="N11" i="56"/>
  <c r="M11" i="56"/>
  <c r="T11" i="56" s="1"/>
  <c r="K11" i="56"/>
  <c r="G11" i="56"/>
  <c r="E11" i="56"/>
  <c r="R11" i="56" s="1"/>
  <c r="S10" i="56"/>
  <c r="Q10" i="56"/>
  <c r="N10" i="56"/>
  <c r="M10" i="56"/>
  <c r="K10" i="56"/>
  <c r="R10" i="56" s="1"/>
  <c r="G10" i="56"/>
  <c r="E10" i="56"/>
  <c r="L9" i="56"/>
  <c r="L19" i="56" s="1"/>
  <c r="S19" i="56" s="1"/>
  <c r="J9" i="56"/>
  <c r="J19" i="56" s="1"/>
  <c r="Q19" i="56" s="1"/>
  <c r="H9" i="56"/>
  <c r="G9" i="56" s="1"/>
  <c r="E9" i="56"/>
  <c r="S8" i="56"/>
  <c r="Q8" i="56"/>
  <c r="N8" i="56"/>
  <c r="N18" i="56" s="1"/>
  <c r="M8" i="56"/>
  <c r="K8" i="56"/>
  <c r="H8" i="56"/>
  <c r="E8" i="56"/>
  <c r="R8" i="56" s="1"/>
  <c r="S7" i="56"/>
  <c r="Q7" i="56"/>
  <c r="N7" i="56"/>
  <c r="M7" i="56" s="1"/>
  <c r="H7" i="56"/>
  <c r="H47" i="56" s="1"/>
  <c r="N39" i="55"/>
  <c r="N38" i="55"/>
  <c r="N37" i="55"/>
  <c r="L37" i="55"/>
  <c r="J37" i="55"/>
  <c r="N16" i="55"/>
  <c r="N15" i="55"/>
  <c r="N13" i="55"/>
  <c r="N12" i="55"/>
  <c r="N11" i="55"/>
  <c r="N10" i="55"/>
  <c r="N8" i="55"/>
  <c r="L17" i="55"/>
  <c r="N7" i="55"/>
  <c r="J17" i="55"/>
  <c r="J57" i="55" s="1"/>
  <c r="F17" i="55"/>
  <c r="D17" i="55"/>
  <c r="H14" i="55"/>
  <c r="H13" i="55"/>
  <c r="H12" i="55"/>
  <c r="H9" i="55"/>
  <c r="H8" i="55"/>
  <c r="H7" i="55"/>
  <c r="G7" i="55" s="1"/>
  <c r="F61" i="55"/>
  <c r="D61" i="55"/>
  <c r="F60" i="55"/>
  <c r="D60" i="55"/>
  <c r="L56" i="55"/>
  <c r="S56" i="55" s="1"/>
  <c r="J56" i="55"/>
  <c r="Q56" i="55" s="1"/>
  <c r="F56" i="55"/>
  <c r="D56" i="55"/>
  <c r="L55" i="55"/>
  <c r="S55" i="55" s="1"/>
  <c r="J55" i="55"/>
  <c r="Q55" i="55" s="1"/>
  <c r="F55" i="55"/>
  <c r="D55" i="55"/>
  <c r="F54" i="55"/>
  <c r="D54" i="55"/>
  <c r="L53" i="55"/>
  <c r="J53" i="55"/>
  <c r="F53" i="55"/>
  <c r="D53" i="55"/>
  <c r="L52" i="55"/>
  <c r="J52" i="55"/>
  <c r="F52" i="55"/>
  <c r="D52" i="55"/>
  <c r="L51" i="55"/>
  <c r="S51" i="55" s="1"/>
  <c r="J51" i="55"/>
  <c r="F51" i="55"/>
  <c r="D51" i="55"/>
  <c r="L50" i="55"/>
  <c r="S50" i="55" s="1"/>
  <c r="J50" i="55"/>
  <c r="F50" i="55"/>
  <c r="D50" i="55"/>
  <c r="F49" i="55"/>
  <c r="D49" i="55"/>
  <c r="L48" i="55"/>
  <c r="J48" i="55"/>
  <c r="F48" i="55"/>
  <c r="D48" i="55"/>
  <c r="L47" i="55"/>
  <c r="J47" i="55"/>
  <c r="F47" i="55"/>
  <c r="D47" i="55"/>
  <c r="L41" i="55"/>
  <c r="J41" i="55"/>
  <c r="Q41" i="55" s="1"/>
  <c r="H41" i="55"/>
  <c r="E41" i="55"/>
  <c r="L40" i="55"/>
  <c r="J40" i="55"/>
  <c r="Q40" i="55" s="1"/>
  <c r="H40" i="55"/>
  <c r="E40" i="55"/>
  <c r="F39" i="55"/>
  <c r="D39" i="55"/>
  <c r="L38" i="55"/>
  <c r="J38" i="55"/>
  <c r="F38" i="55"/>
  <c r="D38" i="55"/>
  <c r="F37" i="55"/>
  <c r="S37" i="55" s="1"/>
  <c r="D37" i="55"/>
  <c r="S36" i="55"/>
  <c r="Q36" i="55"/>
  <c r="N36" i="55"/>
  <c r="N56" i="55" s="1"/>
  <c r="U56" i="55" s="1"/>
  <c r="M36" i="55"/>
  <c r="K36" i="55"/>
  <c r="R36" i="55" s="1"/>
  <c r="H36" i="55"/>
  <c r="E36" i="55"/>
  <c r="S35" i="55"/>
  <c r="Q35" i="55"/>
  <c r="N35" i="55"/>
  <c r="N55" i="55" s="1"/>
  <c r="U55" i="55" s="1"/>
  <c r="M35" i="55"/>
  <c r="K35" i="55"/>
  <c r="R35" i="55" s="1"/>
  <c r="H35" i="55"/>
  <c r="E35" i="55"/>
  <c r="L34" i="55"/>
  <c r="J34" i="55"/>
  <c r="H34" i="55"/>
  <c r="E34" i="55"/>
  <c r="S33" i="55"/>
  <c r="Q33" i="55"/>
  <c r="N33" i="55"/>
  <c r="N53" i="55" s="1"/>
  <c r="M33" i="55"/>
  <c r="K33" i="55"/>
  <c r="H33" i="55"/>
  <c r="E33" i="55"/>
  <c r="S32" i="55"/>
  <c r="Q32" i="55"/>
  <c r="N32" i="55"/>
  <c r="N52" i="55" s="1"/>
  <c r="H32" i="55"/>
  <c r="H52" i="55" s="1"/>
  <c r="S31" i="55"/>
  <c r="Q31" i="55"/>
  <c r="N31" i="55"/>
  <c r="M31" i="55"/>
  <c r="K31" i="55"/>
  <c r="H31" i="55"/>
  <c r="E31" i="55" s="1"/>
  <c r="S30" i="55"/>
  <c r="Q30" i="55"/>
  <c r="N30" i="55"/>
  <c r="M30" i="55"/>
  <c r="K30" i="55"/>
  <c r="H30" i="55"/>
  <c r="E30" i="55"/>
  <c r="L29" i="55"/>
  <c r="S29" i="55" s="1"/>
  <c r="J29" i="55"/>
  <c r="H29" i="55"/>
  <c r="E29" i="55"/>
  <c r="S28" i="55"/>
  <c r="Q28" i="55"/>
  <c r="N28" i="55"/>
  <c r="M28" i="55"/>
  <c r="K28" i="55"/>
  <c r="H28" i="55"/>
  <c r="E28" i="55"/>
  <c r="S27" i="55"/>
  <c r="Q27" i="55"/>
  <c r="N27" i="55"/>
  <c r="H27" i="55"/>
  <c r="N21" i="55"/>
  <c r="L21" i="55"/>
  <c r="J21" i="55"/>
  <c r="K21" i="55" s="1"/>
  <c r="R21" i="55" s="1"/>
  <c r="G21" i="55"/>
  <c r="E21" i="55"/>
  <c r="N20" i="55"/>
  <c r="U20" i="55" s="1"/>
  <c r="L20" i="55"/>
  <c r="S20" i="55" s="1"/>
  <c r="J20" i="55"/>
  <c r="K20" i="55" s="1"/>
  <c r="R20" i="55" s="1"/>
  <c r="G20" i="55"/>
  <c r="E20" i="55"/>
  <c r="F19" i="55"/>
  <c r="G19" i="55" s="1"/>
  <c r="D19" i="55"/>
  <c r="H19" i="55" s="1"/>
  <c r="N18" i="55"/>
  <c r="L18" i="55"/>
  <c r="J18" i="55"/>
  <c r="K18" i="55" s="1"/>
  <c r="F18" i="55"/>
  <c r="G18" i="55" s="1"/>
  <c r="D18" i="55"/>
  <c r="Q17" i="55"/>
  <c r="U16" i="55"/>
  <c r="S16" i="55"/>
  <c r="Q16" i="55"/>
  <c r="M16" i="55"/>
  <c r="T16" i="55" s="1"/>
  <c r="K16" i="55"/>
  <c r="R16" i="55" s="1"/>
  <c r="G16" i="55"/>
  <c r="E16" i="55"/>
  <c r="U15" i="55"/>
  <c r="S15" i="55"/>
  <c r="Q15" i="55"/>
  <c r="M15" i="55"/>
  <c r="T15" i="55" s="1"/>
  <c r="K15" i="55"/>
  <c r="R15" i="55" s="1"/>
  <c r="G15" i="55"/>
  <c r="E15" i="55"/>
  <c r="L14" i="55"/>
  <c r="S14" i="55" s="1"/>
  <c r="J14" i="55"/>
  <c r="Q14" i="55" s="1"/>
  <c r="E14" i="55"/>
  <c r="U13" i="55"/>
  <c r="S13" i="55"/>
  <c r="Q13" i="55"/>
  <c r="M13" i="55"/>
  <c r="K13" i="55"/>
  <c r="G13" i="55"/>
  <c r="E13" i="55"/>
  <c r="U12" i="55"/>
  <c r="S12" i="55"/>
  <c r="Q12" i="55"/>
  <c r="M12" i="55"/>
  <c r="K12" i="55"/>
  <c r="G12" i="55"/>
  <c r="E12" i="55"/>
  <c r="U11" i="55"/>
  <c r="S11" i="55"/>
  <c r="Q11" i="55"/>
  <c r="M11" i="55"/>
  <c r="K11" i="55"/>
  <c r="R11" i="55" s="1"/>
  <c r="G11" i="55"/>
  <c r="T11" i="55" s="1"/>
  <c r="E11" i="55"/>
  <c r="U10" i="55"/>
  <c r="S10" i="55"/>
  <c r="Q10" i="55"/>
  <c r="M10" i="55"/>
  <c r="T10" i="55" s="1"/>
  <c r="K10" i="55"/>
  <c r="R10" i="55" s="1"/>
  <c r="G10" i="55"/>
  <c r="E10" i="55"/>
  <c r="L9" i="55"/>
  <c r="L19" i="55" s="1"/>
  <c r="J9" i="55"/>
  <c r="J19" i="55" s="1"/>
  <c r="G9" i="55"/>
  <c r="E9" i="55"/>
  <c r="S8" i="55"/>
  <c r="Q8" i="55"/>
  <c r="M8" i="55"/>
  <c r="K8" i="55"/>
  <c r="E8" i="55"/>
  <c r="S7" i="55"/>
  <c r="Q7" i="55"/>
  <c r="M7" i="55"/>
  <c r="K7" i="55"/>
  <c r="F48" i="54"/>
  <c r="H48" i="54"/>
  <c r="J48" i="54"/>
  <c r="L48" i="54"/>
  <c r="N48" i="54"/>
  <c r="F49" i="54"/>
  <c r="H49" i="54"/>
  <c r="J49" i="54"/>
  <c r="L49" i="54"/>
  <c r="N49" i="54"/>
  <c r="F50" i="54"/>
  <c r="J50" i="54"/>
  <c r="L50" i="54"/>
  <c r="N50" i="54"/>
  <c r="F51" i="54"/>
  <c r="J51" i="54"/>
  <c r="L51" i="54"/>
  <c r="N51" i="54"/>
  <c r="F52" i="54"/>
  <c r="H52" i="54"/>
  <c r="J52" i="54"/>
  <c r="L52" i="54"/>
  <c r="N52" i="54"/>
  <c r="F53" i="54"/>
  <c r="H53" i="54"/>
  <c r="J53" i="54"/>
  <c r="L53" i="54"/>
  <c r="N53" i="54"/>
  <c r="F54" i="54"/>
  <c r="H54" i="54"/>
  <c r="J54" i="54"/>
  <c r="L54" i="54"/>
  <c r="N54" i="54"/>
  <c r="F55" i="54"/>
  <c r="J55" i="54"/>
  <c r="L55" i="54"/>
  <c r="N55" i="54"/>
  <c r="F56" i="54"/>
  <c r="J56" i="54"/>
  <c r="L56" i="54"/>
  <c r="N56" i="54"/>
  <c r="F57" i="54"/>
  <c r="H57" i="54"/>
  <c r="J57" i="54"/>
  <c r="L57" i="54"/>
  <c r="N57" i="54"/>
  <c r="F58" i="54"/>
  <c r="H58" i="54"/>
  <c r="J58" i="54"/>
  <c r="L58" i="54"/>
  <c r="N58" i="54"/>
  <c r="F59" i="54"/>
  <c r="H59" i="54"/>
  <c r="J59" i="54"/>
  <c r="L59" i="54"/>
  <c r="N59" i="54"/>
  <c r="F60" i="54"/>
  <c r="J60" i="54"/>
  <c r="L60" i="54"/>
  <c r="N60" i="54"/>
  <c r="F61" i="54"/>
  <c r="J61" i="54"/>
  <c r="L61" i="54"/>
  <c r="N61" i="54"/>
  <c r="N47" i="54"/>
  <c r="L47" i="54"/>
  <c r="J47" i="54"/>
  <c r="Q47" i="54" s="1"/>
  <c r="H47" i="54"/>
  <c r="F47" i="54"/>
  <c r="D48" i="54"/>
  <c r="D49" i="54"/>
  <c r="D50" i="54"/>
  <c r="D51" i="54"/>
  <c r="D52" i="54"/>
  <c r="D53" i="54"/>
  <c r="D54" i="54"/>
  <c r="D55" i="54"/>
  <c r="D56" i="54"/>
  <c r="D57" i="54"/>
  <c r="D58" i="54"/>
  <c r="D59" i="54"/>
  <c r="D60" i="54"/>
  <c r="D61" i="54"/>
  <c r="D47" i="54"/>
  <c r="S56" i="54"/>
  <c r="Q56" i="54"/>
  <c r="S55" i="54"/>
  <c r="Q55" i="54"/>
  <c r="S54" i="54"/>
  <c r="S53" i="54"/>
  <c r="Q53" i="54"/>
  <c r="S52" i="54"/>
  <c r="Q52" i="54"/>
  <c r="S51" i="54"/>
  <c r="Q51" i="54"/>
  <c r="U50" i="54"/>
  <c r="S50" i="54"/>
  <c r="Q50" i="54"/>
  <c r="S48" i="54"/>
  <c r="Q48" i="54"/>
  <c r="U48" i="54"/>
  <c r="M35" i="54"/>
  <c r="M36" i="54"/>
  <c r="M33" i="54"/>
  <c r="M30" i="54"/>
  <c r="M31" i="54"/>
  <c r="M28" i="54"/>
  <c r="K35" i="54"/>
  <c r="K36" i="54"/>
  <c r="K33" i="54"/>
  <c r="K31" i="54"/>
  <c r="K30" i="54"/>
  <c r="K28" i="54"/>
  <c r="F37" i="54"/>
  <c r="D37" i="54"/>
  <c r="H28" i="54"/>
  <c r="H29" i="54"/>
  <c r="H30" i="54"/>
  <c r="H31" i="54"/>
  <c r="H32" i="54"/>
  <c r="H33" i="54"/>
  <c r="H34" i="54"/>
  <c r="H35" i="54"/>
  <c r="H36" i="54"/>
  <c r="H40" i="54"/>
  <c r="H41" i="54"/>
  <c r="H27" i="54"/>
  <c r="N37" i="54"/>
  <c r="O37" i="54" s="1"/>
  <c r="N36" i="54"/>
  <c r="O36" i="54" s="1"/>
  <c r="N35" i="54"/>
  <c r="O35" i="54" s="1"/>
  <c r="N33" i="54"/>
  <c r="O33" i="54" s="1"/>
  <c r="N32" i="54"/>
  <c r="O32" i="54" s="1"/>
  <c r="N31" i="54"/>
  <c r="O31" i="54" s="1"/>
  <c r="N30" i="54"/>
  <c r="O30" i="54" s="1"/>
  <c r="N28" i="54"/>
  <c r="O28" i="54" s="1"/>
  <c r="N27" i="54"/>
  <c r="O27" i="54" s="1"/>
  <c r="J34" i="54"/>
  <c r="K34" i="54" s="1"/>
  <c r="J29" i="54"/>
  <c r="K29" i="54" s="1"/>
  <c r="N18" i="58" l="1"/>
  <c r="I7" i="58"/>
  <c r="N7" i="58"/>
  <c r="I9" i="58"/>
  <c r="M10" i="58"/>
  <c r="Q10" i="58"/>
  <c r="Q11" i="58" s="1"/>
  <c r="P12" i="58"/>
  <c r="Q18" i="58"/>
  <c r="I20" i="58"/>
  <c r="N21" i="58"/>
  <c r="P21" i="58"/>
  <c r="Q22" i="58" s="1"/>
  <c r="N23" i="58"/>
  <c r="Q23" i="58"/>
  <c r="I29" i="58"/>
  <c r="N29" i="58"/>
  <c r="M32" i="58"/>
  <c r="Q32" i="58"/>
  <c r="Q33" i="58" s="1"/>
  <c r="P34" i="58"/>
  <c r="Q7" i="58"/>
  <c r="N10" i="58"/>
  <c r="M21" i="58"/>
  <c r="Q29" i="58"/>
  <c r="N32" i="58"/>
  <c r="R32" i="57"/>
  <c r="R33" i="57"/>
  <c r="Q37" i="57"/>
  <c r="U28" i="57"/>
  <c r="E12" i="57"/>
  <c r="H18" i="57"/>
  <c r="S18" i="57"/>
  <c r="G19" i="57"/>
  <c r="U13" i="57"/>
  <c r="S52" i="57"/>
  <c r="S53" i="57"/>
  <c r="S17" i="57"/>
  <c r="H19" i="57"/>
  <c r="S47" i="57"/>
  <c r="S48" i="57"/>
  <c r="U12" i="57"/>
  <c r="T14" i="57"/>
  <c r="Q52" i="57"/>
  <c r="Q53" i="57"/>
  <c r="R12" i="57"/>
  <c r="T13" i="57"/>
  <c r="T8" i="57"/>
  <c r="E18" i="57"/>
  <c r="E19" i="57"/>
  <c r="Q47" i="57"/>
  <c r="Q48" i="57"/>
  <c r="U7" i="57"/>
  <c r="R8" i="57"/>
  <c r="T9" i="57"/>
  <c r="Q17" i="57"/>
  <c r="Q18" i="57"/>
  <c r="N21" i="57"/>
  <c r="M12" i="57"/>
  <c r="T12" i="57" s="1"/>
  <c r="M7" i="57"/>
  <c r="T7" i="57" s="1"/>
  <c r="M18" i="57"/>
  <c r="T18" i="57" s="1"/>
  <c r="N20" i="57"/>
  <c r="K14" i="57"/>
  <c r="R14" i="57" s="1"/>
  <c r="K9" i="57"/>
  <c r="R9" i="57" s="1"/>
  <c r="K18" i="57"/>
  <c r="R18" i="57" s="1"/>
  <c r="R33" i="56"/>
  <c r="E32" i="56"/>
  <c r="K27" i="56"/>
  <c r="R27" i="56" s="1"/>
  <c r="K12" i="56"/>
  <c r="K7" i="56"/>
  <c r="N21" i="56"/>
  <c r="U21" i="56" s="1"/>
  <c r="K18" i="56"/>
  <c r="U18" i="57"/>
  <c r="U21" i="57"/>
  <c r="I21" i="57"/>
  <c r="I17" i="57"/>
  <c r="G17" i="57"/>
  <c r="E17" i="57"/>
  <c r="I16" i="57"/>
  <c r="I14" i="57"/>
  <c r="I13" i="57"/>
  <c r="I12" i="57"/>
  <c r="I11" i="57"/>
  <c r="I9" i="57"/>
  <c r="I8" i="57"/>
  <c r="I7" i="57"/>
  <c r="I20" i="57"/>
  <c r="I15" i="57"/>
  <c r="I10" i="57"/>
  <c r="I18" i="57"/>
  <c r="I19" i="57"/>
  <c r="K19" i="57"/>
  <c r="R19" i="57" s="1"/>
  <c r="Q19" i="57"/>
  <c r="M19" i="57"/>
  <c r="T19" i="57" s="1"/>
  <c r="S19" i="57"/>
  <c r="U20" i="57"/>
  <c r="U8" i="57"/>
  <c r="N9" i="57"/>
  <c r="Q9" i="57"/>
  <c r="S9" i="57"/>
  <c r="U11" i="57"/>
  <c r="N14" i="57"/>
  <c r="N17" i="57"/>
  <c r="O15" i="57" s="1"/>
  <c r="V15" i="57" s="1"/>
  <c r="K20" i="57"/>
  <c r="R20" i="57" s="1"/>
  <c r="M20" i="57"/>
  <c r="T20" i="57" s="1"/>
  <c r="K21" i="57"/>
  <c r="R21" i="57" s="1"/>
  <c r="K27" i="57"/>
  <c r="R27" i="57" s="1"/>
  <c r="H48" i="57"/>
  <c r="G28" i="57"/>
  <c r="T28" i="57" s="1"/>
  <c r="H49" i="57"/>
  <c r="G29" i="57"/>
  <c r="L49" i="57"/>
  <c r="S49" i="57" s="1"/>
  <c r="L39" i="57"/>
  <c r="M29" i="57"/>
  <c r="G30" i="57"/>
  <c r="T30" i="57"/>
  <c r="U10" i="57"/>
  <c r="M21" i="57"/>
  <c r="T21" i="57" s="1"/>
  <c r="H47" i="57"/>
  <c r="G27" i="57"/>
  <c r="N47" i="57"/>
  <c r="U47" i="57" s="1"/>
  <c r="M27" i="57"/>
  <c r="T27" i="57" s="1"/>
  <c r="R28" i="57"/>
  <c r="N48" i="57"/>
  <c r="U48" i="57" s="1"/>
  <c r="J39" i="57"/>
  <c r="J49" i="57"/>
  <c r="Q49" i="57" s="1"/>
  <c r="K29" i="57"/>
  <c r="R29" i="57" s="1"/>
  <c r="N29" i="57"/>
  <c r="R30" i="57"/>
  <c r="N40" i="57"/>
  <c r="N50" i="57"/>
  <c r="U50" i="57" s="1"/>
  <c r="U30" i="57"/>
  <c r="N41" i="57"/>
  <c r="N51" i="57"/>
  <c r="U51" i="57" s="1"/>
  <c r="U31" i="57"/>
  <c r="H52" i="57"/>
  <c r="N52" i="57"/>
  <c r="U32" i="57"/>
  <c r="H53" i="57"/>
  <c r="N53" i="57"/>
  <c r="U33" i="57"/>
  <c r="H54" i="57"/>
  <c r="J54" i="57"/>
  <c r="Q54" i="57" s="1"/>
  <c r="L54" i="57"/>
  <c r="S54" i="57" s="1"/>
  <c r="N34" i="57"/>
  <c r="Q34" i="57"/>
  <c r="S34" i="57"/>
  <c r="N55" i="57"/>
  <c r="U55" i="57" s="1"/>
  <c r="U35" i="57"/>
  <c r="N56" i="57"/>
  <c r="U56" i="57" s="1"/>
  <c r="U36" i="57"/>
  <c r="D57" i="57"/>
  <c r="F57" i="57"/>
  <c r="H37" i="57"/>
  <c r="I28" i="57" s="1"/>
  <c r="L57" i="57"/>
  <c r="S57" i="57" s="1"/>
  <c r="F58" i="57"/>
  <c r="G38" i="57"/>
  <c r="J58" i="57"/>
  <c r="Q38" i="57"/>
  <c r="N38" i="57"/>
  <c r="K38" i="57"/>
  <c r="D59" i="57"/>
  <c r="G31" i="57"/>
  <c r="T31" i="57" s="1"/>
  <c r="G32" i="57"/>
  <c r="M32" i="57"/>
  <c r="G33" i="57"/>
  <c r="T33" i="57" s="1"/>
  <c r="I33" i="57"/>
  <c r="G34" i="57"/>
  <c r="I34" i="57"/>
  <c r="K34" i="57"/>
  <c r="R34" i="57" s="1"/>
  <c r="M34" i="57"/>
  <c r="G35" i="57"/>
  <c r="T35" i="57" s="1"/>
  <c r="G36" i="57"/>
  <c r="T36" i="57" s="1"/>
  <c r="E37" i="57"/>
  <c r="J57" i="57"/>
  <c r="Q57" i="57" s="1"/>
  <c r="N37" i="57"/>
  <c r="S37" i="57"/>
  <c r="D58" i="57"/>
  <c r="E38" i="57"/>
  <c r="H38" i="57"/>
  <c r="S38" i="57"/>
  <c r="L58" i="57"/>
  <c r="S58" i="57" s="1"/>
  <c r="M38" i="57"/>
  <c r="T38" i="57" s="1"/>
  <c r="F59" i="57"/>
  <c r="I40" i="57"/>
  <c r="L60" i="57"/>
  <c r="S60" i="57" s="1"/>
  <c r="I41" i="57"/>
  <c r="L61" i="57"/>
  <c r="S61" i="57" s="1"/>
  <c r="E39" i="57"/>
  <c r="G39" i="57"/>
  <c r="G40" i="57"/>
  <c r="K40" i="57"/>
  <c r="R40" i="57" s="1"/>
  <c r="M40" i="57"/>
  <c r="T40" i="57" s="1"/>
  <c r="G41" i="57"/>
  <c r="K41" i="57"/>
  <c r="R41" i="57" s="1"/>
  <c r="M41" i="57"/>
  <c r="T41" i="57" s="1"/>
  <c r="J60" i="57"/>
  <c r="Q60" i="57" s="1"/>
  <c r="J61" i="57"/>
  <c r="Q61" i="57" s="1"/>
  <c r="H39" i="57"/>
  <c r="S40" i="57"/>
  <c r="S41" i="57"/>
  <c r="N40" i="56"/>
  <c r="N41" i="56"/>
  <c r="K34" i="56"/>
  <c r="R32" i="56"/>
  <c r="K32" i="56"/>
  <c r="M29" i="56"/>
  <c r="T29" i="56" s="1"/>
  <c r="K29" i="56"/>
  <c r="T33" i="56"/>
  <c r="T32" i="56"/>
  <c r="R34" i="56"/>
  <c r="T34" i="56"/>
  <c r="T27" i="56"/>
  <c r="R29" i="56"/>
  <c r="T28" i="56"/>
  <c r="T14" i="56"/>
  <c r="L61" i="56"/>
  <c r="S61" i="56" s="1"/>
  <c r="M18" i="56"/>
  <c r="T18" i="56" s="1"/>
  <c r="M9" i="56"/>
  <c r="L49" i="56"/>
  <c r="T9" i="56"/>
  <c r="M20" i="56"/>
  <c r="T20" i="56" s="1"/>
  <c r="J54" i="56"/>
  <c r="N56" i="56"/>
  <c r="U56" i="56" s="1"/>
  <c r="N52" i="56"/>
  <c r="K9" i="56"/>
  <c r="K20" i="56"/>
  <c r="R20" i="56" s="1"/>
  <c r="N48" i="56"/>
  <c r="E12" i="56"/>
  <c r="R12" i="56" s="1"/>
  <c r="H17" i="56"/>
  <c r="I13" i="56" s="1"/>
  <c r="G19" i="56"/>
  <c r="G13" i="56"/>
  <c r="H18" i="56"/>
  <c r="U18" i="56" s="1"/>
  <c r="S53" i="56"/>
  <c r="S17" i="56"/>
  <c r="S18" i="56"/>
  <c r="H19" i="56"/>
  <c r="I19" i="56" s="1"/>
  <c r="S49" i="56"/>
  <c r="E7" i="56"/>
  <c r="R7" i="56" s="1"/>
  <c r="G8" i="56"/>
  <c r="S47" i="56"/>
  <c r="T12" i="56"/>
  <c r="T13" i="56"/>
  <c r="Q52" i="56"/>
  <c r="U12" i="56"/>
  <c r="U13" i="56"/>
  <c r="R14" i="56"/>
  <c r="H53" i="56"/>
  <c r="Q54" i="56"/>
  <c r="T8" i="56"/>
  <c r="Q17" i="56"/>
  <c r="Q18" i="56"/>
  <c r="H49" i="56"/>
  <c r="Q48" i="56"/>
  <c r="D59" i="56"/>
  <c r="G7" i="56"/>
  <c r="T7" i="56" s="1"/>
  <c r="U7" i="56"/>
  <c r="R9" i="56"/>
  <c r="E18" i="56"/>
  <c r="R18" i="56" s="1"/>
  <c r="E19" i="56"/>
  <c r="D57" i="56"/>
  <c r="I20" i="56"/>
  <c r="I15" i="56"/>
  <c r="I10" i="56"/>
  <c r="I17" i="56"/>
  <c r="M19" i="56"/>
  <c r="T19" i="56" s="1"/>
  <c r="M39" i="56"/>
  <c r="L59" i="56"/>
  <c r="S39" i="56"/>
  <c r="T31" i="56"/>
  <c r="I7" i="56"/>
  <c r="I9" i="56"/>
  <c r="T10" i="56"/>
  <c r="U10" i="56"/>
  <c r="I12" i="56"/>
  <c r="I14" i="56"/>
  <c r="T15" i="56"/>
  <c r="U15" i="56"/>
  <c r="E17" i="56"/>
  <c r="G17" i="56"/>
  <c r="K19" i="56"/>
  <c r="R19" i="56" s="1"/>
  <c r="N20" i="56"/>
  <c r="S20" i="56"/>
  <c r="I21" i="56"/>
  <c r="N55" i="56"/>
  <c r="U55" i="56" s="1"/>
  <c r="J57" i="56"/>
  <c r="N37" i="56"/>
  <c r="K37" i="56" s="1"/>
  <c r="D58" i="56"/>
  <c r="E38" i="56"/>
  <c r="H38" i="56"/>
  <c r="L58" i="56"/>
  <c r="S58" i="56" s="1"/>
  <c r="M38" i="56"/>
  <c r="Q38" i="56"/>
  <c r="F59" i="56"/>
  <c r="G39" i="56"/>
  <c r="J59" i="56"/>
  <c r="K39" i="56"/>
  <c r="N39" i="56"/>
  <c r="J60" i="56"/>
  <c r="Q60" i="56" s="1"/>
  <c r="K40" i="56"/>
  <c r="R40" i="56" s="1"/>
  <c r="O40" i="56"/>
  <c r="J61" i="56"/>
  <c r="Q61" i="56" s="1"/>
  <c r="K41" i="56"/>
  <c r="R41" i="56" s="1"/>
  <c r="N61" i="56"/>
  <c r="U61" i="56" s="1"/>
  <c r="S50" i="56"/>
  <c r="S51" i="56"/>
  <c r="U8" i="56"/>
  <c r="N9" i="56"/>
  <c r="Q9" i="56"/>
  <c r="S9" i="56"/>
  <c r="U11" i="56"/>
  <c r="N14" i="56"/>
  <c r="N17" i="56"/>
  <c r="O10" i="56" s="1"/>
  <c r="N47" i="56"/>
  <c r="U47" i="56" s="1"/>
  <c r="U27" i="56"/>
  <c r="H48" i="56"/>
  <c r="U48" i="56" s="1"/>
  <c r="U28" i="56"/>
  <c r="J49" i="56"/>
  <c r="Q49" i="56" s="1"/>
  <c r="N29" i="56"/>
  <c r="Q29" i="56"/>
  <c r="S29" i="56"/>
  <c r="N50" i="56"/>
  <c r="U50" i="56" s="1"/>
  <c r="U30" i="56"/>
  <c r="N51" i="56"/>
  <c r="U51" i="56" s="1"/>
  <c r="U31" i="56"/>
  <c r="H52" i="56"/>
  <c r="U32" i="56"/>
  <c r="N53" i="56"/>
  <c r="U53" i="56" s="1"/>
  <c r="U33" i="56"/>
  <c r="H54" i="56"/>
  <c r="L54" i="56"/>
  <c r="S54" i="56" s="1"/>
  <c r="N34" i="56"/>
  <c r="S34" i="56"/>
  <c r="U35" i="56"/>
  <c r="U36" i="56"/>
  <c r="F57" i="56"/>
  <c r="H37" i="56"/>
  <c r="I41" i="56" s="1"/>
  <c r="M37" i="56"/>
  <c r="Q37" i="56"/>
  <c r="G38" i="56"/>
  <c r="K38" i="56"/>
  <c r="R38" i="56" s="1"/>
  <c r="N38" i="56"/>
  <c r="S38" i="56"/>
  <c r="E39" i="56"/>
  <c r="H39" i="56"/>
  <c r="Q39" i="56"/>
  <c r="I40" i="56"/>
  <c r="G40" i="56"/>
  <c r="M40" i="56"/>
  <c r="Q40" i="56"/>
  <c r="U40" i="56"/>
  <c r="G41" i="56"/>
  <c r="M41" i="56"/>
  <c r="T41" i="56" s="1"/>
  <c r="Q41" i="56"/>
  <c r="U41" i="56"/>
  <c r="Q55" i="56"/>
  <c r="Q56" i="56"/>
  <c r="L57" i="56"/>
  <c r="J58" i="56"/>
  <c r="L60" i="56"/>
  <c r="S60" i="56" s="1"/>
  <c r="L57" i="55"/>
  <c r="K32" i="55"/>
  <c r="M18" i="55"/>
  <c r="M21" i="55"/>
  <c r="T21" i="55" s="1"/>
  <c r="S17" i="55"/>
  <c r="N14" i="55"/>
  <c r="K9" i="55"/>
  <c r="Q21" i="55"/>
  <c r="N17" i="55"/>
  <c r="O21" i="55" s="1"/>
  <c r="V21" i="55" s="1"/>
  <c r="H17" i="55"/>
  <c r="E7" i="55"/>
  <c r="R7" i="55" s="1"/>
  <c r="U7" i="55"/>
  <c r="R13" i="55"/>
  <c r="I17" i="55"/>
  <c r="I15" i="55"/>
  <c r="I21" i="55"/>
  <c r="E17" i="55"/>
  <c r="I7" i="55"/>
  <c r="E32" i="55"/>
  <c r="R32" i="55" s="1"/>
  <c r="R33" i="55"/>
  <c r="Q50" i="55"/>
  <c r="Q51" i="55"/>
  <c r="R31" i="55"/>
  <c r="U21" i="55"/>
  <c r="U8" i="55"/>
  <c r="T12" i="55"/>
  <c r="M9" i="55"/>
  <c r="I9" i="55"/>
  <c r="I11" i="55"/>
  <c r="I13" i="55"/>
  <c r="I14" i="55"/>
  <c r="I16" i="55"/>
  <c r="I19" i="55"/>
  <c r="S52" i="55"/>
  <c r="S53" i="55"/>
  <c r="S18" i="55"/>
  <c r="S47" i="55"/>
  <c r="S48" i="55"/>
  <c r="T7" i="55"/>
  <c r="G8" i="55"/>
  <c r="T8" i="55" s="1"/>
  <c r="T9" i="55"/>
  <c r="G17" i="55"/>
  <c r="H18" i="55"/>
  <c r="I18" i="55" s="1"/>
  <c r="T13" i="55"/>
  <c r="Q52" i="55"/>
  <c r="Q53" i="55"/>
  <c r="R9" i="55"/>
  <c r="Q18" i="55"/>
  <c r="Q47" i="55"/>
  <c r="Q48" i="55"/>
  <c r="R8" i="55"/>
  <c r="E18" i="55"/>
  <c r="R18" i="55" s="1"/>
  <c r="E19" i="55"/>
  <c r="T18" i="55"/>
  <c r="R12" i="55"/>
  <c r="I8" i="55"/>
  <c r="Q19" i="55"/>
  <c r="K19" i="55"/>
  <c r="R19" i="55" s="1"/>
  <c r="S19" i="55"/>
  <c r="M19" i="55"/>
  <c r="T19" i="55" s="1"/>
  <c r="N9" i="55"/>
  <c r="Q9" i="55"/>
  <c r="S9" i="55"/>
  <c r="G14" i="55"/>
  <c r="K14" i="55"/>
  <c r="R14" i="55" s="1"/>
  <c r="M14" i="55"/>
  <c r="T14" i="55" s="1"/>
  <c r="Q20" i="55"/>
  <c r="H47" i="55"/>
  <c r="G27" i="55"/>
  <c r="N47" i="55"/>
  <c r="U47" i="55" s="1"/>
  <c r="O27" i="55"/>
  <c r="M27" i="55"/>
  <c r="R28" i="55"/>
  <c r="N48" i="55"/>
  <c r="O28" i="55"/>
  <c r="J39" i="55"/>
  <c r="J49" i="55"/>
  <c r="Q49" i="55" s="1"/>
  <c r="K29" i="55"/>
  <c r="R29" i="55" s="1"/>
  <c r="N29" i="55"/>
  <c r="R30" i="55"/>
  <c r="N40" i="55"/>
  <c r="N50" i="55"/>
  <c r="U50" i="55" s="1"/>
  <c r="O30" i="55"/>
  <c r="U30" i="55"/>
  <c r="M20" i="55"/>
  <c r="T20" i="55" s="1"/>
  <c r="O20" i="55"/>
  <c r="S21" i="55"/>
  <c r="E27" i="55"/>
  <c r="K27" i="55"/>
  <c r="U27" i="55"/>
  <c r="H48" i="55"/>
  <c r="G28" i="55"/>
  <c r="T28" i="55" s="1"/>
  <c r="U28" i="55"/>
  <c r="H49" i="55"/>
  <c r="G29" i="55"/>
  <c r="L49" i="55"/>
  <c r="S49" i="55" s="1"/>
  <c r="L39" i="55"/>
  <c r="M29" i="55"/>
  <c r="Q29" i="55"/>
  <c r="G30" i="55"/>
  <c r="T30" i="55"/>
  <c r="N41" i="55"/>
  <c r="N51" i="55"/>
  <c r="U51" i="55" s="1"/>
  <c r="U31" i="55"/>
  <c r="U52" i="55"/>
  <c r="U32" i="55"/>
  <c r="H53" i="55"/>
  <c r="U53" i="55" s="1"/>
  <c r="U33" i="55"/>
  <c r="H54" i="55"/>
  <c r="J54" i="55"/>
  <c r="Q54" i="55" s="1"/>
  <c r="L54" i="55"/>
  <c r="S54" i="55" s="1"/>
  <c r="N34" i="55"/>
  <c r="Q34" i="55"/>
  <c r="S34" i="55"/>
  <c r="U35" i="55"/>
  <c r="U36" i="55"/>
  <c r="D57" i="55"/>
  <c r="H37" i="55"/>
  <c r="I32" i="55" s="1"/>
  <c r="N57" i="55"/>
  <c r="O37" i="55"/>
  <c r="M37" i="55"/>
  <c r="H38" i="55"/>
  <c r="D58" i="55"/>
  <c r="E38" i="55"/>
  <c r="J58" i="55"/>
  <c r="Q58" i="55" s="1"/>
  <c r="D59" i="55"/>
  <c r="Q57" i="55"/>
  <c r="G31" i="55"/>
  <c r="T31" i="55" s="1"/>
  <c r="O31" i="55"/>
  <c r="G32" i="55"/>
  <c r="M32" i="55"/>
  <c r="O32" i="55"/>
  <c r="G33" i="55"/>
  <c r="T33" i="55" s="1"/>
  <c r="O33" i="55"/>
  <c r="G34" i="55"/>
  <c r="I34" i="55"/>
  <c r="K34" i="55"/>
  <c r="R34" i="55" s="1"/>
  <c r="M34" i="55"/>
  <c r="G35" i="55"/>
  <c r="T35" i="55" s="1"/>
  <c r="O35" i="55"/>
  <c r="G36" i="55"/>
  <c r="T36" i="55" s="1"/>
  <c r="O36" i="55"/>
  <c r="F57" i="55"/>
  <c r="S57" i="55" s="1"/>
  <c r="G37" i="55"/>
  <c r="K37" i="55"/>
  <c r="Q37" i="55"/>
  <c r="U37" i="55"/>
  <c r="F58" i="55"/>
  <c r="G38" i="55"/>
  <c r="S38" i="55"/>
  <c r="F59" i="55"/>
  <c r="I40" i="55"/>
  <c r="L60" i="55"/>
  <c r="S60" i="55" s="1"/>
  <c r="I41" i="55"/>
  <c r="L61" i="55"/>
  <c r="S61" i="55" s="1"/>
  <c r="K38" i="55"/>
  <c r="R38" i="55" s="1"/>
  <c r="M38" i="55"/>
  <c r="T38" i="55" s="1"/>
  <c r="E39" i="55"/>
  <c r="G39" i="55"/>
  <c r="G40" i="55"/>
  <c r="K40" i="55"/>
  <c r="R40" i="55" s="1"/>
  <c r="M40" i="55"/>
  <c r="T40" i="55" s="1"/>
  <c r="G41" i="55"/>
  <c r="K41" i="55"/>
  <c r="R41" i="55" s="1"/>
  <c r="M41" i="55"/>
  <c r="T41" i="55" s="1"/>
  <c r="L58" i="55"/>
  <c r="S58" i="55" s="1"/>
  <c r="J60" i="55"/>
  <c r="Q60" i="55" s="1"/>
  <c r="J61" i="55"/>
  <c r="Q61" i="55" s="1"/>
  <c r="Q38" i="55"/>
  <c r="H39" i="55"/>
  <c r="S40" i="55"/>
  <c r="S41" i="55"/>
  <c r="U47" i="54"/>
  <c r="S47" i="54"/>
  <c r="U51" i="54"/>
  <c r="Q59" i="54"/>
  <c r="S59" i="54"/>
  <c r="Q49" i="54"/>
  <c r="S49" i="54"/>
  <c r="U52" i="54"/>
  <c r="U53" i="54"/>
  <c r="Q54" i="54"/>
  <c r="U55" i="54"/>
  <c r="U56" i="54"/>
  <c r="Q57" i="54"/>
  <c r="S57" i="54"/>
  <c r="Q58" i="54"/>
  <c r="S58" i="54"/>
  <c r="Q60" i="54"/>
  <c r="S60" i="54"/>
  <c r="Q61" i="54"/>
  <c r="S61" i="54"/>
  <c r="H37" i="54"/>
  <c r="I37" i="54" s="1"/>
  <c r="N41" i="54"/>
  <c r="L41" i="54"/>
  <c r="J41" i="54"/>
  <c r="G41" i="54"/>
  <c r="E41" i="54"/>
  <c r="N40" i="54"/>
  <c r="O40" i="54" s="1"/>
  <c r="L40" i="54"/>
  <c r="M40" i="54" s="1"/>
  <c r="J40" i="54"/>
  <c r="K40" i="54" s="1"/>
  <c r="G40" i="54"/>
  <c r="E40" i="54"/>
  <c r="F39" i="54"/>
  <c r="G39" i="54" s="1"/>
  <c r="D39" i="54"/>
  <c r="L38" i="54"/>
  <c r="M38" i="54" s="1"/>
  <c r="J38" i="54"/>
  <c r="K38" i="54" s="1"/>
  <c r="N38" i="54" s="1"/>
  <c r="O38" i="54" s="1"/>
  <c r="F38" i="54"/>
  <c r="G38" i="54" s="1"/>
  <c r="D38" i="54"/>
  <c r="U37" i="54"/>
  <c r="S37" i="54"/>
  <c r="Q37" i="54"/>
  <c r="M37" i="54"/>
  <c r="K37" i="54"/>
  <c r="G37" i="54"/>
  <c r="E37" i="54"/>
  <c r="U36" i="54"/>
  <c r="S36" i="54"/>
  <c r="Q36" i="54"/>
  <c r="G36" i="54"/>
  <c r="E36" i="54"/>
  <c r="U35" i="54"/>
  <c r="S35" i="54"/>
  <c r="Q35" i="54"/>
  <c r="G35" i="54"/>
  <c r="T35" i="54" s="1"/>
  <c r="E35" i="54"/>
  <c r="L34" i="54"/>
  <c r="M34" i="54" s="1"/>
  <c r="Q34" i="54"/>
  <c r="E34" i="54"/>
  <c r="S33" i="54"/>
  <c r="Q33" i="54"/>
  <c r="U33" i="54"/>
  <c r="E33" i="54"/>
  <c r="U32" i="54"/>
  <c r="S32" i="54"/>
  <c r="Q32" i="54"/>
  <c r="M32" i="54"/>
  <c r="K32" i="54"/>
  <c r="G32" i="54"/>
  <c r="E32" i="54"/>
  <c r="U31" i="54"/>
  <c r="S31" i="54"/>
  <c r="Q31" i="54"/>
  <c r="G31" i="54"/>
  <c r="E31" i="54"/>
  <c r="U30" i="54"/>
  <c r="S30" i="54"/>
  <c r="Q30" i="54"/>
  <c r="G30" i="54"/>
  <c r="E30" i="54"/>
  <c r="L29" i="54"/>
  <c r="M29" i="54" s="1"/>
  <c r="G29" i="54"/>
  <c r="E29" i="54"/>
  <c r="U28" i="54"/>
  <c r="S28" i="54"/>
  <c r="Q28" i="54"/>
  <c r="G28" i="54"/>
  <c r="T28" i="54" s="1"/>
  <c r="E28" i="54"/>
  <c r="U27" i="54"/>
  <c r="S27" i="54"/>
  <c r="Q27" i="54"/>
  <c r="M27" i="54"/>
  <c r="K27" i="54"/>
  <c r="G27" i="54"/>
  <c r="E27" i="54"/>
  <c r="N33" i="58" l="1"/>
  <c r="N11" i="58"/>
  <c r="N22" i="58"/>
  <c r="T34" i="57"/>
  <c r="T32" i="57"/>
  <c r="I32" i="57"/>
  <c r="U52" i="57"/>
  <c r="Q58" i="56"/>
  <c r="O41" i="56"/>
  <c r="I18" i="56"/>
  <c r="Q59" i="56"/>
  <c r="U52" i="56"/>
  <c r="H58" i="57"/>
  <c r="I38" i="57"/>
  <c r="N57" i="57"/>
  <c r="O37" i="57"/>
  <c r="U37" i="57"/>
  <c r="O36" i="57"/>
  <c r="O35" i="57"/>
  <c r="O33" i="57"/>
  <c r="V33" i="57" s="1"/>
  <c r="N58" i="57"/>
  <c r="U58" i="57" s="1"/>
  <c r="U38" i="57"/>
  <c r="O38" i="57"/>
  <c r="V38" i="57" s="1"/>
  <c r="Q58" i="57"/>
  <c r="N54" i="57"/>
  <c r="U54" i="57" s="1"/>
  <c r="O34" i="57"/>
  <c r="V34" i="57" s="1"/>
  <c r="U34" i="57"/>
  <c r="U41" i="57"/>
  <c r="N61" i="57"/>
  <c r="U61" i="57" s="1"/>
  <c r="O41" i="57"/>
  <c r="V41" i="57" s="1"/>
  <c r="Q39" i="57"/>
  <c r="N39" i="57"/>
  <c r="J59" i="57"/>
  <c r="Q59" i="57" s="1"/>
  <c r="K39" i="57"/>
  <c r="R39" i="57" s="1"/>
  <c r="I27" i="57"/>
  <c r="T29" i="57"/>
  <c r="I29" i="57"/>
  <c r="O17" i="57"/>
  <c r="V17" i="57" s="1"/>
  <c r="M17" i="57"/>
  <c r="T17" i="57" s="1"/>
  <c r="K17" i="57"/>
  <c r="R17" i="57" s="1"/>
  <c r="O16" i="57"/>
  <c r="V16" i="57" s="1"/>
  <c r="O13" i="57"/>
  <c r="V13" i="57" s="1"/>
  <c r="O12" i="57"/>
  <c r="V12" i="57" s="1"/>
  <c r="O11" i="57"/>
  <c r="V11" i="57" s="1"/>
  <c r="O8" i="57"/>
  <c r="V8" i="57" s="1"/>
  <c r="O7" i="57"/>
  <c r="V7" i="57" s="1"/>
  <c r="U17" i="57"/>
  <c r="O14" i="57"/>
  <c r="V14" i="57" s="1"/>
  <c r="U14" i="57"/>
  <c r="O10" i="57"/>
  <c r="V10" i="57" s="1"/>
  <c r="H59" i="57"/>
  <c r="I39" i="57"/>
  <c r="K37" i="57"/>
  <c r="R37" i="57" s="1"/>
  <c r="O32" i="57"/>
  <c r="V32" i="57" s="1"/>
  <c r="O31" i="57"/>
  <c r="O30" i="57"/>
  <c r="R38" i="57"/>
  <c r="M37" i="57"/>
  <c r="H57" i="57"/>
  <c r="I37" i="57"/>
  <c r="G37" i="57"/>
  <c r="U53" i="57"/>
  <c r="U40" i="57"/>
  <c r="N60" i="57"/>
  <c r="U60" i="57" s="1"/>
  <c r="O40" i="57"/>
  <c r="V40" i="57" s="1"/>
  <c r="I35" i="57"/>
  <c r="I31" i="57"/>
  <c r="N49" i="57"/>
  <c r="U49" i="57" s="1"/>
  <c r="O29" i="57"/>
  <c r="V29" i="57" s="1"/>
  <c r="U29" i="57"/>
  <c r="O28" i="57"/>
  <c r="V28" i="57" s="1"/>
  <c r="O27" i="57"/>
  <c r="I36" i="57"/>
  <c r="I30" i="57"/>
  <c r="L59" i="57"/>
  <c r="S59" i="57" s="1"/>
  <c r="S39" i="57"/>
  <c r="M39" i="57"/>
  <c r="T39" i="57" s="1"/>
  <c r="O9" i="57"/>
  <c r="V9" i="57" s="1"/>
  <c r="N19" i="57"/>
  <c r="U9" i="57"/>
  <c r="O20" i="57"/>
  <c r="V20" i="57" s="1"/>
  <c r="O21" i="57"/>
  <c r="V21" i="57" s="1"/>
  <c r="O18" i="57"/>
  <c r="V18" i="57" s="1"/>
  <c r="T39" i="56"/>
  <c r="V40" i="56"/>
  <c r="Q57" i="56"/>
  <c r="I8" i="56"/>
  <c r="I16" i="56"/>
  <c r="I11" i="56"/>
  <c r="O38" i="56"/>
  <c r="N58" i="56"/>
  <c r="U38" i="56"/>
  <c r="N54" i="56"/>
  <c r="U54" i="56" s="1"/>
  <c r="U34" i="56"/>
  <c r="O34" i="56"/>
  <c r="U14" i="56"/>
  <c r="O14" i="56"/>
  <c r="V14" i="56" s="1"/>
  <c r="N19" i="56"/>
  <c r="U9" i="56"/>
  <c r="O9" i="56"/>
  <c r="V9" i="56" s="1"/>
  <c r="V41" i="56"/>
  <c r="N59" i="56"/>
  <c r="O39" i="56"/>
  <c r="U39" i="56"/>
  <c r="T38" i="56"/>
  <c r="H58" i="56"/>
  <c r="I38" i="56"/>
  <c r="O20" i="56"/>
  <c r="V20" i="56" s="1"/>
  <c r="U20" i="56"/>
  <c r="V10" i="56"/>
  <c r="S57" i="56"/>
  <c r="T40" i="56"/>
  <c r="I39" i="56"/>
  <c r="H59" i="56"/>
  <c r="I37" i="56"/>
  <c r="H57" i="56"/>
  <c r="G37" i="56"/>
  <c r="T37" i="56" s="1"/>
  <c r="E37" i="56"/>
  <c r="R37" i="56" s="1"/>
  <c r="I36" i="56"/>
  <c r="I35" i="56"/>
  <c r="I34" i="56"/>
  <c r="I33" i="56"/>
  <c r="I32" i="56"/>
  <c r="I30" i="56"/>
  <c r="I29" i="56"/>
  <c r="I27" i="56"/>
  <c r="I31" i="56"/>
  <c r="I28" i="56"/>
  <c r="N49" i="56"/>
  <c r="U49" i="56" s="1"/>
  <c r="U29" i="56"/>
  <c r="O29" i="56"/>
  <c r="V29" i="56" s="1"/>
  <c r="U17" i="56"/>
  <c r="O17" i="56"/>
  <c r="V17" i="56" s="1"/>
  <c r="O12" i="56"/>
  <c r="V12" i="56" s="1"/>
  <c r="O7" i="56"/>
  <c r="V7" i="56" s="1"/>
  <c r="O21" i="56"/>
  <c r="V21" i="56" s="1"/>
  <c r="O18" i="56"/>
  <c r="V18" i="56" s="1"/>
  <c r="M17" i="56"/>
  <c r="T17" i="56" s="1"/>
  <c r="K17" i="56"/>
  <c r="R17" i="56" s="1"/>
  <c r="O16" i="56"/>
  <c r="V16" i="56" s="1"/>
  <c r="O13" i="56"/>
  <c r="V13" i="56" s="1"/>
  <c r="O11" i="56"/>
  <c r="V11" i="56" s="1"/>
  <c r="O8" i="56"/>
  <c r="V8" i="56" s="1"/>
  <c r="N60" i="56"/>
  <c r="U60" i="56" s="1"/>
  <c r="R39" i="56"/>
  <c r="N57" i="56"/>
  <c r="U57" i="56" s="1"/>
  <c r="O37" i="56"/>
  <c r="V37" i="56" s="1"/>
  <c r="U37" i="56"/>
  <c r="O36" i="56"/>
  <c r="V36" i="56" s="1"/>
  <c r="O35" i="56"/>
  <c r="V35" i="56" s="1"/>
  <c r="O33" i="56"/>
  <c r="O32" i="56"/>
  <c r="O31" i="56"/>
  <c r="V31" i="56" s="1"/>
  <c r="O30" i="56"/>
  <c r="V30" i="56" s="1"/>
  <c r="O27" i="56"/>
  <c r="O28" i="56"/>
  <c r="V28" i="56" s="1"/>
  <c r="S59" i="56"/>
  <c r="O15" i="56"/>
  <c r="V15" i="56" s="1"/>
  <c r="T32" i="55"/>
  <c r="I33" i="55"/>
  <c r="V33" i="55" s="1"/>
  <c r="V32" i="55"/>
  <c r="R27" i="55"/>
  <c r="U17" i="55"/>
  <c r="O17" i="55"/>
  <c r="V17" i="55" s="1"/>
  <c r="K17" i="55"/>
  <c r="R17" i="55" s="1"/>
  <c r="O16" i="55"/>
  <c r="V16" i="55" s="1"/>
  <c r="O15" i="55"/>
  <c r="V15" i="55" s="1"/>
  <c r="M17" i="55"/>
  <c r="T17" i="55" s="1"/>
  <c r="O13" i="55"/>
  <c r="V13" i="55" s="1"/>
  <c r="O12" i="55"/>
  <c r="O11" i="55"/>
  <c r="V11" i="55" s="1"/>
  <c r="O10" i="55"/>
  <c r="O8" i="55"/>
  <c r="V8" i="55" s="1"/>
  <c r="O7" i="55"/>
  <c r="V7" i="55" s="1"/>
  <c r="O18" i="55"/>
  <c r="V18" i="55" s="1"/>
  <c r="U18" i="55"/>
  <c r="I10" i="55"/>
  <c r="V10" i="55" s="1"/>
  <c r="I20" i="55"/>
  <c r="I12" i="55"/>
  <c r="V12" i="55" s="1"/>
  <c r="V20" i="55"/>
  <c r="N58" i="55"/>
  <c r="T34" i="55"/>
  <c r="T29" i="55"/>
  <c r="T27" i="55"/>
  <c r="H59" i="55"/>
  <c r="I39" i="55"/>
  <c r="H58" i="55"/>
  <c r="I38" i="55"/>
  <c r="H57" i="55"/>
  <c r="I37" i="55"/>
  <c r="V37" i="55" s="1"/>
  <c r="U41" i="55"/>
  <c r="N61" i="55"/>
  <c r="U61" i="55" s="1"/>
  <c r="O41" i="55"/>
  <c r="V41" i="55" s="1"/>
  <c r="I36" i="55"/>
  <c r="V36" i="55" s="1"/>
  <c r="I30" i="55"/>
  <c r="V30" i="55" s="1"/>
  <c r="I29" i="55"/>
  <c r="Q39" i="55"/>
  <c r="J59" i="55"/>
  <c r="Q59" i="55" s="1"/>
  <c r="K39" i="55"/>
  <c r="R39" i="55" s="1"/>
  <c r="U48" i="55"/>
  <c r="I27" i="55"/>
  <c r="N19" i="55"/>
  <c r="O9" i="55"/>
  <c r="V9" i="55" s="1"/>
  <c r="U9" i="55"/>
  <c r="T37" i="55"/>
  <c r="U57" i="55"/>
  <c r="E37" i="55"/>
  <c r="R37" i="55" s="1"/>
  <c r="N54" i="55"/>
  <c r="U54" i="55" s="1"/>
  <c r="O34" i="55"/>
  <c r="V34" i="55" s="1"/>
  <c r="U34" i="55"/>
  <c r="L59" i="55"/>
  <c r="S59" i="55" s="1"/>
  <c r="S39" i="55"/>
  <c r="M39" i="55"/>
  <c r="T39" i="55" s="1"/>
  <c r="I28" i="55"/>
  <c r="U14" i="55"/>
  <c r="O14" i="55"/>
  <c r="V14" i="55" s="1"/>
  <c r="I35" i="55"/>
  <c r="V35" i="55" s="1"/>
  <c r="I31" i="55"/>
  <c r="V31" i="55" s="1"/>
  <c r="U40" i="55"/>
  <c r="N60" i="55"/>
  <c r="U60" i="55" s="1"/>
  <c r="O40" i="55"/>
  <c r="V40" i="55" s="1"/>
  <c r="N49" i="55"/>
  <c r="U49" i="55" s="1"/>
  <c r="O29" i="55"/>
  <c r="V29" i="55" s="1"/>
  <c r="U29" i="55"/>
  <c r="V28" i="55"/>
  <c r="V27" i="55"/>
  <c r="U49" i="54"/>
  <c r="U54" i="54"/>
  <c r="U58" i="54"/>
  <c r="U57" i="54"/>
  <c r="U61" i="54"/>
  <c r="U60" i="54"/>
  <c r="U59" i="54"/>
  <c r="Q41" i="54"/>
  <c r="K41" i="54"/>
  <c r="U41" i="54"/>
  <c r="O41" i="54"/>
  <c r="I28" i="54"/>
  <c r="I32" i="54"/>
  <c r="I36" i="54"/>
  <c r="V36" i="54" s="1"/>
  <c r="I29" i="54"/>
  <c r="I33" i="54"/>
  <c r="I40" i="54"/>
  <c r="S41" i="54"/>
  <c r="M41" i="54"/>
  <c r="I30" i="54"/>
  <c r="V30" i="54" s="1"/>
  <c r="I34" i="54"/>
  <c r="I41" i="54"/>
  <c r="I31" i="54"/>
  <c r="V31" i="54" s="1"/>
  <c r="I35" i="54"/>
  <c r="V35" i="54" s="1"/>
  <c r="I27" i="54"/>
  <c r="R34" i="54"/>
  <c r="R30" i="54"/>
  <c r="T31" i="54"/>
  <c r="H38" i="54"/>
  <c r="I38" i="54" s="1"/>
  <c r="H39" i="54"/>
  <c r="I39" i="54" s="1"/>
  <c r="T30" i="54"/>
  <c r="R36" i="54"/>
  <c r="T40" i="54"/>
  <c r="R35" i="54"/>
  <c r="R40" i="54"/>
  <c r="V40" i="54"/>
  <c r="R28" i="54"/>
  <c r="S34" i="54"/>
  <c r="N34" i="54"/>
  <c r="O34" i="54" s="1"/>
  <c r="L39" i="54"/>
  <c r="N29" i="54"/>
  <c r="O29" i="54" s="1"/>
  <c r="T37" i="54"/>
  <c r="V41" i="54"/>
  <c r="T36" i="54"/>
  <c r="U29" i="54"/>
  <c r="T41" i="54"/>
  <c r="T27" i="54"/>
  <c r="R41" i="54"/>
  <c r="V37" i="54"/>
  <c r="R32" i="54"/>
  <c r="V32" i="54"/>
  <c r="V27" i="54"/>
  <c r="V28" i="54"/>
  <c r="T32" i="54"/>
  <c r="G34" i="54"/>
  <c r="S38" i="54"/>
  <c r="V38" i="54"/>
  <c r="T38" i="54"/>
  <c r="R37" i="54"/>
  <c r="R27" i="54"/>
  <c r="R31" i="54"/>
  <c r="E38" i="54"/>
  <c r="R38" i="54" s="1"/>
  <c r="E39" i="54"/>
  <c r="R33" i="54"/>
  <c r="T34" i="54"/>
  <c r="Q38" i="54"/>
  <c r="V29" i="54"/>
  <c r="S39" i="54"/>
  <c r="U38" i="54"/>
  <c r="Q29" i="54"/>
  <c r="S29" i="54"/>
  <c r="Q40" i="54"/>
  <c r="S40" i="54"/>
  <c r="U40" i="54"/>
  <c r="R29" i="54"/>
  <c r="T29" i="54"/>
  <c r="G33" i="54"/>
  <c r="T33" i="54" s="1"/>
  <c r="V33" i="54"/>
  <c r="J39" i="54"/>
  <c r="K39" i="54" s="1"/>
  <c r="Q8" i="54"/>
  <c r="R8" i="54"/>
  <c r="S8" i="54"/>
  <c r="T8" i="54"/>
  <c r="U8" i="54"/>
  <c r="V8" i="54"/>
  <c r="Q9" i="54"/>
  <c r="R9" i="54"/>
  <c r="S9" i="54"/>
  <c r="T9" i="54"/>
  <c r="U9" i="54"/>
  <c r="V9" i="54"/>
  <c r="Q10" i="54"/>
  <c r="R10" i="54"/>
  <c r="S10" i="54"/>
  <c r="T10" i="54"/>
  <c r="U10" i="54"/>
  <c r="V10" i="54"/>
  <c r="Q11" i="54"/>
  <c r="R11" i="54"/>
  <c r="S11" i="54"/>
  <c r="T11" i="54"/>
  <c r="U11" i="54"/>
  <c r="V11" i="54"/>
  <c r="Q12" i="54"/>
  <c r="R12" i="54"/>
  <c r="S12" i="54"/>
  <c r="T12" i="54"/>
  <c r="U12" i="54"/>
  <c r="V12" i="54"/>
  <c r="Q13" i="54"/>
  <c r="R13" i="54"/>
  <c r="S13" i="54"/>
  <c r="T13" i="54"/>
  <c r="U13" i="54"/>
  <c r="V13" i="54"/>
  <c r="Q14" i="54"/>
  <c r="R14" i="54"/>
  <c r="S14" i="54"/>
  <c r="T14" i="54"/>
  <c r="U14" i="54"/>
  <c r="V14" i="54"/>
  <c r="Q15" i="54"/>
  <c r="R15" i="54"/>
  <c r="S15" i="54"/>
  <c r="T15" i="54"/>
  <c r="U15" i="54"/>
  <c r="V15" i="54"/>
  <c r="Q16" i="54"/>
  <c r="R16" i="54"/>
  <c r="S16" i="54"/>
  <c r="T16" i="54"/>
  <c r="U16" i="54"/>
  <c r="V16" i="54"/>
  <c r="Q17" i="54"/>
  <c r="R17" i="54"/>
  <c r="S17" i="54"/>
  <c r="T17" i="54"/>
  <c r="U17" i="54"/>
  <c r="V17" i="54"/>
  <c r="Q18" i="54"/>
  <c r="R18" i="54"/>
  <c r="S18" i="54"/>
  <c r="T18" i="54"/>
  <c r="U18" i="54"/>
  <c r="V18" i="54"/>
  <c r="Q19" i="54"/>
  <c r="R19" i="54"/>
  <c r="S19" i="54"/>
  <c r="T19" i="54"/>
  <c r="U19" i="54"/>
  <c r="V19" i="54"/>
  <c r="Q20" i="54"/>
  <c r="R20" i="54"/>
  <c r="S20" i="54"/>
  <c r="T20" i="54"/>
  <c r="U20" i="54"/>
  <c r="V20" i="54"/>
  <c r="Q21" i="54"/>
  <c r="R21" i="54"/>
  <c r="S21" i="54"/>
  <c r="T21" i="54"/>
  <c r="U21" i="54"/>
  <c r="V21" i="54"/>
  <c r="L18" i="54"/>
  <c r="M18" i="54" s="1"/>
  <c r="N18" i="54"/>
  <c r="L20" i="54"/>
  <c r="M20" i="54" s="1"/>
  <c r="N20" i="54"/>
  <c r="L21" i="54"/>
  <c r="M21" i="54" s="1"/>
  <c r="N21" i="54"/>
  <c r="J21" i="54"/>
  <c r="K21" i="54" s="1"/>
  <c r="J20" i="54"/>
  <c r="K20" i="54" s="1"/>
  <c r="J18" i="54"/>
  <c r="K18" i="54" s="1"/>
  <c r="M15" i="54"/>
  <c r="M16" i="54"/>
  <c r="M13" i="54"/>
  <c r="M10" i="54"/>
  <c r="M11" i="54"/>
  <c r="M8" i="54"/>
  <c r="M17" i="54"/>
  <c r="K17" i="54"/>
  <c r="K15" i="54"/>
  <c r="K16" i="54"/>
  <c r="K13" i="54"/>
  <c r="K10" i="54"/>
  <c r="K11" i="54"/>
  <c r="K8" i="54"/>
  <c r="M12" i="54"/>
  <c r="K12" i="54"/>
  <c r="O8" i="54"/>
  <c r="O10" i="54"/>
  <c r="O11" i="54"/>
  <c r="O12" i="54"/>
  <c r="O13" i="54"/>
  <c r="O15" i="54"/>
  <c r="O16" i="54"/>
  <c r="O17" i="54"/>
  <c r="O18" i="54"/>
  <c r="O20" i="54"/>
  <c r="O21" i="54"/>
  <c r="O7" i="54"/>
  <c r="M7" i="54"/>
  <c r="K7" i="54"/>
  <c r="L14" i="54"/>
  <c r="M14" i="54" s="1"/>
  <c r="J14" i="54"/>
  <c r="N14" i="54" s="1"/>
  <c r="O14" i="54" s="1"/>
  <c r="I8" i="54"/>
  <c r="I9" i="54"/>
  <c r="I10" i="54"/>
  <c r="I11" i="54"/>
  <c r="I12" i="54"/>
  <c r="I13" i="54"/>
  <c r="I14" i="54"/>
  <c r="I15" i="54"/>
  <c r="I16" i="54"/>
  <c r="I17" i="54"/>
  <c r="I18" i="54"/>
  <c r="I19" i="54"/>
  <c r="I20" i="54"/>
  <c r="I21" i="54"/>
  <c r="I7" i="54"/>
  <c r="G19" i="54"/>
  <c r="G18" i="54"/>
  <c r="E19" i="54"/>
  <c r="E18" i="54"/>
  <c r="H19" i="54"/>
  <c r="H18" i="54"/>
  <c r="E14" i="54"/>
  <c r="E13" i="54"/>
  <c r="E9" i="54"/>
  <c r="E8" i="54"/>
  <c r="F19" i="54"/>
  <c r="F18" i="54"/>
  <c r="G8" i="54"/>
  <c r="G9" i="54"/>
  <c r="G10" i="54"/>
  <c r="G11" i="54"/>
  <c r="G12" i="54"/>
  <c r="G13" i="54"/>
  <c r="G14" i="54"/>
  <c r="G15" i="54"/>
  <c r="G16" i="54"/>
  <c r="G17" i="54"/>
  <c r="G20" i="54"/>
  <c r="G21" i="54"/>
  <c r="E10" i="54"/>
  <c r="E11" i="54"/>
  <c r="E12" i="54"/>
  <c r="E15" i="54"/>
  <c r="E16" i="54"/>
  <c r="E17" i="54"/>
  <c r="E20" i="54"/>
  <c r="H14" i="54"/>
  <c r="H13" i="54"/>
  <c r="D19" i="54"/>
  <c r="D18" i="54"/>
  <c r="R7" i="54"/>
  <c r="T7" i="54"/>
  <c r="U7" i="54"/>
  <c r="S7" i="54"/>
  <c r="Q7" i="54"/>
  <c r="V27" i="57" l="1"/>
  <c r="V32" i="56"/>
  <c r="T37" i="57"/>
  <c r="V30" i="57"/>
  <c r="U39" i="57"/>
  <c r="N59" i="57"/>
  <c r="U59" i="57" s="1"/>
  <c r="O39" i="57"/>
  <c r="V39" i="57" s="1"/>
  <c r="V36" i="57"/>
  <c r="V37" i="57"/>
  <c r="O19" i="57"/>
  <c r="V19" i="57" s="1"/>
  <c r="U19" i="57"/>
  <c r="V31" i="57"/>
  <c r="V35" i="57"/>
  <c r="U57" i="57"/>
  <c r="V39" i="56"/>
  <c r="V34" i="56"/>
  <c r="V38" i="56"/>
  <c r="V27" i="56"/>
  <c r="V33" i="56"/>
  <c r="U59" i="56"/>
  <c r="U19" i="56"/>
  <c r="O19" i="56"/>
  <c r="V19" i="56" s="1"/>
  <c r="U58" i="56"/>
  <c r="U38" i="55"/>
  <c r="O38" i="55"/>
  <c r="U58" i="55"/>
  <c r="U39" i="55"/>
  <c r="N59" i="55"/>
  <c r="U59" i="55" s="1"/>
  <c r="O39" i="55"/>
  <c r="V39" i="55" s="1"/>
  <c r="U19" i="55"/>
  <c r="O19" i="55"/>
  <c r="V19" i="55" s="1"/>
  <c r="V38" i="55"/>
  <c r="N39" i="54"/>
  <c r="O39" i="54" s="1"/>
  <c r="M39" i="54"/>
  <c r="T39" i="54" s="1"/>
  <c r="U34" i="54"/>
  <c r="V34" i="54"/>
  <c r="Q39" i="54"/>
  <c r="R39" i="54"/>
  <c r="K14" i="54"/>
  <c r="V7" i="54"/>
  <c r="L9" i="54"/>
  <c r="J9" i="54"/>
  <c r="E21" i="54"/>
  <c r="G7" i="54"/>
  <c r="E7" i="54"/>
  <c r="U39" i="54" l="1"/>
  <c r="V39" i="54"/>
  <c r="L19" i="54"/>
  <c r="M19" i="54" s="1"/>
  <c r="M9" i="54"/>
  <c r="J19" i="54"/>
  <c r="K19" i="54" s="1"/>
  <c r="K9" i="54"/>
  <c r="N9" i="54"/>
  <c r="L59" i="49"/>
  <c r="S59" i="49" s="1"/>
  <c r="K59" i="49"/>
  <c r="R59" i="49" s="1"/>
  <c r="E59" i="49"/>
  <c r="D59" i="49"/>
  <c r="H59" i="49" s="1"/>
  <c r="L58" i="49"/>
  <c r="O58" i="49" s="1"/>
  <c r="K58" i="49"/>
  <c r="R58" i="49" s="1"/>
  <c r="E58" i="49"/>
  <c r="H58" i="49" s="1"/>
  <c r="D58" i="49"/>
  <c r="F58" i="49" s="1"/>
  <c r="K57" i="49"/>
  <c r="R57" i="49" s="1"/>
  <c r="D57" i="49"/>
  <c r="F57" i="49" s="1"/>
  <c r="L56" i="49"/>
  <c r="O56" i="49" s="1"/>
  <c r="K56" i="49"/>
  <c r="R56" i="49" s="1"/>
  <c r="E56" i="49"/>
  <c r="H56" i="49" s="1"/>
  <c r="D56" i="49"/>
  <c r="F56" i="49" s="1"/>
  <c r="O55" i="49"/>
  <c r="E55" i="49"/>
  <c r="S55" i="49" s="1"/>
  <c r="D55" i="49"/>
  <c r="F50" i="49" s="1"/>
  <c r="S54" i="49"/>
  <c r="T54" i="49" s="1"/>
  <c r="R54" i="49"/>
  <c r="O54" i="49"/>
  <c r="M54" i="49"/>
  <c r="H54" i="49"/>
  <c r="G54" i="49"/>
  <c r="I54" i="49" s="1"/>
  <c r="F54" i="49"/>
  <c r="S53" i="49"/>
  <c r="R53" i="49"/>
  <c r="T53" i="49" s="1"/>
  <c r="O53" i="49"/>
  <c r="H53" i="49"/>
  <c r="G53" i="49"/>
  <c r="I53" i="49" s="1"/>
  <c r="R52" i="49"/>
  <c r="M52" i="49"/>
  <c r="L52" i="49"/>
  <c r="H52" i="49"/>
  <c r="F52" i="49"/>
  <c r="E52" i="49"/>
  <c r="G52" i="49" s="1"/>
  <c r="S51" i="49"/>
  <c r="R51" i="49"/>
  <c r="T51" i="49" s="1"/>
  <c r="O51" i="49"/>
  <c r="N51" i="49"/>
  <c r="P51" i="49" s="1"/>
  <c r="M51" i="49"/>
  <c r="H51" i="49"/>
  <c r="G51" i="49"/>
  <c r="F51" i="49"/>
  <c r="S50" i="49"/>
  <c r="T50" i="49" s="1"/>
  <c r="R50" i="49"/>
  <c r="O50" i="49"/>
  <c r="N50" i="49"/>
  <c r="P50" i="49" s="1"/>
  <c r="M50" i="49"/>
  <c r="H50" i="49"/>
  <c r="G50" i="49"/>
  <c r="I50" i="49" s="1"/>
  <c r="S49" i="49"/>
  <c r="R49" i="49"/>
  <c r="T49" i="49" s="1"/>
  <c r="O49" i="49"/>
  <c r="M49" i="49"/>
  <c r="H49" i="49"/>
  <c r="F49" i="49"/>
  <c r="S48" i="49"/>
  <c r="T48" i="49" s="1"/>
  <c r="R48" i="49"/>
  <c r="O48" i="49"/>
  <c r="N48" i="49"/>
  <c r="P48" i="49" s="1"/>
  <c r="H48" i="49"/>
  <c r="R47" i="49"/>
  <c r="O47" i="49"/>
  <c r="M47" i="49"/>
  <c r="L47" i="49"/>
  <c r="F47" i="49"/>
  <c r="E47" i="49"/>
  <c r="S46" i="49"/>
  <c r="T46" i="49" s="1"/>
  <c r="R46" i="49"/>
  <c r="O46" i="49"/>
  <c r="N46" i="49"/>
  <c r="P46" i="49" s="1"/>
  <c r="M46" i="49"/>
  <c r="H46" i="49"/>
  <c r="G46" i="49"/>
  <c r="I46" i="49" s="1"/>
  <c r="F46" i="49"/>
  <c r="S45" i="49"/>
  <c r="R45" i="49"/>
  <c r="T45" i="49" s="1"/>
  <c r="O45" i="49"/>
  <c r="N45" i="49"/>
  <c r="N55" i="49" s="1"/>
  <c r="P55" i="49" s="1"/>
  <c r="M45" i="49"/>
  <c r="M55" i="49" s="1"/>
  <c r="H45" i="49"/>
  <c r="G45" i="49"/>
  <c r="G55" i="49" s="1"/>
  <c r="F45" i="49"/>
  <c r="F55" i="49" s="1"/>
  <c r="S44" i="49"/>
  <c r="R44" i="49"/>
  <c r="L44" i="49"/>
  <c r="K44" i="49"/>
  <c r="G44" i="49"/>
  <c r="N44" i="49" s="1"/>
  <c r="F44" i="49"/>
  <c r="M44" i="49" s="1"/>
  <c r="R43" i="49"/>
  <c r="O43" i="49"/>
  <c r="M43" i="49"/>
  <c r="K43" i="49"/>
  <c r="F43" i="49"/>
  <c r="H43" i="49" s="1"/>
  <c r="L33" i="49"/>
  <c r="L40" i="49"/>
  <c r="K40" i="49"/>
  <c r="E40" i="49"/>
  <c r="D40" i="49"/>
  <c r="H40" i="49" s="1"/>
  <c r="L39" i="49"/>
  <c r="O39" i="49" s="1"/>
  <c r="K39" i="49"/>
  <c r="E39" i="49"/>
  <c r="D39" i="49"/>
  <c r="K38" i="49"/>
  <c r="D38" i="49"/>
  <c r="L37" i="49"/>
  <c r="K37" i="49"/>
  <c r="E37" i="49"/>
  <c r="D37" i="49"/>
  <c r="O36" i="49"/>
  <c r="E36" i="49"/>
  <c r="S36" i="49" s="1"/>
  <c r="D36" i="49"/>
  <c r="F31" i="49" s="1"/>
  <c r="S35" i="49"/>
  <c r="R35" i="49"/>
  <c r="O35" i="49"/>
  <c r="M35" i="49"/>
  <c r="H35" i="49"/>
  <c r="F35" i="49"/>
  <c r="S34" i="49"/>
  <c r="R34" i="49"/>
  <c r="T34" i="49" s="1"/>
  <c r="O34" i="49"/>
  <c r="H34" i="49"/>
  <c r="R33" i="49"/>
  <c r="M33" i="49"/>
  <c r="F33" i="49"/>
  <c r="E33" i="49"/>
  <c r="G33" i="49" s="1"/>
  <c r="I33" i="49" s="1"/>
  <c r="S32" i="49"/>
  <c r="R32" i="49"/>
  <c r="O32" i="49"/>
  <c r="N32" i="49"/>
  <c r="M32" i="49"/>
  <c r="H32" i="49"/>
  <c r="G32" i="49"/>
  <c r="F32" i="49"/>
  <c r="S31" i="49"/>
  <c r="R31" i="49"/>
  <c r="O31" i="49"/>
  <c r="N31" i="49"/>
  <c r="P31" i="49" s="1"/>
  <c r="M31" i="49"/>
  <c r="H31" i="49"/>
  <c r="S30" i="49"/>
  <c r="R30" i="49"/>
  <c r="O30" i="49"/>
  <c r="M30" i="49"/>
  <c r="H30" i="49"/>
  <c r="F30" i="49"/>
  <c r="S29" i="49"/>
  <c r="T29" i="49" s="1"/>
  <c r="R29" i="49"/>
  <c r="O29" i="49"/>
  <c r="H29" i="49"/>
  <c r="R28" i="49"/>
  <c r="M28" i="49"/>
  <c r="L28" i="49"/>
  <c r="L38" i="49" s="1"/>
  <c r="F28" i="49"/>
  <c r="E28" i="49"/>
  <c r="S27" i="49"/>
  <c r="T27" i="49" s="1"/>
  <c r="R27" i="49"/>
  <c r="O27" i="49"/>
  <c r="N27" i="49"/>
  <c r="M27" i="49"/>
  <c r="H27" i="49"/>
  <c r="G27" i="49"/>
  <c r="I27" i="49" s="1"/>
  <c r="F27" i="49"/>
  <c r="S26" i="49"/>
  <c r="R26" i="49"/>
  <c r="O26" i="49"/>
  <c r="N26" i="49"/>
  <c r="M26" i="49"/>
  <c r="M36" i="49" s="1"/>
  <c r="H26" i="49"/>
  <c r="S25" i="49"/>
  <c r="R25" i="49"/>
  <c r="L25" i="49"/>
  <c r="K25" i="49"/>
  <c r="G25" i="49"/>
  <c r="N25" i="49" s="1"/>
  <c r="F25" i="49"/>
  <c r="M25" i="49" s="1"/>
  <c r="R24" i="49"/>
  <c r="O24" i="49"/>
  <c r="M24" i="49"/>
  <c r="K24" i="49"/>
  <c r="F24" i="49"/>
  <c r="H24" i="49" s="1"/>
  <c r="O9" i="54" l="1"/>
  <c r="N19" i="54"/>
  <c r="O19" i="54" s="1"/>
  <c r="N53" i="49"/>
  <c r="P53" i="49" s="1"/>
  <c r="O52" i="49"/>
  <c r="N54" i="49"/>
  <c r="P54" i="49" s="1"/>
  <c r="N52" i="49"/>
  <c r="P52" i="49" s="1"/>
  <c r="I55" i="49"/>
  <c r="E57" i="49"/>
  <c r="G49" i="49"/>
  <c r="I49" i="49" s="1"/>
  <c r="G48" i="49"/>
  <c r="I48" i="49" s="1"/>
  <c r="H47" i="49"/>
  <c r="G47" i="49"/>
  <c r="I47" i="49" s="1"/>
  <c r="L57" i="49"/>
  <c r="I51" i="49"/>
  <c r="I52" i="49"/>
  <c r="S52" i="49"/>
  <c r="T52" i="49" s="1"/>
  <c r="G59" i="49"/>
  <c r="T59" i="49"/>
  <c r="H55" i="49"/>
  <c r="R55" i="49"/>
  <c r="T55" i="49" s="1"/>
  <c r="G56" i="49"/>
  <c r="I56" i="49" s="1"/>
  <c r="N56" i="49"/>
  <c r="S56" i="49"/>
  <c r="T56" i="49" s="1"/>
  <c r="M57" i="49"/>
  <c r="G58" i="49"/>
  <c r="I58" i="49" s="1"/>
  <c r="N58" i="49"/>
  <c r="S58" i="49"/>
  <c r="T58" i="49" s="1"/>
  <c r="F59" i="49"/>
  <c r="M59" i="49"/>
  <c r="O59" i="49"/>
  <c r="I45" i="49"/>
  <c r="P45" i="49"/>
  <c r="N47" i="49"/>
  <c r="P47" i="49" s="1"/>
  <c r="S47" i="49"/>
  <c r="T47" i="49" s="1"/>
  <c r="N49" i="49"/>
  <c r="P49" i="49" s="1"/>
  <c r="M56" i="49"/>
  <c r="M58" i="49"/>
  <c r="N59" i="49"/>
  <c r="T35" i="49"/>
  <c r="T32" i="49"/>
  <c r="N29" i="49"/>
  <c r="P29" i="49" s="1"/>
  <c r="O28" i="49"/>
  <c r="P27" i="49"/>
  <c r="O37" i="49"/>
  <c r="H33" i="49"/>
  <c r="S33" i="49"/>
  <c r="T33" i="49" s="1"/>
  <c r="G34" i="49"/>
  <c r="I34" i="49" s="1"/>
  <c r="G35" i="49"/>
  <c r="I35" i="49" s="1"/>
  <c r="G26" i="49"/>
  <c r="G36" i="49" s="1"/>
  <c r="G31" i="49"/>
  <c r="I31" i="49" s="1"/>
  <c r="T31" i="49"/>
  <c r="I32" i="49"/>
  <c r="H37" i="49"/>
  <c r="F39" i="49"/>
  <c r="R38" i="49"/>
  <c r="R39" i="49"/>
  <c r="R40" i="49"/>
  <c r="T30" i="49"/>
  <c r="H39" i="49"/>
  <c r="S40" i="49"/>
  <c r="F26" i="49"/>
  <c r="T26" i="49"/>
  <c r="F37" i="49"/>
  <c r="R37" i="49"/>
  <c r="F38" i="49"/>
  <c r="E38" i="49"/>
  <c r="G30" i="49"/>
  <c r="I30" i="49" s="1"/>
  <c r="G29" i="49"/>
  <c r="I29" i="49" s="1"/>
  <c r="H28" i="49"/>
  <c r="G28" i="49"/>
  <c r="I28" i="49" s="1"/>
  <c r="S38" i="49"/>
  <c r="T38" i="49" s="1"/>
  <c r="N38" i="49"/>
  <c r="O38" i="49"/>
  <c r="G40" i="49"/>
  <c r="F36" i="49"/>
  <c r="I36" i="49" s="1"/>
  <c r="N36" i="49"/>
  <c r="P36" i="49" s="1"/>
  <c r="P32" i="49"/>
  <c r="N34" i="49"/>
  <c r="P34" i="49" s="1"/>
  <c r="O33" i="49"/>
  <c r="N35" i="49"/>
  <c r="P35" i="49" s="1"/>
  <c r="N33" i="49"/>
  <c r="P33" i="49" s="1"/>
  <c r="H36" i="49"/>
  <c r="R36" i="49"/>
  <c r="T36" i="49" s="1"/>
  <c r="G37" i="49"/>
  <c r="N37" i="49"/>
  <c r="S37" i="49"/>
  <c r="T37" i="49" s="1"/>
  <c r="M38" i="49"/>
  <c r="G39" i="49"/>
  <c r="I39" i="49" s="1"/>
  <c r="N39" i="49"/>
  <c r="S39" i="49"/>
  <c r="T39" i="49" s="1"/>
  <c r="F40" i="49"/>
  <c r="M40" i="49"/>
  <c r="O40" i="49"/>
  <c r="P26" i="49"/>
  <c r="N28" i="49"/>
  <c r="P28" i="49" s="1"/>
  <c r="S28" i="49"/>
  <c r="T28" i="49" s="1"/>
  <c r="N30" i="49"/>
  <c r="P30" i="49" s="1"/>
  <c r="M37" i="49"/>
  <c r="M39" i="49"/>
  <c r="N40" i="49"/>
  <c r="T8" i="49"/>
  <c r="T10" i="49"/>
  <c r="T12" i="49"/>
  <c r="T13" i="49"/>
  <c r="T15" i="49"/>
  <c r="T17" i="49"/>
  <c r="T18" i="49"/>
  <c r="T20" i="49"/>
  <c r="R8" i="49"/>
  <c r="S8" i="49"/>
  <c r="R9" i="49"/>
  <c r="T9" i="49" s="1"/>
  <c r="S9" i="49"/>
  <c r="R10" i="49"/>
  <c r="S10" i="49"/>
  <c r="R11" i="49"/>
  <c r="T11" i="49" s="1"/>
  <c r="S11" i="49"/>
  <c r="R12" i="49"/>
  <c r="S12" i="49"/>
  <c r="R13" i="49"/>
  <c r="S13" i="49"/>
  <c r="R14" i="49"/>
  <c r="T14" i="49" s="1"/>
  <c r="S14" i="49"/>
  <c r="R15" i="49"/>
  <c r="S15" i="49"/>
  <c r="R16" i="49"/>
  <c r="T16" i="49" s="1"/>
  <c r="S16" i="49"/>
  <c r="R17" i="49"/>
  <c r="S17" i="49"/>
  <c r="R18" i="49"/>
  <c r="S18" i="49"/>
  <c r="S19" i="49"/>
  <c r="R20" i="49"/>
  <c r="S20" i="49"/>
  <c r="S21" i="49"/>
  <c r="L14" i="49"/>
  <c r="L21" i="49"/>
  <c r="K21" i="49"/>
  <c r="O21" i="49" s="1"/>
  <c r="L20" i="49"/>
  <c r="K20" i="49"/>
  <c r="O20" i="49" s="1"/>
  <c r="L19" i="49"/>
  <c r="N19" i="49" s="1"/>
  <c r="K19" i="49"/>
  <c r="L18" i="49"/>
  <c r="N18" i="49" s="1"/>
  <c r="K18" i="49"/>
  <c r="O18" i="49" s="1"/>
  <c r="O9" i="49"/>
  <c r="O10" i="49"/>
  <c r="P10" i="49"/>
  <c r="O11" i="49"/>
  <c r="O12" i="49"/>
  <c r="P12" i="49"/>
  <c r="O13" i="49"/>
  <c r="P13" i="49"/>
  <c r="O15" i="49"/>
  <c r="O16" i="49"/>
  <c r="O17" i="49"/>
  <c r="P17" i="49"/>
  <c r="N16" i="49"/>
  <c r="M16" i="49"/>
  <c r="N15" i="49"/>
  <c r="P15" i="49" s="1"/>
  <c r="N14" i="49"/>
  <c r="M14" i="49"/>
  <c r="P14" i="49" s="1"/>
  <c r="N13" i="49"/>
  <c r="M13" i="49"/>
  <c r="N12" i="49"/>
  <c r="M12" i="49"/>
  <c r="N11" i="49"/>
  <c r="M11" i="49"/>
  <c r="P11" i="49" s="1"/>
  <c r="N10" i="49"/>
  <c r="N9" i="49"/>
  <c r="M9" i="49"/>
  <c r="P9" i="49" s="1"/>
  <c r="N8" i="49"/>
  <c r="M8" i="49"/>
  <c r="N7" i="49"/>
  <c r="N17" i="49" s="1"/>
  <c r="M7" i="49"/>
  <c r="M17" i="49" s="1"/>
  <c r="L9" i="49"/>
  <c r="H20" i="49"/>
  <c r="G20" i="49"/>
  <c r="G21" i="49"/>
  <c r="G19" i="49"/>
  <c r="G18" i="49"/>
  <c r="G17" i="49"/>
  <c r="F17" i="49"/>
  <c r="F18" i="49"/>
  <c r="H14" i="49"/>
  <c r="G16" i="49"/>
  <c r="G15" i="49"/>
  <c r="I15" i="49" s="1"/>
  <c r="F16" i="49"/>
  <c r="G13" i="49"/>
  <c r="G14" i="49"/>
  <c r="F14" i="49"/>
  <c r="I14" i="49" s="1"/>
  <c r="F13" i="49"/>
  <c r="G11" i="49"/>
  <c r="G10" i="49"/>
  <c r="F11" i="49"/>
  <c r="G9" i="49"/>
  <c r="F9" i="49"/>
  <c r="G8" i="49"/>
  <c r="F8" i="49"/>
  <c r="G12" i="49"/>
  <c r="F12" i="49"/>
  <c r="G7" i="49"/>
  <c r="F7" i="49"/>
  <c r="I10" i="49"/>
  <c r="E17" i="49"/>
  <c r="E18" i="49"/>
  <c r="E19" i="49"/>
  <c r="E20" i="49"/>
  <c r="E21" i="49"/>
  <c r="D21" i="49"/>
  <c r="D20" i="49"/>
  <c r="D19" i="49"/>
  <c r="D18" i="49"/>
  <c r="D17" i="49"/>
  <c r="E14" i="49"/>
  <c r="H8" i="49"/>
  <c r="H9" i="49"/>
  <c r="H10" i="49"/>
  <c r="H11" i="49"/>
  <c r="H12" i="49"/>
  <c r="H13" i="49"/>
  <c r="I13" i="49"/>
  <c r="H15" i="49"/>
  <c r="H16" i="49"/>
  <c r="E9" i="49"/>
  <c r="H18" i="49"/>
  <c r="H17" i="49"/>
  <c r="O8" i="49"/>
  <c r="S7" i="49"/>
  <c r="R7" i="49"/>
  <c r="O7" i="49"/>
  <c r="H7" i="49"/>
  <c r="S6" i="49"/>
  <c r="R6" i="49"/>
  <c r="N6" i="49"/>
  <c r="L6" i="49"/>
  <c r="K6" i="49"/>
  <c r="G6" i="49"/>
  <c r="F6" i="49"/>
  <c r="M6" i="49" s="1"/>
  <c r="R5" i="49"/>
  <c r="O5" i="49"/>
  <c r="M5" i="49"/>
  <c r="K5" i="49"/>
  <c r="F5" i="49"/>
  <c r="H5" i="49" s="1"/>
  <c r="I59" i="49" l="1"/>
  <c r="S57" i="49"/>
  <c r="T57" i="49" s="1"/>
  <c r="N57" i="49"/>
  <c r="P57" i="49" s="1"/>
  <c r="O57" i="49"/>
  <c r="P59" i="49"/>
  <c r="P58" i="49"/>
  <c r="P56" i="49"/>
  <c r="G57" i="49"/>
  <c r="I57" i="49" s="1"/>
  <c r="H57" i="49"/>
  <c r="I26" i="49"/>
  <c r="I37" i="49"/>
  <c r="T40" i="49"/>
  <c r="P40" i="49"/>
  <c r="P39" i="49"/>
  <c r="P37" i="49"/>
  <c r="I40" i="49"/>
  <c r="P38" i="49"/>
  <c r="G38" i="49"/>
  <c r="I38" i="49" s="1"/>
  <c r="H38" i="49"/>
  <c r="R21" i="49"/>
  <c r="T21" i="49" s="1"/>
  <c r="F21" i="49"/>
  <c r="I21" i="49" s="1"/>
  <c r="I16" i="49"/>
  <c r="R19" i="49"/>
  <c r="T19" i="49" s="1"/>
  <c r="F19" i="49"/>
  <c r="I19" i="49" s="1"/>
  <c r="F20" i="49"/>
  <c r="I20" i="49" s="1"/>
  <c r="H21" i="49"/>
  <c r="I11" i="49"/>
  <c r="P16" i="49"/>
  <c r="O19" i="49"/>
  <c r="O14" i="49"/>
  <c r="N20" i="49"/>
  <c r="N21" i="49"/>
  <c r="M18" i="49"/>
  <c r="P18" i="49" s="1"/>
  <c r="M19" i="49"/>
  <c r="P19" i="49" s="1"/>
  <c r="M20" i="49"/>
  <c r="P20" i="49" s="1"/>
  <c r="M21" i="49"/>
  <c r="P21" i="49" s="1"/>
  <c r="I9" i="49"/>
  <c r="I8" i="49"/>
  <c r="I12" i="49"/>
  <c r="I17" i="49"/>
  <c r="I18" i="49"/>
  <c r="T7" i="49"/>
  <c r="I7" i="49"/>
  <c r="P7" i="49"/>
  <c r="P8" i="49"/>
  <c r="H19" i="49"/>
  <c r="N33" i="48"/>
  <c r="Q96" i="48"/>
  <c r="P96" i="48"/>
  <c r="M96" i="48"/>
  <c r="L96" i="48"/>
  <c r="K96" i="48"/>
  <c r="F96" i="48"/>
  <c r="J95" i="48"/>
  <c r="I95" i="48"/>
  <c r="C95" i="48"/>
  <c r="B95" i="48"/>
  <c r="D95" i="48" s="1"/>
  <c r="Q94" i="48"/>
  <c r="P94" i="48"/>
  <c r="M94" i="48"/>
  <c r="L94" i="48"/>
  <c r="K94" i="48"/>
  <c r="F94" i="48"/>
  <c r="E94" i="48"/>
  <c r="D94" i="48"/>
  <c r="Q93" i="48"/>
  <c r="P93" i="48"/>
  <c r="M93" i="48"/>
  <c r="L93" i="48"/>
  <c r="K93" i="48"/>
  <c r="F93" i="48"/>
  <c r="E93" i="48"/>
  <c r="D93" i="48"/>
  <c r="Q92" i="48"/>
  <c r="P92" i="48"/>
  <c r="M92" i="48"/>
  <c r="L92" i="48"/>
  <c r="K92" i="48"/>
  <c r="F92" i="48"/>
  <c r="E92" i="48"/>
  <c r="D92" i="48"/>
  <c r="Q91" i="48"/>
  <c r="P91" i="48"/>
  <c r="M91" i="48"/>
  <c r="L91" i="48"/>
  <c r="K91" i="48"/>
  <c r="F91" i="48"/>
  <c r="E91" i="48"/>
  <c r="D91" i="48"/>
  <c r="Q90" i="48"/>
  <c r="P90" i="48"/>
  <c r="M90" i="48"/>
  <c r="L90" i="48"/>
  <c r="K90" i="48"/>
  <c r="F90" i="48"/>
  <c r="E90" i="48"/>
  <c r="D90" i="48"/>
  <c r="Q89" i="48"/>
  <c r="P89" i="48"/>
  <c r="M89" i="48"/>
  <c r="L89" i="48"/>
  <c r="K89" i="48"/>
  <c r="F89" i="48"/>
  <c r="E89" i="48"/>
  <c r="D89" i="48"/>
  <c r="Q88" i="48"/>
  <c r="P88" i="48"/>
  <c r="M88" i="48"/>
  <c r="L88" i="48"/>
  <c r="K88" i="48"/>
  <c r="F88" i="48"/>
  <c r="E88" i="48"/>
  <c r="D88" i="48"/>
  <c r="Q87" i="48"/>
  <c r="P87" i="48"/>
  <c r="M87" i="48"/>
  <c r="L87" i="48"/>
  <c r="K87" i="48"/>
  <c r="F87" i="48"/>
  <c r="E87" i="48"/>
  <c r="D87" i="48"/>
  <c r="Q86" i="48"/>
  <c r="P86" i="48"/>
  <c r="M86" i="48"/>
  <c r="L86" i="48"/>
  <c r="K86" i="48"/>
  <c r="F86" i="48"/>
  <c r="E86" i="48"/>
  <c r="D86" i="48"/>
  <c r="Q85" i="48"/>
  <c r="P85" i="48"/>
  <c r="M85" i="48"/>
  <c r="L85" i="48"/>
  <c r="K85" i="48"/>
  <c r="F85" i="48"/>
  <c r="E85" i="48"/>
  <c r="D85" i="48"/>
  <c r="Q84" i="48"/>
  <c r="P84" i="48"/>
  <c r="M84" i="48"/>
  <c r="L84" i="48"/>
  <c r="K84" i="48"/>
  <c r="F84" i="48"/>
  <c r="E84" i="48"/>
  <c r="D84" i="48"/>
  <c r="Q83" i="48"/>
  <c r="P83" i="48"/>
  <c r="M83" i="48"/>
  <c r="L83" i="48"/>
  <c r="K83" i="48"/>
  <c r="F83" i="48"/>
  <c r="E83" i="48"/>
  <c r="D83" i="48"/>
  <c r="Q82" i="48"/>
  <c r="P82" i="48"/>
  <c r="M82" i="48"/>
  <c r="L82" i="48"/>
  <c r="K82" i="48"/>
  <c r="F82" i="48"/>
  <c r="E82" i="48"/>
  <c r="D82" i="48"/>
  <c r="Q81" i="48"/>
  <c r="P81" i="48"/>
  <c r="M81" i="48"/>
  <c r="L81" i="48"/>
  <c r="K81" i="48"/>
  <c r="F81" i="48"/>
  <c r="E81" i="48"/>
  <c r="D81" i="48"/>
  <c r="Q80" i="48"/>
  <c r="P80" i="48"/>
  <c r="M80" i="48"/>
  <c r="L80" i="48"/>
  <c r="K80" i="48"/>
  <c r="F80" i="48"/>
  <c r="E80" i="48"/>
  <c r="D80" i="48"/>
  <c r="Q79" i="48"/>
  <c r="P79" i="48"/>
  <c r="M79" i="48"/>
  <c r="L79" i="48"/>
  <c r="K79" i="48"/>
  <c r="F79" i="48"/>
  <c r="E79" i="48"/>
  <c r="D79" i="48"/>
  <c r="Q78" i="48"/>
  <c r="P78" i="48"/>
  <c r="M78" i="48"/>
  <c r="L78" i="48"/>
  <c r="K78" i="48"/>
  <c r="F78" i="48"/>
  <c r="E78" i="48"/>
  <c r="D78" i="48"/>
  <c r="Q77" i="48"/>
  <c r="P77" i="48"/>
  <c r="M77" i="48"/>
  <c r="L77" i="48"/>
  <c r="K77" i="48"/>
  <c r="F77" i="48"/>
  <c r="E77" i="48"/>
  <c r="D77" i="48"/>
  <c r="Q76" i="48"/>
  <c r="P76" i="48"/>
  <c r="M76" i="48"/>
  <c r="L76" i="48"/>
  <c r="K76" i="48"/>
  <c r="F76" i="48"/>
  <c r="E76" i="48"/>
  <c r="D76" i="48"/>
  <c r="Q75" i="48"/>
  <c r="P75" i="48"/>
  <c r="M75" i="48"/>
  <c r="L75" i="48"/>
  <c r="K75" i="48"/>
  <c r="F75" i="48"/>
  <c r="E75" i="48"/>
  <c r="D75" i="48"/>
  <c r="Q74" i="48"/>
  <c r="P74" i="48"/>
  <c r="M74" i="48"/>
  <c r="L74" i="48"/>
  <c r="K74" i="48"/>
  <c r="F74" i="48"/>
  <c r="E74" i="48"/>
  <c r="D74" i="48"/>
  <c r="Q73" i="48"/>
  <c r="P73" i="48"/>
  <c r="M73" i="48"/>
  <c r="L73" i="48"/>
  <c r="K73" i="48"/>
  <c r="F73" i="48"/>
  <c r="E73" i="48"/>
  <c r="D73" i="48"/>
  <c r="Q72" i="48"/>
  <c r="P72" i="48"/>
  <c r="M72" i="48"/>
  <c r="L72" i="48"/>
  <c r="K72" i="48"/>
  <c r="F72" i="48"/>
  <c r="E72" i="48"/>
  <c r="D72" i="48"/>
  <c r="Q71" i="48"/>
  <c r="P71" i="48"/>
  <c r="M71" i="48"/>
  <c r="L71" i="48"/>
  <c r="K71" i="48"/>
  <c r="F71" i="48"/>
  <c r="E71" i="48"/>
  <c r="D71" i="48"/>
  <c r="Q70" i="48"/>
  <c r="P70" i="48"/>
  <c r="M70" i="48"/>
  <c r="L70" i="48"/>
  <c r="K70" i="48"/>
  <c r="F70" i="48"/>
  <c r="E70" i="48"/>
  <c r="D70" i="48"/>
  <c r="Q69" i="48"/>
  <c r="P69" i="48"/>
  <c r="M69" i="48"/>
  <c r="L69" i="48"/>
  <c r="K69" i="48"/>
  <c r="F69" i="48"/>
  <c r="E69" i="48"/>
  <c r="D69" i="48"/>
  <c r="Q68" i="48"/>
  <c r="P68" i="48"/>
  <c r="M68" i="48"/>
  <c r="L68" i="48"/>
  <c r="K68" i="48"/>
  <c r="F68" i="48"/>
  <c r="E68" i="48"/>
  <c r="D68" i="48"/>
  <c r="D96" i="48" s="1"/>
  <c r="P66" i="48"/>
  <c r="M66" i="48"/>
  <c r="K66" i="48"/>
  <c r="I66" i="48"/>
  <c r="F66" i="48"/>
  <c r="D66" i="48"/>
  <c r="B66" i="48"/>
  <c r="Q62" i="48"/>
  <c r="P62" i="48"/>
  <c r="M62" i="48"/>
  <c r="F62" i="48"/>
  <c r="J61" i="48"/>
  <c r="I61" i="48"/>
  <c r="M61" i="48" s="1"/>
  <c r="C61" i="48"/>
  <c r="E61" i="48" s="1"/>
  <c r="B61" i="48"/>
  <c r="F61" i="48" s="1"/>
  <c r="Q60" i="48"/>
  <c r="P60" i="48"/>
  <c r="M60" i="48"/>
  <c r="L60" i="48"/>
  <c r="K60" i="48"/>
  <c r="F60" i="48"/>
  <c r="E60" i="48"/>
  <c r="D60" i="48"/>
  <c r="Q59" i="48"/>
  <c r="P59" i="48"/>
  <c r="R59" i="48" s="1"/>
  <c r="M59" i="48"/>
  <c r="L59" i="48"/>
  <c r="K59" i="48"/>
  <c r="F59" i="48"/>
  <c r="E59" i="48"/>
  <c r="D59" i="48"/>
  <c r="Q58" i="48"/>
  <c r="P58" i="48"/>
  <c r="M58" i="48"/>
  <c r="L58" i="48"/>
  <c r="K58" i="48"/>
  <c r="F58" i="48"/>
  <c r="E58" i="48"/>
  <c r="D58" i="48"/>
  <c r="Q57" i="48"/>
  <c r="P57" i="48"/>
  <c r="R57" i="48" s="1"/>
  <c r="M57" i="48"/>
  <c r="L57" i="48"/>
  <c r="N57" i="48" s="1"/>
  <c r="K57" i="48"/>
  <c r="F57" i="48"/>
  <c r="E57" i="48"/>
  <c r="D57" i="48"/>
  <c r="Q56" i="48"/>
  <c r="P56" i="48"/>
  <c r="M56" i="48"/>
  <c r="L56" i="48"/>
  <c r="N56" i="48" s="1"/>
  <c r="K56" i="48"/>
  <c r="F56" i="48"/>
  <c r="E56" i="48"/>
  <c r="D56" i="48"/>
  <c r="Q55" i="48"/>
  <c r="P55" i="48"/>
  <c r="R55" i="48" s="1"/>
  <c r="M55" i="48"/>
  <c r="L55" i="48"/>
  <c r="K55" i="48"/>
  <c r="F55" i="48"/>
  <c r="E55" i="48"/>
  <c r="D55" i="48"/>
  <c r="Q54" i="48"/>
  <c r="P54" i="48"/>
  <c r="M54" i="48"/>
  <c r="L54" i="48"/>
  <c r="N54" i="48" s="1"/>
  <c r="K54" i="48"/>
  <c r="F54" i="48"/>
  <c r="E54" i="48"/>
  <c r="D54" i="48"/>
  <c r="Q53" i="48"/>
  <c r="P53" i="48"/>
  <c r="R53" i="48" s="1"/>
  <c r="M53" i="48"/>
  <c r="L53" i="48"/>
  <c r="N53" i="48" s="1"/>
  <c r="K53" i="48"/>
  <c r="F53" i="48"/>
  <c r="E53" i="48"/>
  <c r="D53" i="48"/>
  <c r="Q52" i="48"/>
  <c r="P52" i="48"/>
  <c r="M52" i="48"/>
  <c r="L52" i="48"/>
  <c r="N52" i="48" s="1"/>
  <c r="K52" i="48"/>
  <c r="F52" i="48"/>
  <c r="E52" i="48"/>
  <c r="D52" i="48"/>
  <c r="Q51" i="48"/>
  <c r="P51" i="48"/>
  <c r="R51" i="48" s="1"/>
  <c r="M51" i="48"/>
  <c r="L51" i="48"/>
  <c r="K51" i="48"/>
  <c r="F51" i="48"/>
  <c r="E51" i="48"/>
  <c r="D51" i="48"/>
  <c r="Q50" i="48"/>
  <c r="P50" i="48"/>
  <c r="M50" i="48"/>
  <c r="L50" i="48"/>
  <c r="N50" i="48" s="1"/>
  <c r="K50" i="48"/>
  <c r="F50" i="48"/>
  <c r="E50" i="48"/>
  <c r="D50" i="48"/>
  <c r="Q49" i="48"/>
  <c r="P49" i="48"/>
  <c r="R49" i="48" s="1"/>
  <c r="M49" i="48"/>
  <c r="L49" i="48"/>
  <c r="N49" i="48" s="1"/>
  <c r="K49" i="48"/>
  <c r="F49" i="48"/>
  <c r="E49" i="48"/>
  <c r="D49" i="48"/>
  <c r="Q48" i="48"/>
  <c r="P48" i="48"/>
  <c r="M48" i="48"/>
  <c r="L48" i="48"/>
  <c r="N48" i="48" s="1"/>
  <c r="K48" i="48"/>
  <c r="F48" i="48"/>
  <c r="E48" i="48"/>
  <c r="D48" i="48"/>
  <c r="Q47" i="48"/>
  <c r="P47" i="48"/>
  <c r="R47" i="48" s="1"/>
  <c r="M47" i="48"/>
  <c r="L47" i="48"/>
  <c r="K47" i="48"/>
  <c r="F47" i="48"/>
  <c r="E47" i="48"/>
  <c r="D47" i="48"/>
  <c r="Q46" i="48"/>
  <c r="P46" i="48"/>
  <c r="M46" i="48"/>
  <c r="L46" i="48"/>
  <c r="N46" i="48" s="1"/>
  <c r="K46" i="48"/>
  <c r="F46" i="48"/>
  <c r="E46" i="48"/>
  <c r="D46" i="48"/>
  <c r="Q45" i="48"/>
  <c r="P45" i="48"/>
  <c r="R45" i="48" s="1"/>
  <c r="M45" i="48"/>
  <c r="L45" i="48"/>
  <c r="N45" i="48" s="1"/>
  <c r="K45" i="48"/>
  <c r="F45" i="48"/>
  <c r="E45" i="48"/>
  <c r="D45" i="48"/>
  <c r="Q44" i="48"/>
  <c r="P44" i="48"/>
  <c r="M44" i="48"/>
  <c r="L44" i="48"/>
  <c r="N44" i="48" s="1"/>
  <c r="K44" i="48"/>
  <c r="F44" i="48"/>
  <c r="E44" i="48"/>
  <c r="D44" i="48"/>
  <c r="Q43" i="48"/>
  <c r="P43" i="48"/>
  <c r="R43" i="48" s="1"/>
  <c r="M43" i="48"/>
  <c r="L43" i="48"/>
  <c r="N43" i="48" s="1"/>
  <c r="K43" i="48"/>
  <c r="F43" i="48"/>
  <c r="E43" i="48"/>
  <c r="D43" i="48"/>
  <c r="Q42" i="48"/>
  <c r="P42" i="48"/>
  <c r="M42" i="48"/>
  <c r="L42" i="48"/>
  <c r="N42" i="48" s="1"/>
  <c r="K42" i="48"/>
  <c r="F42" i="48"/>
  <c r="E42" i="48"/>
  <c r="D42" i="48"/>
  <c r="Q41" i="48"/>
  <c r="P41" i="48"/>
  <c r="R41" i="48" s="1"/>
  <c r="M41" i="48"/>
  <c r="L41" i="48"/>
  <c r="N41" i="48" s="1"/>
  <c r="K41" i="48"/>
  <c r="F41" i="48"/>
  <c r="E41" i="48"/>
  <c r="D41" i="48"/>
  <c r="Q40" i="48"/>
  <c r="P40" i="48"/>
  <c r="M40" i="48"/>
  <c r="L40" i="48"/>
  <c r="N40" i="48" s="1"/>
  <c r="K40" i="48"/>
  <c r="F40" i="48"/>
  <c r="E40" i="48"/>
  <c r="D40" i="48"/>
  <c r="Q39" i="48"/>
  <c r="P39" i="48"/>
  <c r="R39" i="48" s="1"/>
  <c r="M39" i="48"/>
  <c r="L39" i="48"/>
  <c r="K39" i="48"/>
  <c r="F39" i="48"/>
  <c r="E39" i="48"/>
  <c r="D39" i="48"/>
  <c r="R37" i="48"/>
  <c r="R66" i="48" s="1"/>
  <c r="P37" i="48"/>
  <c r="M37" i="48"/>
  <c r="K37" i="48"/>
  <c r="I37" i="48"/>
  <c r="F37" i="48"/>
  <c r="D37" i="48"/>
  <c r="B37" i="48"/>
  <c r="Q33" i="48"/>
  <c r="R33" i="48" s="1"/>
  <c r="P33" i="48"/>
  <c r="M33" i="48"/>
  <c r="F33" i="48"/>
  <c r="J32" i="48"/>
  <c r="M32" i="48" s="1"/>
  <c r="I32" i="48"/>
  <c r="C32" i="48"/>
  <c r="B32" i="48"/>
  <c r="D32" i="48" s="1"/>
  <c r="Q31" i="48"/>
  <c r="P31" i="48"/>
  <c r="M31" i="48"/>
  <c r="L31" i="48"/>
  <c r="K31" i="48"/>
  <c r="F31" i="48"/>
  <c r="E31" i="48"/>
  <c r="D31" i="48"/>
  <c r="Q30" i="48"/>
  <c r="P30" i="48"/>
  <c r="M30" i="48"/>
  <c r="L30" i="48"/>
  <c r="K30" i="48"/>
  <c r="F30" i="48"/>
  <c r="E30" i="48"/>
  <c r="D30" i="48"/>
  <c r="Q29" i="48"/>
  <c r="P29" i="48"/>
  <c r="M29" i="48"/>
  <c r="L29" i="48"/>
  <c r="K29" i="48"/>
  <c r="F29" i="48"/>
  <c r="E29" i="48"/>
  <c r="D29" i="48"/>
  <c r="Q28" i="48"/>
  <c r="P28" i="48"/>
  <c r="M28" i="48"/>
  <c r="L28" i="48"/>
  <c r="K28" i="48"/>
  <c r="F28" i="48"/>
  <c r="E28" i="48"/>
  <c r="D28" i="48"/>
  <c r="Q27" i="48"/>
  <c r="P27" i="48"/>
  <c r="M27" i="48"/>
  <c r="L27" i="48"/>
  <c r="K27" i="48"/>
  <c r="F27" i="48"/>
  <c r="E27" i="48"/>
  <c r="D27" i="48"/>
  <c r="Q26" i="48"/>
  <c r="P26" i="48"/>
  <c r="M26" i="48"/>
  <c r="L26" i="48"/>
  <c r="K26" i="48"/>
  <c r="F26" i="48"/>
  <c r="E26" i="48"/>
  <c r="D26" i="48"/>
  <c r="Q25" i="48"/>
  <c r="P25" i="48"/>
  <c r="M25" i="48"/>
  <c r="L25" i="48"/>
  <c r="K25" i="48"/>
  <c r="F25" i="48"/>
  <c r="E25" i="48"/>
  <c r="D25" i="48"/>
  <c r="Q24" i="48"/>
  <c r="P24" i="48"/>
  <c r="M24" i="48"/>
  <c r="L24" i="48"/>
  <c r="K24" i="48"/>
  <c r="F24" i="48"/>
  <c r="E24" i="48"/>
  <c r="D24" i="48"/>
  <c r="Q23" i="48"/>
  <c r="P23" i="48"/>
  <c r="M23" i="48"/>
  <c r="L23" i="48"/>
  <c r="K23" i="48"/>
  <c r="F23" i="48"/>
  <c r="E23" i="48"/>
  <c r="D23" i="48"/>
  <c r="Q22" i="48"/>
  <c r="P22" i="48"/>
  <c r="M22" i="48"/>
  <c r="L22" i="48"/>
  <c r="K22" i="48"/>
  <c r="F22" i="48"/>
  <c r="E22" i="48"/>
  <c r="D22" i="48"/>
  <c r="Q21" i="48"/>
  <c r="P21" i="48"/>
  <c r="M21" i="48"/>
  <c r="L21" i="48"/>
  <c r="K21" i="48"/>
  <c r="F21" i="48"/>
  <c r="E21" i="48"/>
  <c r="D21" i="48"/>
  <c r="Q20" i="48"/>
  <c r="P20" i="48"/>
  <c r="M20" i="48"/>
  <c r="L20" i="48"/>
  <c r="K20" i="48"/>
  <c r="F20" i="48"/>
  <c r="E20" i="48"/>
  <c r="D20" i="48"/>
  <c r="Q19" i="48"/>
  <c r="P19" i="48"/>
  <c r="M19" i="48"/>
  <c r="L19" i="48"/>
  <c r="K19" i="48"/>
  <c r="F19" i="48"/>
  <c r="E19" i="48"/>
  <c r="D19" i="48"/>
  <c r="Q18" i="48"/>
  <c r="P18" i="48"/>
  <c r="M18" i="48"/>
  <c r="L18" i="48"/>
  <c r="K18" i="48"/>
  <c r="F18" i="48"/>
  <c r="E18" i="48"/>
  <c r="D18" i="48"/>
  <c r="Q17" i="48"/>
  <c r="P17" i="48"/>
  <c r="M17" i="48"/>
  <c r="L17" i="48"/>
  <c r="K17" i="48"/>
  <c r="F17" i="48"/>
  <c r="E17" i="48"/>
  <c r="D17" i="48"/>
  <c r="Q16" i="48"/>
  <c r="P16" i="48"/>
  <c r="M16" i="48"/>
  <c r="L16" i="48"/>
  <c r="K16" i="48"/>
  <c r="F16" i="48"/>
  <c r="E16" i="48"/>
  <c r="D16" i="48"/>
  <c r="Q15" i="48"/>
  <c r="P15" i="48"/>
  <c r="M15" i="48"/>
  <c r="L15" i="48"/>
  <c r="K15" i="48"/>
  <c r="F15" i="48"/>
  <c r="E15" i="48"/>
  <c r="D15" i="48"/>
  <c r="Q14" i="48"/>
  <c r="P14" i="48"/>
  <c r="M14" i="48"/>
  <c r="L14" i="48"/>
  <c r="K14" i="48"/>
  <c r="F14" i="48"/>
  <c r="E14" i="48"/>
  <c r="D14" i="48"/>
  <c r="Q13" i="48"/>
  <c r="P13" i="48"/>
  <c r="M13" i="48"/>
  <c r="L13" i="48"/>
  <c r="K13" i="48"/>
  <c r="F13" i="48"/>
  <c r="E13" i="48"/>
  <c r="D13" i="48"/>
  <c r="Q12" i="48"/>
  <c r="P12" i="48"/>
  <c r="M12" i="48"/>
  <c r="L12" i="48"/>
  <c r="K12" i="48"/>
  <c r="F12" i="48"/>
  <c r="E12" i="48"/>
  <c r="D12" i="48"/>
  <c r="Q11" i="48"/>
  <c r="P11" i="48"/>
  <c r="M11" i="48"/>
  <c r="L11" i="48"/>
  <c r="K11" i="48"/>
  <c r="F11" i="48"/>
  <c r="E11" i="48"/>
  <c r="D11" i="48"/>
  <c r="Q10" i="48"/>
  <c r="P10" i="48"/>
  <c r="M10" i="48"/>
  <c r="L10" i="48"/>
  <c r="K10" i="48"/>
  <c r="F10" i="48"/>
  <c r="E10" i="48"/>
  <c r="D10" i="48"/>
  <c r="Q9" i="48"/>
  <c r="P9" i="48"/>
  <c r="M9" i="48"/>
  <c r="L9" i="48"/>
  <c r="K9" i="48"/>
  <c r="F9" i="48"/>
  <c r="E9" i="48"/>
  <c r="D9" i="48"/>
  <c r="Q8" i="48"/>
  <c r="P8" i="48"/>
  <c r="M8" i="48"/>
  <c r="L8" i="48"/>
  <c r="K8" i="48"/>
  <c r="F8" i="48"/>
  <c r="E8" i="48"/>
  <c r="D8" i="48"/>
  <c r="Q7" i="48"/>
  <c r="P7" i="48"/>
  <c r="M7" i="48"/>
  <c r="L7" i="48"/>
  <c r="K7" i="48"/>
  <c r="F7" i="48"/>
  <c r="E7" i="48"/>
  <c r="D7" i="48"/>
  <c r="C6" i="48"/>
  <c r="B6" i="48"/>
  <c r="P5" i="48"/>
  <c r="M5" i="48"/>
  <c r="K5" i="48"/>
  <c r="I5" i="48"/>
  <c r="F5" i="48"/>
  <c r="D5" i="48"/>
  <c r="P89" i="47"/>
  <c r="Q96" i="47"/>
  <c r="P96" i="47"/>
  <c r="R96" i="47" s="1"/>
  <c r="M96" i="47"/>
  <c r="L96" i="47"/>
  <c r="N96" i="47" s="1"/>
  <c r="K96" i="47"/>
  <c r="F96" i="47"/>
  <c r="J95" i="47"/>
  <c r="M95" i="47" s="1"/>
  <c r="I95" i="47"/>
  <c r="C95" i="47"/>
  <c r="E95" i="47" s="1"/>
  <c r="B95" i="47"/>
  <c r="F95" i="47" s="1"/>
  <c r="Q94" i="47"/>
  <c r="R94" i="47" s="1"/>
  <c r="P94" i="47"/>
  <c r="M94" i="47"/>
  <c r="L94" i="47"/>
  <c r="K94" i="47"/>
  <c r="F94" i="47"/>
  <c r="E94" i="47"/>
  <c r="D94" i="47"/>
  <c r="Q93" i="47"/>
  <c r="P93" i="47"/>
  <c r="M93" i="47"/>
  <c r="L93" i="47"/>
  <c r="K93" i="47"/>
  <c r="F93" i="47"/>
  <c r="E93" i="47"/>
  <c r="D93" i="47"/>
  <c r="Q92" i="47"/>
  <c r="R92" i="47" s="1"/>
  <c r="P92" i="47"/>
  <c r="M92" i="47"/>
  <c r="L92" i="47"/>
  <c r="K92" i="47"/>
  <c r="F92" i="47"/>
  <c r="E92" i="47"/>
  <c r="G92" i="47" s="1"/>
  <c r="D92" i="47"/>
  <c r="Q91" i="47"/>
  <c r="P91" i="47"/>
  <c r="M91" i="47"/>
  <c r="L91" i="47"/>
  <c r="K91" i="47"/>
  <c r="F91" i="47"/>
  <c r="E91" i="47"/>
  <c r="D91" i="47"/>
  <c r="Q90" i="47"/>
  <c r="R90" i="47" s="1"/>
  <c r="P90" i="47"/>
  <c r="M90" i="47"/>
  <c r="L90" i="47"/>
  <c r="K90" i="47"/>
  <c r="F90" i="47"/>
  <c r="E90" i="47"/>
  <c r="G90" i="47" s="1"/>
  <c r="D90" i="47"/>
  <c r="Q89" i="47"/>
  <c r="M89" i="47"/>
  <c r="L89" i="47"/>
  <c r="K89" i="47"/>
  <c r="F89" i="47"/>
  <c r="E89" i="47"/>
  <c r="D89" i="47"/>
  <c r="Q88" i="47"/>
  <c r="P88" i="47"/>
  <c r="M88" i="47"/>
  <c r="L88" i="47"/>
  <c r="K88" i="47"/>
  <c r="F88" i="47"/>
  <c r="E88" i="47"/>
  <c r="D88" i="47"/>
  <c r="Q87" i="47"/>
  <c r="P87" i="47"/>
  <c r="M87" i="47"/>
  <c r="L87" i="47"/>
  <c r="K87" i="47"/>
  <c r="F87" i="47"/>
  <c r="E87" i="47"/>
  <c r="D87" i="47"/>
  <c r="Q86" i="47"/>
  <c r="P86" i="47"/>
  <c r="M86" i="47"/>
  <c r="L86" i="47"/>
  <c r="K86" i="47"/>
  <c r="F86" i="47"/>
  <c r="E86" i="47"/>
  <c r="D86" i="47"/>
  <c r="Q85" i="47"/>
  <c r="P85" i="47"/>
  <c r="M85" i="47"/>
  <c r="L85" i="47"/>
  <c r="K85" i="47"/>
  <c r="F85" i="47"/>
  <c r="E85" i="47"/>
  <c r="D85" i="47"/>
  <c r="Q84" i="47"/>
  <c r="P84" i="47"/>
  <c r="M84" i="47"/>
  <c r="L84" i="47"/>
  <c r="K84" i="47"/>
  <c r="F84" i="47"/>
  <c r="E84" i="47"/>
  <c r="D84" i="47"/>
  <c r="Q83" i="47"/>
  <c r="P83" i="47"/>
  <c r="M83" i="47"/>
  <c r="L83" i="47"/>
  <c r="K83" i="47"/>
  <c r="F83" i="47"/>
  <c r="E83" i="47"/>
  <c r="D83" i="47"/>
  <c r="Q82" i="47"/>
  <c r="P82" i="47"/>
  <c r="M82" i="47"/>
  <c r="L82" i="47"/>
  <c r="K82" i="47"/>
  <c r="F82" i="47"/>
  <c r="E82" i="47"/>
  <c r="D82" i="47"/>
  <c r="Q81" i="47"/>
  <c r="P81" i="47"/>
  <c r="M81" i="47"/>
  <c r="L81" i="47"/>
  <c r="K81" i="47"/>
  <c r="F81" i="47"/>
  <c r="E81" i="47"/>
  <c r="D81" i="47"/>
  <c r="Q80" i="47"/>
  <c r="P80" i="47"/>
  <c r="M80" i="47"/>
  <c r="L80" i="47"/>
  <c r="K80" i="47"/>
  <c r="F80" i="47"/>
  <c r="E80" i="47"/>
  <c r="D80" i="47"/>
  <c r="Q79" i="47"/>
  <c r="P79" i="47"/>
  <c r="M79" i="47"/>
  <c r="L79" i="47"/>
  <c r="K79" i="47"/>
  <c r="F79" i="47"/>
  <c r="E79" i="47"/>
  <c r="D79" i="47"/>
  <c r="Q78" i="47"/>
  <c r="P78" i="47"/>
  <c r="M78" i="47"/>
  <c r="L78" i="47"/>
  <c r="K78" i="47"/>
  <c r="F78" i="47"/>
  <c r="E78" i="47"/>
  <c r="D78" i="47"/>
  <c r="Q77" i="47"/>
  <c r="P77" i="47"/>
  <c r="M77" i="47"/>
  <c r="L77" i="47"/>
  <c r="K77" i="47"/>
  <c r="F77" i="47"/>
  <c r="E77" i="47"/>
  <c r="D77" i="47"/>
  <c r="Q76" i="47"/>
  <c r="P76" i="47"/>
  <c r="M76" i="47"/>
  <c r="L76" i="47"/>
  <c r="K76" i="47"/>
  <c r="F76" i="47"/>
  <c r="E76" i="47"/>
  <c r="D76" i="47"/>
  <c r="Q75" i="47"/>
  <c r="P75" i="47"/>
  <c r="M75" i="47"/>
  <c r="L75" i="47"/>
  <c r="K75" i="47"/>
  <c r="F75" i="47"/>
  <c r="E75" i="47"/>
  <c r="D75" i="47"/>
  <c r="Q74" i="47"/>
  <c r="P74" i="47"/>
  <c r="M74" i="47"/>
  <c r="L74" i="47"/>
  <c r="K74" i="47"/>
  <c r="F74" i="47"/>
  <c r="E74" i="47"/>
  <c r="D74" i="47"/>
  <c r="Q73" i="47"/>
  <c r="P73" i="47"/>
  <c r="M73" i="47"/>
  <c r="L73" i="47"/>
  <c r="K73" i="47"/>
  <c r="F73" i="47"/>
  <c r="E73" i="47"/>
  <c r="D73" i="47"/>
  <c r="Q72" i="47"/>
  <c r="P72" i="47"/>
  <c r="M72" i="47"/>
  <c r="L72" i="47"/>
  <c r="K72" i="47"/>
  <c r="F72" i="47"/>
  <c r="E72" i="47"/>
  <c r="D72" i="47"/>
  <c r="Q71" i="47"/>
  <c r="P71" i="47"/>
  <c r="M71" i="47"/>
  <c r="L71" i="47"/>
  <c r="K71" i="47"/>
  <c r="F71" i="47"/>
  <c r="E71" i="47"/>
  <c r="D71" i="47"/>
  <c r="Q70" i="47"/>
  <c r="P70" i="47"/>
  <c r="M70" i="47"/>
  <c r="L70" i="47"/>
  <c r="K70" i="47"/>
  <c r="F70" i="47"/>
  <c r="E70" i="47"/>
  <c r="D70" i="47"/>
  <c r="Q69" i="47"/>
  <c r="P69" i="47"/>
  <c r="M69" i="47"/>
  <c r="L69" i="47"/>
  <c r="K69" i="47"/>
  <c r="F69" i="47"/>
  <c r="E69" i="47"/>
  <c r="D69" i="47"/>
  <c r="Q68" i="47"/>
  <c r="P68" i="47"/>
  <c r="M68" i="47"/>
  <c r="L68" i="47"/>
  <c r="K68" i="47"/>
  <c r="F68" i="47"/>
  <c r="E68" i="47"/>
  <c r="E96" i="47" s="1"/>
  <c r="D68" i="47"/>
  <c r="P66" i="47"/>
  <c r="M66" i="47"/>
  <c r="K66" i="47"/>
  <c r="I66" i="47"/>
  <c r="F66" i="47"/>
  <c r="D66" i="47"/>
  <c r="B66" i="47"/>
  <c r="Q62" i="47"/>
  <c r="P62" i="47"/>
  <c r="M62" i="47"/>
  <c r="F62" i="47"/>
  <c r="J61" i="47"/>
  <c r="I61" i="47"/>
  <c r="C61" i="47"/>
  <c r="E61" i="47" s="1"/>
  <c r="B61" i="47"/>
  <c r="D61" i="47" s="1"/>
  <c r="Q60" i="47"/>
  <c r="P60" i="47"/>
  <c r="M60" i="47"/>
  <c r="L60" i="47"/>
  <c r="K60" i="47"/>
  <c r="F60" i="47"/>
  <c r="E60" i="47"/>
  <c r="D60" i="47"/>
  <c r="Q59" i="47"/>
  <c r="P59" i="47"/>
  <c r="M59" i="47"/>
  <c r="L59" i="47"/>
  <c r="K59" i="47"/>
  <c r="F59" i="47"/>
  <c r="E59" i="47"/>
  <c r="D59" i="47"/>
  <c r="Q58" i="47"/>
  <c r="P58" i="47"/>
  <c r="M58" i="47"/>
  <c r="L58" i="47"/>
  <c r="K58" i="47"/>
  <c r="F58" i="47"/>
  <c r="E58" i="47"/>
  <c r="D58" i="47"/>
  <c r="Q57" i="47"/>
  <c r="P57" i="47"/>
  <c r="M57" i="47"/>
  <c r="L57" i="47"/>
  <c r="K57" i="47"/>
  <c r="F57" i="47"/>
  <c r="E57" i="47"/>
  <c r="D57" i="47"/>
  <c r="Q56" i="47"/>
  <c r="P56" i="47"/>
  <c r="M56" i="47"/>
  <c r="L56" i="47"/>
  <c r="K56" i="47"/>
  <c r="F56" i="47"/>
  <c r="E56" i="47"/>
  <c r="D56" i="47"/>
  <c r="Q55" i="47"/>
  <c r="P55" i="47"/>
  <c r="M55" i="47"/>
  <c r="L55" i="47"/>
  <c r="K55" i="47"/>
  <c r="F55" i="47"/>
  <c r="E55" i="47"/>
  <c r="D55" i="47"/>
  <c r="Q54" i="47"/>
  <c r="P54" i="47"/>
  <c r="M54" i="47"/>
  <c r="L54" i="47"/>
  <c r="K54" i="47"/>
  <c r="F54" i="47"/>
  <c r="E54" i="47"/>
  <c r="D54" i="47"/>
  <c r="Q53" i="47"/>
  <c r="P53" i="47"/>
  <c r="M53" i="47"/>
  <c r="L53" i="47"/>
  <c r="K53" i="47"/>
  <c r="F53" i="47"/>
  <c r="E53" i="47"/>
  <c r="D53" i="47"/>
  <c r="Q52" i="47"/>
  <c r="P52" i="47"/>
  <c r="M52" i="47"/>
  <c r="L52" i="47"/>
  <c r="K52" i="47"/>
  <c r="F52" i="47"/>
  <c r="E52" i="47"/>
  <c r="D52" i="47"/>
  <c r="Q51" i="47"/>
  <c r="P51" i="47"/>
  <c r="M51" i="47"/>
  <c r="L51" i="47"/>
  <c r="K51" i="47"/>
  <c r="F51" i="47"/>
  <c r="E51" i="47"/>
  <c r="D51" i="47"/>
  <c r="Q50" i="47"/>
  <c r="P50" i="47"/>
  <c r="M50" i="47"/>
  <c r="L50" i="47"/>
  <c r="K50" i="47"/>
  <c r="F50" i="47"/>
  <c r="E50" i="47"/>
  <c r="D50" i="47"/>
  <c r="Q49" i="47"/>
  <c r="P49" i="47"/>
  <c r="M49" i="47"/>
  <c r="L49" i="47"/>
  <c r="K49" i="47"/>
  <c r="F49" i="47"/>
  <c r="E49" i="47"/>
  <c r="D49" i="47"/>
  <c r="Q48" i="47"/>
  <c r="P48" i="47"/>
  <c r="M48" i="47"/>
  <c r="L48" i="47"/>
  <c r="K48" i="47"/>
  <c r="F48" i="47"/>
  <c r="E48" i="47"/>
  <c r="D48" i="47"/>
  <c r="Q47" i="47"/>
  <c r="P47" i="47"/>
  <c r="M47" i="47"/>
  <c r="L47" i="47"/>
  <c r="K47" i="47"/>
  <c r="F47" i="47"/>
  <c r="E47" i="47"/>
  <c r="D47" i="47"/>
  <c r="Q46" i="47"/>
  <c r="P46" i="47"/>
  <c r="M46" i="47"/>
  <c r="L46" i="47"/>
  <c r="K46" i="47"/>
  <c r="F46" i="47"/>
  <c r="E46" i="47"/>
  <c r="D46" i="47"/>
  <c r="Q45" i="47"/>
  <c r="P45" i="47"/>
  <c r="M45" i="47"/>
  <c r="L45" i="47"/>
  <c r="K45" i="47"/>
  <c r="F45" i="47"/>
  <c r="E45" i="47"/>
  <c r="D45" i="47"/>
  <c r="Q44" i="47"/>
  <c r="P44" i="47"/>
  <c r="M44" i="47"/>
  <c r="L44" i="47"/>
  <c r="K44" i="47"/>
  <c r="F44" i="47"/>
  <c r="E44" i="47"/>
  <c r="D44" i="47"/>
  <c r="Q43" i="47"/>
  <c r="P43" i="47"/>
  <c r="M43" i="47"/>
  <c r="L43" i="47"/>
  <c r="K43" i="47"/>
  <c r="F43" i="47"/>
  <c r="E43" i="47"/>
  <c r="D43" i="47"/>
  <c r="Q42" i="47"/>
  <c r="P42" i="47"/>
  <c r="M42" i="47"/>
  <c r="L42" i="47"/>
  <c r="K42" i="47"/>
  <c r="F42" i="47"/>
  <c r="E42" i="47"/>
  <c r="D42" i="47"/>
  <c r="Q41" i="47"/>
  <c r="P41" i="47"/>
  <c r="M41" i="47"/>
  <c r="L41" i="47"/>
  <c r="K41" i="47"/>
  <c r="F41" i="47"/>
  <c r="E41" i="47"/>
  <c r="D41" i="47"/>
  <c r="Q40" i="47"/>
  <c r="P40" i="47"/>
  <c r="M40" i="47"/>
  <c r="L40" i="47"/>
  <c r="K40" i="47"/>
  <c r="F40" i="47"/>
  <c r="E40" i="47"/>
  <c r="D40" i="47"/>
  <c r="Q39" i="47"/>
  <c r="P39" i="47"/>
  <c r="M39" i="47"/>
  <c r="L39" i="47"/>
  <c r="K39" i="47"/>
  <c r="F39" i="47"/>
  <c r="E39" i="47"/>
  <c r="E62" i="47" s="1"/>
  <c r="D39" i="47"/>
  <c r="R37" i="47"/>
  <c r="R66" i="47" s="1"/>
  <c r="P37" i="47"/>
  <c r="M37" i="47"/>
  <c r="K37" i="47"/>
  <c r="I37" i="47"/>
  <c r="F37" i="47"/>
  <c r="D37" i="47"/>
  <c r="B37" i="47"/>
  <c r="Q33" i="47"/>
  <c r="P33" i="47"/>
  <c r="R33" i="47" s="1"/>
  <c r="M33" i="47"/>
  <c r="F33" i="47"/>
  <c r="J32" i="47"/>
  <c r="I32" i="47"/>
  <c r="C32" i="47"/>
  <c r="E32" i="47" s="1"/>
  <c r="B32" i="47"/>
  <c r="Q31" i="47"/>
  <c r="P31" i="47"/>
  <c r="M31" i="47"/>
  <c r="L31" i="47"/>
  <c r="N31" i="47" s="1"/>
  <c r="K31" i="47"/>
  <c r="F31" i="47"/>
  <c r="E31" i="47"/>
  <c r="D31" i="47"/>
  <c r="Q30" i="47"/>
  <c r="P30" i="47"/>
  <c r="M30" i="47"/>
  <c r="L30" i="47"/>
  <c r="N30" i="47" s="1"/>
  <c r="K30" i="47"/>
  <c r="F30" i="47"/>
  <c r="E30" i="47"/>
  <c r="D30" i="47"/>
  <c r="Q29" i="47"/>
  <c r="P29" i="47"/>
  <c r="M29" i="47"/>
  <c r="L29" i="47"/>
  <c r="N29" i="47" s="1"/>
  <c r="K29" i="47"/>
  <c r="F29" i="47"/>
  <c r="E29" i="47"/>
  <c r="D29" i="47"/>
  <c r="Q28" i="47"/>
  <c r="P28" i="47"/>
  <c r="M28" i="47"/>
  <c r="L28" i="47"/>
  <c r="N28" i="47" s="1"/>
  <c r="K28" i="47"/>
  <c r="F28" i="47"/>
  <c r="E28" i="47"/>
  <c r="D28" i="47"/>
  <c r="Q27" i="47"/>
  <c r="P27" i="47"/>
  <c r="M27" i="47"/>
  <c r="L27" i="47"/>
  <c r="N27" i="47" s="1"/>
  <c r="K27" i="47"/>
  <c r="F27" i="47"/>
  <c r="E27" i="47"/>
  <c r="D27" i="47"/>
  <c r="Q26" i="47"/>
  <c r="P26" i="47"/>
  <c r="M26" i="47"/>
  <c r="L26" i="47"/>
  <c r="N26" i="47" s="1"/>
  <c r="K26" i="47"/>
  <c r="F26" i="47"/>
  <c r="E26" i="47"/>
  <c r="D26" i="47"/>
  <c r="Q25" i="47"/>
  <c r="P25" i="47"/>
  <c r="M25" i="47"/>
  <c r="L25" i="47"/>
  <c r="N25" i="47" s="1"/>
  <c r="K25" i="47"/>
  <c r="F25" i="47"/>
  <c r="E25" i="47"/>
  <c r="D25" i="47"/>
  <c r="Q24" i="47"/>
  <c r="P24" i="47"/>
  <c r="M24" i="47"/>
  <c r="L24" i="47"/>
  <c r="N24" i="47" s="1"/>
  <c r="K24" i="47"/>
  <c r="F24" i="47"/>
  <c r="E24" i="47"/>
  <c r="D24" i="47"/>
  <c r="Q23" i="47"/>
  <c r="P23" i="47"/>
  <c r="M23" i="47"/>
  <c r="L23" i="47"/>
  <c r="N23" i="47" s="1"/>
  <c r="K23" i="47"/>
  <c r="F23" i="47"/>
  <c r="E23" i="47"/>
  <c r="D23" i="47"/>
  <c r="Q22" i="47"/>
  <c r="P22" i="47"/>
  <c r="M22" i="47"/>
  <c r="L22" i="47"/>
  <c r="K22" i="47"/>
  <c r="F22" i="47"/>
  <c r="E22" i="47"/>
  <c r="D22" i="47"/>
  <c r="Q21" i="47"/>
  <c r="P21" i="47"/>
  <c r="M21" i="47"/>
  <c r="L21" i="47"/>
  <c r="N21" i="47" s="1"/>
  <c r="K21" i="47"/>
  <c r="F21" i="47"/>
  <c r="E21" i="47"/>
  <c r="D21" i="47"/>
  <c r="Q20" i="47"/>
  <c r="P20" i="47"/>
  <c r="M20" i="47"/>
  <c r="L20" i="47"/>
  <c r="N20" i="47" s="1"/>
  <c r="K20" i="47"/>
  <c r="F20" i="47"/>
  <c r="E20" i="47"/>
  <c r="D20" i="47"/>
  <c r="Q19" i="47"/>
  <c r="P19" i="47"/>
  <c r="M19" i="47"/>
  <c r="L19" i="47"/>
  <c r="N19" i="47" s="1"/>
  <c r="K19" i="47"/>
  <c r="F19" i="47"/>
  <c r="E19" i="47"/>
  <c r="D19" i="47"/>
  <c r="Q18" i="47"/>
  <c r="P18" i="47"/>
  <c r="M18" i="47"/>
  <c r="L18" i="47"/>
  <c r="K18" i="47"/>
  <c r="F18" i="47"/>
  <c r="E18" i="47"/>
  <c r="D18" i="47"/>
  <c r="Q17" i="47"/>
  <c r="P17" i="47"/>
  <c r="M17" i="47"/>
  <c r="L17" i="47"/>
  <c r="N17" i="47" s="1"/>
  <c r="K17" i="47"/>
  <c r="F17" i="47"/>
  <c r="E17" i="47"/>
  <c r="D17" i="47"/>
  <c r="Q16" i="47"/>
  <c r="P16" i="47"/>
  <c r="M16" i="47"/>
  <c r="L16" i="47"/>
  <c r="N16" i="47" s="1"/>
  <c r="K16" i="47"/>
  <c r="F16" i="47"/>
  <c r="E16" i="47"/>
  <c r="D16" i="47"/>
  <c r="Q15" i="47"/>
  <c r="P15" i="47"/>
  <c r="M15" i="47"/>
  <c r="L15" i="47"/>
  <c r="N15" i="47" s="1"/>
  <c r="K15" i="47"/>
  <c r="F15" i="47"/>
  <c r="E15" i="47"/>
  <c r="D15" i="47"/>
  <c r="Q14" i="47"/>
  <c r="P14" i="47"/>
  <c r="M14" i="47"/>
  <c r="L14" i="47"/>
  <c r="N14" i="47" s="1"/>
  <c r="K14" i="47"/>
  <c r="F14" i="47"/>
  <c r="E14" i="47"/>
  <c r="D14" i="47"/>
  <c r="Q13" i="47"/>
  <c r="P13" i="47"/>
  <c r="M13" i="47"/>
  <c r="L13" i="47"/>
  <c r="N13" i="47" s="1"/>
  <c r="K13" i="47"/>
  <c r="F13" i="47"/>
  <c r="E13" i="47"/>
  <c r="D13" i="47"/>
  <c r="Q12" i="47"/>
  <c r="P12" i="47"/>
  <c r="M12" i="47"/>
  <c r="L12" i="47"/>
  <c r="N12" i="47" s="1"/>
  <c r="K12" i="47"/>
  <c r="F12" i="47"/>
  <c r="E12" i="47"/>
  <c r="D12" i="47"/>
  <c r="Q11" i="47"/>
  <c r="P11" i="47"/>
  <c r="M11" i="47"/>
  <c r="L11" i="47"/>
  <c r="N11" i="47" s="1"/>
  <c r="K11" i="47"/>
  <c r="F11" i="47"/>
  <c r="E11" i="47"/>
  <c r="D11" i="47"/>
  <c r="Q10" i="47"/>
  <c r="P10" i="47"/>
  <c r="M10" i="47"/>
  <c r="L10" i="47"/>
  <c r="N10" i="47" s="1"/>
  <c r="K10" i="47"/>
  <c r="F10" i="47"/>
  <c r="E10" i="47"/>
  <c r="D10" i="47"/>
  <c r="Q9" i="47"/>
  <c r="P9" i="47"/>
  <c r="M9" i="47"/>
  <c r="L9" i="47"/>
  <c r="N9" i="47" s="1"/>
  <c r="K9" i="47"/>
  <c r="F9" i="47"/>
  <c r="E9" i="47"/>
  <c r="D9" i="47"/>
  <c r="Q8" i="47"/>
  <c r="P8" i="47"/>
  <c r="M8" i="47"/>
  <c r="L8" i="47"/>
  <c r="N8" i="47" s="1"/>
  <c r="K8" i="47"/>
  <c r="F8" i="47"/>
  <c r="E8" i="47"/>
  <c r="D8" i="47"/>
  <c r="Q7" i="47"/>
  <c r="P7" i="47"/>
  <c r="M7" i="47"/>
  <c r="L7" i="47"/>
  <c r="K7" i="47"/>
  <c r="F7" i="47"/>
  <c r="E7" i="47"/>
  <c r="D7" i="47"/>
  <c r="C6" i="47"/>
  <c r="B6" i="47"/>
  <c r="P5" i="47"/>
  <c r="M5" i="47"/>
  <c r="K5" i="47"/>
  <c r="I5" i="47"/>
  <c r="D5" i="47"/>
  <c r="F5" i="47" s="1"/>
  <c r="P89" i="46"/>
  <c r="P91" i="46"/>
  <c r="Q96" i="46"/>
  <c r="R96" i="46" s="1"/>
  <c r="P96" i="46"/>
  <c r="M96" i="46"/>
  <c r="L96" i="46"/>
  <c r="K96" i="46"/>
  <c r="F96" i="46"/>
  <c r="J95" i="46"/>
  <c r="M95" i="46" s="1"/>
  <c r="I95" i="46"/>
  <c r="C95" i="46"/>
  <c r="B95" i="46"/>
  <c r="D95" i="46" s="1"/>
  <c r="Q94" i="46"/>
  <c r="P94" i="46"/>
  <c r="M94" i="46"/>
  <c r="L94" i="46"/>
  <c r="K94" i="46"/>
  <c r="F94" i="46"/>
  <c r="E94" i="46"/>
  <c r="D94" i="46"/>
  <c r="Q93" i="46"/>
  <c r="R93" i="46" s="1"/>
  <c r="P93" i="46"/>
  <c r="M93" i="46"/>
  <c r="L93" i="46"/>
  <c r="K93" i="46"/>
  <c r="F93" i="46"/>
  <c r="E93" i="46"/>
  <c r="D93" i="46"/>
  <c r="Q92" i="46"/>
  <c r="R92" i="46" s="1"/>
  <c r="P92" i="46"/>
  <c r="M92" i="46"/>
  <c r="L92" i="46"/>
  <c r="K92" i="46"/>
  <c r="F92" i="46"/>
  <c r="E92" i="46"/>
  <c r="G92" i="46" s="1"/>
  <c r="D92" i="46"/>
  <c r="Q91" i="46"/>
  <c r="M91" i="46"/>
  <c r="L91" i="46"/>
  <c r="K91" i="46"/>
  <c r="F91" i="46"/>
  <c r="E91" i="46"/>
  <c r="G91" i="46" s="1"/>
  <c r="D91" i="46"/>
  <c r="Q90" i="46"/>
  <c r="R90" i="46" s="1"/>
  <c r="P90" i="46"/>
  <c r="M90" i="46"/>
  <c r="L90" i="46"/>
  <c r="K90" i="46"/>
  <c r="F90" i="46"/>
  <c r="E90" i="46"/>
  <c r="G90" i="46" s="1"/>
  <c r="D90" i="46"/>
  <c r="Q89" i="46"/>
  <c r="M89" i="46"/>
  <c r="L89" i="46"/>
  <c r="K89" i="46"/>
  <c r="F89" i="46"/>
  <c r="E89" i="46"/>
  <c r="G89" i="46" s="1"/>
  <c r="D89" i="46"/>
  <c r="Q88" i="46"/>
  <c r="R88" i="46" s="1"/>
  <c r="P88" i="46"/>
  <c r="M88" i="46"/>
  <c r="L88" i="46"/>
  <c r="K88" i="46"/>
  <c r="F88" i="46"/>
  <c r="E88" i="46"/>
  <c r="G88" i="46" s="1"/>
  <c r="D88" i="46"/>
  <c r="Q87" i="46"/>
  <c r="P87" i="46"/>
  <c r="M87" i="46"/>
  <c r="L87" i="46"/>
  <c r="K87" i="46"/>
  <c r="F87" i="46"/>
  <c r="E87" i="46"/>
  <c r="G87" i="46" s="1"/>
  <c r="D87" i="46"/>
  <c r="Q86" i="46"/>
  <c r="R86" i="46" s="1"/>
  <c r="P86" i="46"/>
  <c r="M86" i="46"/>
  <c r="L86" i="46"/>
  <c r="K86" i="46"/>
  <c r="F86" i="46"/>
  <c r="E86" i="46"/>
  <c r="G86" i="46" s="1"/>
  <c r="D86" i="46"/>
  <c r="Q85" i="46"/>
  <c r="P85" i="46"/>
  <c r="M85" i="46"/>
  <c r="L85" i="46"/>
  <c r="K85" i="46"/>
  <c r="F85" i="46"/>
  <c r="E85" i="46"/>
  <c r="G85" i="46" s="1"/>
  <c r="D85" i="46"/>
  <c r="Q84" i="46"/>
  <c r="R84" i="46" s="1"/>
  <c r="P84" i="46"/>
  <c r="M84" i="46"/>
  <c r="L84" i="46"/>
  <c r="K84" i="46"/>
  <c r="F84" i="46"/>
  <c r="E84" i="46"/>
  <c r="G84" i="46" s="1"/>
  <c r="D84" i="46"/>
  <c r="Q83" i="46"/>
  <c r="P83" i="46"/>
  <c r="M83" i="46"/>
  <c r="L83" i="46"/>
  <c r="K83" i="46"/>
  <c r="F83" i="46"/>
  <c r="E83" i="46"/>
  <c r="G83" i="46" s="1"/>
  <c r="D83" i="46"/>
  <c r="Q82" i="46"/>
  <c r="R82" i="46" s="1"/>
  <c r="P82" i="46"/>
  <c r="M82" i="46"/>
  <c r="L82" i="46"/>
  <c r="K82" i="46"/>
  <c r="F82" i="46"/>
  <c r="E82" i="46"/>
  <c r="G82" i="46" s="1"/>
  <c r="D82" i="46"/>
  <c r="Q81" i="46"/>
  <c r="P81" i="46"/>
  <c r="M81" i="46"/>
  <c r="L81" i="46"/>
  <c r="K81" i="46"/>
  <c r="F81" i="46"/>
  <c r="E81" i="46"/>
  <c r="G81" i="46" s="1"/>
  <c r="D81" i="46"/>
  <c r="Q80" i="46"/>
  <c r="R80" i="46" s="1"/>
  <c r="P80" i="46"/>
  <c r="M80" i="46"/>
  <c r="L80" i="46"/>
  <c r="K80" i="46"/>
  <c r="F80" i="46"/>
  <c r="E80" i="46"/>
  <c r="G80" i="46" s="1"/>
  <c r="D80" i="46"/>
  <c r="Q79" i="46"/>
  <c r="P79" i="46"/>
  <c r="M79" i="46"/>
  <c r="L79" i="46"/>
  <c r="K79" i="46"/>
  <c r="F79" i="46"/>
  <c r="E79" i="46"/>
  <c r="G79" i="46" s="1"/>
  <c r="D79" i="46"/>
  <c r="Q78" i="46"/>
  <c r="R78" i="46" s="1"/>
  <c r="P78" i="46"/>
  <c r="M78" i="46"/>
  <c r="L78" i="46"/>
  <c r="K78" i="46"/>
  <c r="F78" i="46"/>
  <c r="E78" i="46"/>
  <c r="G78" i="46" s="1"/>
  <c r="D78" i="46"/>
  <c r="Q77" i="46"/>
  <c r="P77" i="46"/>
  <c r="M77" i="46"/>
  <c r="L77" i="46"/>
  <c r="K77" i="46"/>
  <c r="F77" i="46"/>
  <c r="E77" i="46"/>
  <c r="G77" i="46" s="1"/>
  <c r="D77" i="46"/>
  <c r="Q76" i="46"/>
  <c r="R76" i="46" s="1"/>
  <c r="P76" i="46"/>
  <c r="M76" i="46"/>
  <c r="L76" i="46"/>
  <c r="K76" i="46"/>
  <c r="F76" i="46"/>
  <c r="E76" i="46"/>
  <c r="G76" i="46" s="1"/>
  <c r="D76" i="46"/>
  <c r="Q75" i="46"/>
  <c r="P75" i="46"/>
  <c r="M75" i="46"/>
  <c r="L75" i="46"/>
  <c r="K75" i="46"/>
  <c r="F75" i="46"/>
  <c r="E75" i="46"/>
  <c r="G75" i="46" s="1"/>
  <c r="D75" i="46"/>
  <c r="Q74" i="46"/>
  <c r="R74" i="46" s="1"/>
  <c r="P74" i="46"/>
  <c r="M74" i="46"/>
  <c r="L74" i="46"/>
  <c r="K74" i="46"/>
  <c r="F74" i="46"/>
  <c r="E74" i="46"/>
  <c r="G74" i="46" s="1"/>
  <c r="D74" i="46"/>
  <c r="Q73" i="46"/>
  <c r="P73" i="46"/>
  <c r="M73" i="46"/>
  <c r="L73" i="46"/>
  <c r="K73" i="46"/>
  <c r="F73" i="46"/>
  <c r="E73" i="46"/>
  <c r="G73" i="46" s="1"/>
  <c r="D73" i="46"/>
  <c r="Q72" i="46"/>
  <c r="R72" i="46" s="1"/>
  <c r="P72" i="46"/>
  <c r="M72" i="46"/>
  <c r="L72" i="46"/>
  <c r="K72" i="46"/>
  <c r="F72" i="46"/>
  <c r="E72" i="46"/>
  <c r="G72" i="46" s="1"/>
  <c r="D72" i="46"/>
  <c r="Q71" i="46"/>
  <c r="P71" i="46"/>
  <c r="M71" i="46"/>
  <c r="L71" i="46"/>
  <c r="K71" i="46"/>
  <c r="F71" i="46"/>
  <c r="E71" i="46"/>
  <c r="G71" i="46" s="1"/>
  <c r="D71" i="46"/>
  <c r="Q70" i="46"/>
  <c r="R70" i="46" s="1"/>
  <c r="P70" i="46"/>
  <c r="M70" i="46"/>
  <c r="L70" i="46"/>
  <c r="K70" i="46"/>
  <c r="F70" i="46"/>
  <c r="E70" i="46"/>
  <c r="G70" i="46" s="1"/>
  <c r="D70" i="46"/>
  <c r="Q69" i="46"/>
  <c r="P69" i="46"/>
  <c r="M69" i="46"/>
  <c r="L69" i="46"/>
  <c r="K69" i="46"/>
  <c r="F69" i="46"/>
  <c r="E69" i="46"/>
  <c r="G69" i="46" s="1"/>
  <c r="D69" i="46"/>
  <c r="Q68" i="46"/>
  <c r="R68" i="46" s="1"/>
  <c r="P68" i="46"/>
  <c r="M68" i="46"/>
  <c r="L68" i="46"/>
  <c r="K68" i="46"/>
  <c r="F68" i="46"/>
  <c r="E68" i="46"/>
  <c r="D68" i="46"/>
  <c r="D96" i="46" s="1"/>
  <c r="P66" i="46"/>
  <c r="M66" i="46"/>
  <c r="K66" i="46"/>
  <c r="I66" i="46"/>
  <c r="F66" i="46"/>
  <c r="D66" i="46"/>
  <c r="B66" i="46"/>
  <c r="Q62" i="46"/>
  <c r="P62" i="46"/>
  <c r="R62" i="46" s="1"/>
  <c r="M62" i="46"/>
  <c r="F62" i="46"/>
  <c r="J61" i="46"/>
  <c r="I61" i="46"/>
  <c r="C61" i="46"/>
  <c r="E61" i="46" s="1"/>
  <c r="B61" i="46"/>
  <c r="F61" i="46" s="1"/>
  <c r="Q60" i="46"/>
  <c r="P60" i="46"/>
  <c r="M60" i="46"/>
  <c r="L60" i="46"/>
  <c r="K60" i="46"/>
  <c r="F60" i="46"/>
  <c r="E60" i="46"/>
  <c r="D60" i="46"/>
  <c r="Q59" i="46"/>
  <c r="P59" i="46"/>
  <c r="M59" i="46"/>
  <c r="L59" i="46"/>
  <c r="K59" i="46"/>
  <c r="F59" i="46"/>
  <c r="E59" i="46"/>
  <c r="D59" i="46"/>
  <c r="Q58" i="46"/>
  <c r="P58" i="46"/>
  <c r="M58" i="46"/>
  <c r="L58" i="46"/>
  <c r="K58" i="46"/>
  <c r="F58" i="46"/>
  <c r="E58" i="46"/>
  <c r="D58" i="46"/>
  <c r="Q57" i="46"/>
  <c r="P57" i="46"/>
  <c r="M57" i="46"/>
  <c r="L57" i="46"/>
  <c r="K57" i="46"/>
  <c r="F57" i="46"/>
  <c r="E57" i="46"/>
  <c r="D57" i="46"/>
  <c r="Q56" i="46"/>
  <c r="P56" i="46"/>
  <c r="M56" i="46"/>
  <c r="L56" i="46"/>
  <c r="K56" i="46"/>
  <c r="F56" i="46"/>
  <c r="E56" i="46"/>
  <c r="D56" i="46"/>
  <c r="Q55" i="46"/>
  <c r="P55" i="46"/>
  <c r="M55" i="46"/>
  <c r="L55" i="46"/>
  <c r="K55" i="46"/>
  <c r="F55" i="46"/>
  <c r="E55" i="46"/>
  <c r="D55" i="46"/>
  <c r="Q54" i="46"/>
  <c r="P54" i="46"/>
  <c r="M54" i="46"/>
  <c r="L54" i="46"/>
  <c r="K54" i="46"/>
  <c r="F54" i="46"/>
  <c r="E54" i="46"/>
  <c r="D54" i="46"/>
  <c r="Q53" i="46"/>
  <c r="P53" i="46"/>
  <c r="M53" i="46"/>
  <c r="L53" i="46"/>
  <c r="K53" i="46"/>
  <c r="F53" i="46"/>
  <c r="E53" i="46"/>
  <c r="D53" i="46"/>
  <c r="Q52" i="46"/>
  <c r="P52" i="46"/>
  <c r="M52" i="46"/>
  <c r="L52" i="46"/>
  <c r="K52" i="46"/>
  <c r="F52" i="46"/>
  <c r="E52" i="46"/>
  <c r="D52" i="46"/>
  <c r="Q51" i="46"/>
  <c r="P51" i="46"/>
  <c r="M51" i="46"/>
  <c r="L51" i="46"/>
  <c r="K51" i="46"/>
  <c r="F51" i="46"/>
  <c r="E51" i="46"/>
  <c r="D51" i="46"/>
  <c r="Q50" i="46"/>
  <c r="P50" i="46"/>
  <c r="M50" i="46"/>
  <c r="L50" i="46"/>
  <c r="K50" i="46"/>
  <c r="F50" i="46"/>
  <c r="E50" i="46"/>
  <c r="D50" i="46"/>
  <c r="Q49" i="46"/>
  <c r="P49" i="46"/>
  <c r="M49" i="46"/>
  <c r="L49" i="46"/>
  <c r="K49" i="46"/>
  <c r="F49" i="46"/>
  <c r="E49" i="46"/>
  <c r="D49" i="46"/>
  <c r="Q48" i="46"/>
  <c r="P48" i="46"/>
  <c r="M48" i="46"/>
  <c r="L48" i="46"/>
  <c r="K48" i="46"/>
  <c r="F48" i="46"/>
  <c r="E48" i="46"/>
  <c r="D48" i="46"/>
  <c r="Q47" i="46"/>
  <c r="P47" i="46"/>
  <c r="M47" i="46"/>
  <c r="L47" i="46"/>
  <c r="K47" i="46"/>
  <c r="F47" i="46"/>
  <c r="E47" i="46"/>
  <c r="D47" i="46"/>
  <c r="Q46" i="46"/>
  <c r="P46" i="46"/>
  <c r="M46" i="46"/>
  <c r="L46" i="46"/>
  <c r="K46" i="46"/>
  <c r="F46" i="46"/>
  <c r="E46" i="46"/>
  <c r="D46" i="46"/>
  <c r="Q45" i="46"/>
  <c r="P45" i="46"/>
  <c r="M45" i="46"/>
  <c r="L45" i="46"/>
  <c r="K45" i="46"/>
  <c r="F45" i="46"/>
  <c r="E45" i="46"/>
  <c r="D45" i="46"/>
  <c r="Q44" i="46"/>
  <c r="P44" i="46"/>
  <c r="M44" i="46"/>
  <c r="L44" i="46"/>
  <c r="K44" i="46"/>
  <c r="F44" i="46"/>
  <c r="E44" i="46"/>
  <c r="D44" i="46"/>
  <c r="Q43" i="46"/>
  <c r="P43" i="46"/>
  <c r="M43" i="46"/>
  <c r="L43" i="46"/>
  <c r="K43" i="46"/>
  <c r="F43" i="46"/>
  <c r="E43" i="46"/>
  <c r="D43" i="46"/>
  <c r="Q42" i="46"/>
  <c r="P42" i="46"/>
  <c r="M42" i="46"/>
  <c r="L42" i="46"/>
  <c r="K42" i="46"/>
  <c r="F42" i="46"/>
  <c r="E42" i="46"/>
  <c r="D42" i="46"/>
  <c r="Q41" i="46"/>
  <c r="P41" i="46"/>
  <c r="M41" i="46"/>
  <c r="L41" i="46"/>
  <c r="K41" i="46"/>
  <c r="F41" i="46"/>
  <c r="E41" i="46"/>
  <c r="D41" i="46"/>
  <c r="Q40" i="46"/>
  <c r="P40" i="46"/>
  <c r="M40" i="46"/>
  <c r="L40" i="46"/>
  <c r="K40" i="46"/>
  <c r="F40" i="46"/>
  <c r="E40" i="46"/>
  <c r="D40" i="46"/>
  <c r="Q39" i="46"/>
  <c r="P39" i="46"/>
  <c r="M39" i="46"/>
  <c r="L39" i="46"/>
  <c r="K39" i="46"/>
  <c r="F39" i="46"/>
  <c r="E39" i="46"/>
  <c r="D39" i="46"/>
  <c r="R37" i="46"/>
  <c r="R66" i="46" s="1"/>
  <c r="P37" i="46"/>
  <c r="M37" i="46"/>
  <c r="K37" i="46"/>
  <c r="I37" i="46"/>
  <c r="F37" i="46"/>
  <c r="D37" i="46"/>
  <c r="B37" i="46"/>
  <c r="Q33" i="46"/>
  <c r="R33" i="46" s="1"/>
  <c r="P33" i="46"/>
  <c r="M33" i="46"/>
  <c r="F33" i="46"/>
  <c r="J32" i="46"/>
  <c r="I32" i="46"/>
  <c r="C32" i="46"/>
  <c r="E32" i="46" s="1"/>
  <c r="B32" i="46"/>
  <c r="F32" i="46" s="1"/>
  <c r="Q31" i="46"/>
  <c r="P31" i="46"/>
  <c r="M31" i="46"/>
  <c r="L31" i="46"/>
  <c r="K31" i="46"/>
  <c r="F31" i="46"/>
  <c r="E31" i="46"/>
  <c r="D31" i="46"/>
  <c r="Q30" i="46"/>
  <c r="P30" i="46"/>
  <c r="M30" i="46"/>
  <c r="L30" i="46"/>
  <c r="K30" i="46"/>
  <c r="F30" i="46"/>
  <c r="E30" i="46"/>
  <c r="D30" i="46"/>
  <c r="Q29" i="46"/>
  <c r="P29" i="46"/>
  <c r="M29" i="46"/>
  <c r="L29" i="46"/>
  <c r="K29" i="46"/>
  <c r="F29" i="46"/>
  <c r="E29" i="46"/>
  <c r="D29" i="46"/>
  <c r="Q28" i="46"/>
  <c r="P28" i="46"/>
  <c r="M28" i="46"/>
  <c r="L28" i="46"/>
  <c r="K28" i="46"/>
  <c r="F28" i="46"/>
  <c r="E28" i="46"/>
  <c r="D28" i="46"/>
  <c r="Q27" i="46"/>
  <c r="P27" i="46"/>
  <c r="M27" i="46"/>
  <c r="L27" i="46"/>
  <c r="K27" i="46"/>
  <c r="F27" i="46"/>
  <c r="E27" i="46"/>
  <c r="D27" i="46"/>
  <c r="Q26" i="46"/>
  <c r="P26" i="46"/>
  <c r="M26" i="46"/>
  <c r="L26" i="46"/>
  <c r="K26" i="46"/>
  <c r="F26" i="46"/>
  <c r="E26" i="46"/>
  <c r="D26" i="46"/>
  <c r="Q25" i="46"/>
  <c r="P25" i="46"/>
  <c r="M25" i="46"/>
  <c r="L25" i="46"/>
  <c r="K25" i="46"/>
  <c r="F25" i="46"/>
  <c r="E25" i="46"/>
  <c r="D25" i="46"/>
  <c r="Q24" i="46"/>
  <c r="P24" i="46"/>
  <c r="M24" i="46"/>
  <c r="L24" i="46"/>
  <c r="K24" i="46"/>
  <c r="F24" i="46"/>
  <c r="E24" i="46"/>
  <c r="D24" i="46"/>
  <c r="Q23" i="46"/>
  <c r="P23" i="46"/>
  <c r="M23" i="46"/>
  <c r="L23" i="46"/>
  <c r="K23" i="46"/>
  <c r="F23" i="46"/>
  <c r="E23" i="46"/>
  <c r="D23" i="46"/>
  <c r="Q22" i="46"/>
  <c r="P22" i="46"/>
  <c r="M22" i="46"/>
  <c r="L22" i="46"/>
  <c r="K22" i="46"/>
  <c r="F22" i="46"/>
  <c r="E22" i="46"/>
  <c r="D22" i="46"/>
  <c r="Q21" i="46"/>
  <c r="P21" i="46"/>
  <c r="M21" i="46"/>
  <c r="L21" i="46"/>
  <c r="K21" i="46"/>
  <c r="F21" i="46"/>
  <c r="E21" i="46"/>
  <c r="D21" i="46"/>
  <c r="Q20" i="46"/>
  <c r="P20" i="46"/>
  <c r="M20" i="46"/>
  <c r="L20" i="46"/>
  <c r="K20" i="46"/>
  <c r="F20" i="46"/>
  <c r="E20" i="46"/>
  <c r="D20" i="46"/>
  <c r="Q19" i="46"/>
  <c r="P19" i="46"/>
  <c r="M19" i="46"/>
  <c r="L19" i="46"/>
  <c r="K19" i="46"/>
  <c r="F19" i="46"/>
  <c r="E19" i="46"/>
  <c r="D19" i="46"/>
  <c r="Q18" i="46"/>
  <c r="P18" i="46"/>
  <c r="M18" i="46"/>
  <c r="L18" i="46"/>
  <c r="K18" i="46"/>
  <c r="F18" i="46"/>
  <c r="E18" i="46"/>
  <c r="D18" i="46"/>
  <c r="Q17" i="46"/>
  <c r="P17" i="46"/>
  <c r="M17" i="46"/>
  <c r="L17" i="46"/>
  <c r="K17" i="46"/>
  <c r="F17" i="46"/>
  <c r="E17" i="46"/>
  <c r="D17" i="46"/>
  <c r="Q16" i="46"/>
  <c r="P16" i="46"/>
  <c r="M16" i="46"/>
  <c r="L16" i="46"/>
  <c r="K16" i="46"/>
  <c r="F16" i="46"/>
  <c r="E16" i="46"/>
  <c r="D16" i="46"/>
  <c r="Q15" i="46"/>
  <c r="P15" i="46"/>
  <c r="M15" i="46"/>
  <c r="L15" i="46"/>
  <c r="K15" i="46"/>
  <c r="F15" i="46"/>
  <c r="E15" i="46"/>
  <c r="D15" i="46"/>
  <c r="Q14" i="46"/>
  <c r="P14" i="46"/>
  <c r="M14" i="46"/>
  <c r="L14" i="46"/>
  <c r="K14" i="46"/>
  <c r="F14" i="46"/>
  <c r="E14" i="46"/>
  <c r="D14" i="46"/>
  <c r="Q13" i="46"/>
  <c r="P13" i="46"/>
  <c r="M13" i="46"/>
  <c r="L13" i="46"/>
  <c r="K13" i="46"/>
  <c r="F13" i="46"/>
  <c r="E13" i="46"/>
  <c r="D13" i="46"/>
  <c r="Q12" i="46"/>
  <c r="P12" i="46"/>
  <c r="M12" i="46"/>
  <c r="L12" i="46"/>
  <c r="K12" i="46"/>
  <c r="F12" i="46"/>
  <c r="E12" i="46"/>
  <c r="D12" i="46"/>
  <c r="Q11" i="46"/>
  <c r="P11" i="46"/>
  <c r="M11" i="46"/>
  <c r="L11" i="46"/>
  <c r="K11" i="46"/>
  <c r="F11" i="46"/>
  <c r="E11" i="46"/>
  <c r="D11" i="46"/>
  <c r="Q10" i="46"/>
  <c r="P10" i="46"/>
  <c r="M10" i="46"/>
  <c r="L10" i="46"/>
  <c r="K10" i="46"/>
  <c r="F10" i="46"/>
  <c r="E10" i="46"/>
  <c r="D10" i="46"/>
  <c r="Q9" i="46"/>
  <c r="P9" i="46"/>
  <c r="M9" i="46"/>
  <c r="L9" i="46"/>
  <c r="K9" i="46"/>
  <c r="F9" i="46"/>
  <c r="E9" i="46"/>
  <c r="D9" i="46"/>
  <c r="Q8" i="46"/>
  <c r="P8" i="46"/>
  <c r="M8" i="46"/>
  <c r="L8" i="46"/>
  <c r="K8" i="46"/>
  <c r="F8" i="46"/>
  <c r="E8" i="46"/>
  <c r="D8" i="46"/>
  <c r="Q7" i="46"/>
  <c r="P7" i="46"/>
  <c r="M7" i="46"/>
  <c r="L7" i="46"/>
  <c r="K7" i="46"/>
  <c r="F7" i="46"/>
  <c r="E7" i="46"/>
  <c r="E33" i="46" s="1"/>
  <c r="D7" i="46"/>
  <c r="C6" i="46"/>
  <c r="Q38" i="46" s="1"/>
  <c r="B6" i="46"/>
  <c r="P5" i="46"/>
  <c r="M5" i="46"/>
  <c r="K5" i="46"/>
  <c r="I5" i="46"/>
  <c r="F5" i="46"/>
  <c r="D5" i="46"/>
  <c r="M95" i="48" l="1"/>
  <c r="R96" i="48"/>
  <c r="N8" i="48"/>
  <c r="R8" i="48"/>
  <c r="N9" i="48"/>
  <c r="N10" i="48"/>
  <c r="R10" i="48"/>
  <c r="N11" i="48"/>
  <c r="N12" i="48"/>
  <c r="R12" i="48"/>
  <c r="N13" i="48"/>
  <c r="N14" i="48"/>
  <c r="R14" i="48"/>
  <c r="N15" i="48"/>
  <c r="N16" i="48"/>
  <c r="R16" i="48"/>
  <c r="N17" i="48"/>
  <c r="R18" i="48"/>
  <c r="N19" i="48"/>
  <c r="N20" i="48"/>
  <c r="R20" i="48"/>
  <c r="N21" i="48"/>
  <c r="R22" i="48"/>
  <c r="N23" i="48"/>
  <c r="N24" i="48"/>
  <c r="R24" i="48"/>
  <c r="N25" i="48"/>
  <c r="R26" i="48"/>
  <c r="N27" i="48"/>
  <c r="N28" i="48"/>
  <c r="R28" i="48"/>
  <c r="N29" i="48"/>
  <c r="R31" i="48"/>
  <c r="N96" i="48"/>
  <c r="N68" i="48"/>
  <c r="R68" i="48"/>
  <c r="N69" i="48"/>
  <c r="N70" i="48"/>
  <c r="R70" i="48"/>
  <c r="N71" i="48"/>
  <c r="N72" i="48"/>
  <c r="R72" i="48"/>
  <c r="N73" i="48"/>
  <c r="N74" i="48"/>
  <c r="R74" i="48"/>
  <c r="N75" i="48"/>
  <c r="N76" i="48"/>
  <c r="R76" i="48"/>
  <c r="N77" i="48"/>
  <c r="N78" i="48"/>
  <c r="R78" i="48"/>
  <c r="N79" i="48"/>
  <c r="R80" i="48"/>
  <c r="N81" i="48"/>
  <c r="N82" i="48"/>
  <c r="R82" i="48"/>
  <c r="N83" i="48"/>
  <c r="N84" i="48"/>
  <c r="R84" i="48"/>
  <c r="N85" i="48"/>
  <c r="N86" i="48"/>
  <c r="R86" i="48"/>
  <c r="N87" i="48"/>
  <c r="N88" i="48"/>
  <c r="R88" i="48"/>
  <c r="N89" i="48"/>
  <c r="N90" i="48"/>
  <c r="R90" i="48"/>
  <c r="N91" i="48"/>
  <c r="N92" i="48"/>
  <c r="R92" i="48"/>
  <c r="N93" i="48"/>
  <c r="N94" i="48"/>
  <c r="R94" i="48"/>
  <c r="P95" i="48"/>
  <c r="G69" i="48"/>
  <c r="R69" i="48"/>
  <c r="G71" i="48"/>
  <c r="R71" i="48"/>
  <c r="G73" i="48"/>
  <c r="R73" i="48"/>
  <c r="G75" i="48"/>
  <c r="R75" i="48"/>
  <c r="G77" i="48"/>
  <c r="R77" i="48"/>
  <c r="G79" i="48"/>
  <c r="R79" i="48"/>
  <c r="G81" i="48"/>
  <c r="R81" i="48"/>
  <c r="G83" i="48"/>
  <c r="R83" i="48"/>
  <c r="G85" i="48"/>
  <c r="R85" i="48"/>
  <c r="G87" i="48"/>
  <c r="R87" i="48"/>
  <c r="G88" i="48"/>
  <c r="G89" i="48"/>
  <c r="R89" i="48"/>
  <c r="G90" i="48"/>
  <c r="G91" i="48"/>
  <c r="R91" i="48"/>
  <c r="G92" i="48"/>
  <c r="G93" i="48"/>
  <c r="R93" i="48"/>
  <c r="G94" i="48"/>
  <c r="F95" i="48"/>
  <c r="R62" i="48"/>
  <c r="N58" i="48"/>
  <c r="N60" i="48"/>
  <c r="G39" i="48"/>
  <c r="G40" i="48"/>
  <c r="R40" i="48"/>
  <c r="G41" i="48"/>
  <c r="G42" i="48"/>
  <c r="R42" i="48"/>
  <c r="G43" i="48"/>
  <c r="G44" i="48"/>
  <c r="R44" i="48"/>
  <c r="G45" i="48"/>
  <c r="G46" i="48"/>
  <c r="R46" i="48"/>
  <c r="G47" i="48"/>
  <c r="G48" i="48"/>
  <c r="R48" i="48"/>
  <c r="G50" i="48"/>
  <c r="R50" i="48"/>
  <c r="G51" i="48"/>
  <c r="G52" i="48"/>
  <c r="R52" i="48"/>
  <c r="G54" i="48"/>
  <c r="R54" i="48"/>
  <c r="G55" i="48"/>
  <c r="G56" i="48"/>
  <c r="R56" i="48"/>
  <c r="G58" i="48"/>
  <c r="R58" i="48"/>
  <c r="G59" i="48"/>
  <c r="G60" i="48"/>
  <c r="R60" i="48"/>
  <c r="Q61" i="48"/>
  <c r="N31" i="48"/>
  <c r="P32" i="48"/>
  <c r="R7" i="48"/>
  <c r="G8" i="48"/>
  <c r="G9" i="48"/>
  <c r="R9" i="48"/>
  <c r="G10" i="48"/>
  <c r="G11" i="48"/>
  <c r="R11" i="48"/>
  <c r="G12" i="48"/>
  <c r="G13" i="48"/>
  <c r="R13" i="48"/>
  <c r="G14" i="48"/>
  <c r="G15" i="48"/>
  <c r="R15" i="48"/>
  <c r="G16" i="48"/>
  <c r="G17" i="48"/>
  <c r="R17" i="48"/>
  <c r="G18" i="48"/>
  <c r="G19" i="48"/>
  <c r="R19" i="48"/>
  <c r="G21" i="48"/>
  <c r="R21" i="48"/>
  <c r="G22" i="48"/>
  <c r="G23" i="48"/>
  <c r="R23" i="48"/>
  <c r="G25" i="48"/>
  <c r="R25" i="48"/>
  <c r="G26" i="48"/>
  <c r="G27" i="48"/>
  <c r="R27" i="48"/>
  <c r="G29" i="48"/>
  <c r="R29" i="48"/>
  <c r="G30" i="48"/>
  <c r="R30" i="48"/>
  <c r="G31" i="48"/>
  <c r="F32" i="48"/>
  <c r="Q67" i="48"/>
  <c r="L67" i="48"/>
  <c r="J67" i="48"/>
  <c r="E67" i="48"/>
  <c r="C67" i="48"/>
  <c r="Q38" i="48"/>
  <c r="L38" i="48"/>
  <c r="J38" i="48"/>
  <c r="E38" i="48"/>
  <c r="C38" i="48"/>
  <c r="E6" i="48"/>
  <c r="J6" i="48" s="1"/>
  <c r="L6" i="48"/>
  <c r="Q6" i="48"/>
  <c r="G7" i="48"/>
  <c r="N7" i="48"/>
  <c r="P67" i="48"/>
  <c r="I67" i="48"/>
  <c r="B67" i="48"/>
  <c r="K67" i="48"/>
  <c r="D67" i="48"/>
  <c r="P38" i="48"/>
  <c r="K38" i="48"/>
  <c r="I38" i="48"/>
  <c r="D38" i="48"/>
  <c r="B38" i="48"/>
  <c r="D6" i="48"/>
  <c r="I6" i="48"/>
  <c r="K6" i="48"/>
  <c r="P6" i="48"/>
  <c r="D33" i="48"/>
  <c r="N18" i="48"/>
  <c r="G20" i="48"/>
  <c r="N22" i="48"/>
  <c r="G24" i="48"/>
  <c r="N26" i="48"/>
  <c r="G28" i="48"/>
  <c r="N30" i="48"/>
  <c r="E32" i="48"/>
  <c r="G32" i="48" s="1"/>
  <c r="L32" i="48"/>
  <c r="Q32" i="48"/>
  <c r="D61" i="48"/>
  <c r="D62" i="48" s="1"/>
  <c r="K61" i="48"/>
  <c r="K62" i="48" s="1"/>
  <c r="P61" i="48"/>
  <c r="R61" i="48" s="1"/>
  <c r="E62" i="48"/>
  <c r="G70" i="48"/>
  <c r="G74" i="48"/>
  <c r="G78" i="48"/>
  <c r="N80" i="48"/>
  <c r="G82" i="48"/>
  <c r="G86" i="48"/>
  <c r="K32" i="48"/>
  <c r="K33" i="48" s="1"/>
  <c r="N39" i="48"/>
  <c r="N47" i="48"/>
  <c r="G49" i="48"/>
  <c r="N51" i="48"/>
  <c r="G53" i="48"/>
  <c r="N55" i="48"/>
  <c r="G57" i="48"/>
  <c r="N59" i="48"/>
  <c r="G61" i="48"/>
  <c r="E96" i="48"/>
  <c r="G72" i="48"/>
  <c r="G76" i="48"/>
  <c r="G80" i="48"/>
  <c r="G84" i="48"/>
  <c r="E95" i="48"/>
  <c r="G95" i="48" s="1"/>
  <c r="L95" i="48"/>
  <c r="Q95" i="48"/>
  <c r="R95" i="48" s="1"/>
  <c r="L61" i="48"/>
  <c r="N61" i="48" s="1"/>
  <c r="G68" i="48"/>
  <c r="K95" i="48"/>
  <c r="G94" i="47"/>
  <c r="N68" i="47"/>
  <c r="N69" i="47"/>
  <c r="R69" i="47"/>
  <c r="N70" i="47"/>
  <c r="R71" i="47"/>
  <c r="N72" i="47"/>
  <c r="N73" i="47"/>
  <c r="R73" i="47"/>
  <c r="N74" i="47"/>
  <c r="R75" i="47"/>
  <c r="N76" i="47"/>
  <c r="N77" i="47"/>
  <c r="R77" i="47"/>
  <c r="N78" i="47"/>
  <c r="R79" i="47"/>
  <c r="N80" i="47"/>
  <c r="N81" i="47"/>
  <c r="R81" i="47"/>
  <c r="N82" i="47"/>
  <c r="R83" i="47"/>
  <c r="N84" i="47"/>
  <c r="N85" i="47"/>
  <c r="R85" i="47"/>
  <c r="N86" i="47"/>
  <c r="R87" i="47"/>
  <c r="N88" i="47"/>
  <c r="N89" i="47"/>
  <c r="N90" i="47"/>
  <c r="N92" i="47"/>
  <c r="N93" i="47"/>
  <c r="N94" i="47"/>
  <c r="R68" i="47"/>
  <c r="G70" i="47"/>
  <c r="R70" i="47"/>
  <c r="G71" i="47"/>
  <c r="G72" i="47"/>
  <c r="R72" i="47"/>
  <c r="G74" i="47"/>
  <c r="R74" i="47"/>
  <c r="G75" i="47"/>
  <c r="G76" i="47"/>
  <c r="R76" i="47"/>
  <c r="G78" i="47"/>
  <c r="R78" i="47"/>
  <c r="G79" i="47"/>
  <c r="G80" i="47"/>
  <c r="R80" i="47"/>
  <c r="G82" i="47"/>
  <c r="R82" i="47"/>
  <c r="G83" i="47"/>
  <c r="G84" i="47"/>
  <c r="R84" i="47"/>
  <c r="G86" i="47"/>
  <c r="R86" i="47"/>
  <c r="G87" i="47"/>
  <c r="G88" i="47"/>
  <c r="R88" i="47"/>
  <c r="G91" i="47"/>
  <c r="Q95" i="47"/>
  <c r="R89" i="47"/>
  <c r="R91" i="47"/>
  <c r="R93" i="47"/>
  <c r="P95" i="47"/>
  <c r="R62" i="47"/>
  <c r="R39" i="47"/>
  <c r="G40" i="47"/>
  <c r="G41" i="47"/>
  <c r="R41" i="47"/>
  <c r="G42" i="47"/>
  <c r="G43" i="47"/>
  <c r="R43" i="47"/>
  <c r="G44" i="47"/>
  <c r="G46" i="47"/>
  <c r="R46" i="47"/>
  <c r="G47" i="47"/>
  <c r="G48" i="47"/>
  <c r="R48" i="47"/>
  <c r="G50" i="47"/>
  <c r="R50" i="47"/>
  <c r="G51" i="47"/>
  <c r="G52" i="47"/>
  <c r="R52" i="47"/>
  <c r="G54" i="47"/>
  <c r="R54" i="47"/>
  <c r="G55" i="47"/>
  <c r="G56" i="47"/>
  <c r="R56" i="47"/>
  <c r="G58" i="47"/>
  <c r="R58" i="47"/>
  <c r="G60" i="47"/>
  <c r="R60" i="47"/>
  <c r="R7" i="47"/>
  <c r="R9" i="47"/>
  <c r="R11" i="47"/>
  <c r="R13" i="47"/>
  <c r="R16" i="47"/>
  <c r="R18" i="47"/>
  <c r="R20" i="47"/>
  <c r="R22" i="47"/>
  <c r="R24" i="47"/>
  <c r="R26" i="47"/>
  <c r="R28" i="47"/>
  <c r="R30" i="47"/>
  <c r="F32" i="47"/>
  <c r="N40" i="47"/>
  <c r="N41" i="47"/>
  <c r="N42" i="47"/>
  <c r="N43" i="47"/>
  <c r="N44" i="47"/>
  <c r="N45" i="47"/>
  <c r="N46" i="47"/>
  <c r="N48" i="47"/>
  <c r="N49" i="47"/>
  <c r="N50" i="47"/>
  <c r="N52" i="47"/>
  <c r="N53" i="47"/>
  <c r="N54" i="47"/>
  <c r="N56" i="47"/>
  <c r="N57" i="47"/>
  <c r="N58" i="47"/>
  <c r="N60" i="47"/>
  <c r="R40" i="47"/>
  <c r="R42" i="47"/>
  <c r="R45" i="47"/>
  <c r="R47" i="47"/>
  <c r="R49" i="47"/>
  <c r="R51" i="47"/>
  <c r="R53" i="47"/>
  <c r="R55" i="47"/>
  <c r="R57" i="47"/>
  <c r="R59" i="47"/>
  <c r="P61" i="47"/>
  <c r="G59" i="47"/>
  <c r="Q61" i="47"/>
  <c r="R61" i="47" s="1"/>
  <c r="P32" i="47"/>
  <c r="G8" i="47"/>
  <c r="R8" i="47"/>
  <c r="G9" i="47"/>
  <c r="G10" i="47"/>
  <c r="R10" i="47"/>
  <c r="G11" i="47"/>
  <c r="G12" i="47"/>
  <c r="R12" i="47"/>
  <c r="G13" i="47"/>
  <c r="G14" i="47"/>
  <c r="R14" i="47"/>
  <c r="G15" i="47"/>
  <c r="R15" i="47"/>
  <c r="G17" i="47"/>
  <c r="R17" i="47"/>
  <c r="G18" i="47"/>
  <c r="G19" i="47"/>
  <c r="R19" i="47"/>
  <c r="G21" i="47"/>
  <c r="R21" i="47"/>
  <c r="G22" i="47"/>
  <c r="G23" i="47"/>
  <c r="R23" i="47"/>
  <c r="G24" i="47"/>
  <c r="G25" i="47"/>
  <c r="R25" i="47"/>
  <c r="G26" i="47"/>
  <c r="G27" i="47"/>
  <c r="R27" i="47"/>
  <c r="G28" i="47"/>
  <c r="G29" i="47"/>
  <c r="R29" i="47"/>
  <c r="G30" i="47"/>
  <c r="G31" i="47"/>
  <c r="R31" i="47"/>
  <c r="Q32" i="47"/>
  <c r="R32" i="47" s="1"/>
  <c r="L67" i="47"/>
  <c r="E67" i="47"/>
  <c r="Q38" i="47"/>
  <c r="L38" i="47"/>
  <c r="J38" i="47"/>
  <c r="E38" i="47"/>
  <c r="C38" i="47"/>
  <c r="Q67" i="47"/>
  <c r="J67" i="47"/>
  <c r="C67" i="47"/>
  <c r="E6" i="47"/>
  <c r="J6" i="47" s="1"/>
  <c r="L6" i="47"/>
  <c r="Q6" i="47"/>
  <c r="E33" i="47"/>
  <c r="G7" i="47"/>
  <c r="N7" i="47"/>
  <c r="G16" i="47"/>
  <c r="N18" i="47"/>
  <c r="G20" i="47"/>
  <c r="N22" i="47"/>
  <c r="P67" i="47"/>
  <c r="K67" i="47"/>
  <c r="I67" i="47"/>
  <c r="D67" i="47"/>
  <c r="B67" i="47"/>
  <c r="P38" i="47"/>
  <c r="K38" i="47"/>
  <c r="I38" i="47"/>
  <c r="D38" i="47"/>
  <c r="B38" i="47"/>
  <c r="D6" i="47"/>
  <c r="I6" i="47"/>
  <c r="K6" i="47"/>
  <c r="P6" i="47"/>
  <c r="L32" i="47"/>
  <c r="D62" i="47"/>
  <c r="R44" i="47"/>
  <c r="G45" i="47"/>
  <c r="N47" i="47"/>
  <c r="G49" i="47"/>
  <c r="N51" i="47"/>
  <c r="G53" i="47"/>
  <c r="N55" i="47"/>
  <c r="G57" i="47"/>
  <c r="N59" i="47"/>
  <c r="G61" i="47"/>
  <c r="F61" i="47"/>
  <c r="M61" i="47"/>
  <c r="G68" i="47"/>
  <c r="G69" i="47"/>
  <c r="N71" i="47"/>
  <c r="G73" i="47"/>
  <c r="N75" i="47"/>
  <c r="G77" i="47"/>
  <c r="N79" i="47"/>
  <c r="G81" i="47"/>
  <c r="N83" i="47"/>
  <c r="G85" i="47"/>
  <c r="N87" i="47"/>
  <c r="G89" i="47"/>
  <c r="N91" i="47"/>
  <c r="G93" i="47"/>
  <c r="D95" i="47"/>
  <c r="K95" i="47"/>
  <c r="D32" i="47"/>
  <c r="D33" i="47" s="1"/>
  <c r="K32" i="47"/>
  <c r="K33" i="47" s="1"/>
  <c r="M32" i="47"/>
  <c r="G39" i="47"/>
  <c r="N39" i="47"/>
  <c r="K61" i="47"/>
  <c r="K62" i="47" s="1"/>
  <c r="D96" i="47"/>
  <c r="G95" i="47"/>
  <c r="L61" i="47"/>
  <c r="L62" i="47" s="1"/>
  <c r="L95" i="47"/>
  <c r="N95" i="47" s="1"/>
  <c r="R91" i="46"/>
  <c r="G93" i="46"/>
  <c r="R94" i="46"/>
  <c r="G60" i="46"/>
  <c r="R60" i="46"/>
  <c r="R7" i="46"/>
  <c r="G8" i="46"/>
  <c r="G9" i="46"/>
  <c r="R9" i="46"/>
  <c r="G10" i="46"/>
  <c r="G11" i="46"/>
  <c r="R11" i="46"/>
  <c r="G12" i="46"/>
  <c r="G13" i="46"/>
  <c r="R13" i="46"/>
  <c r="G14" i="46"/>
  <c r="G15" i="46"/>
  <c r="R15" i="46"/>
  <c r="G16" i="46"/>
  <c r="G17" i="46"/>
  <c r="R17" i="46"/>
  <c r="G18" i="46"/>
  <c r="G19" i="46"/>
  <c r="R19" i="46"/>
  <c r="G20" i="46"/>
  <c r="G21" i="46"/>
  <c r="R21" i="46"/>
  <c r="G22" i="46"/>
  <c r="G23" i="46"/>
  <c r="R23" i="46"/>
  <c r="G24" i="46"/>
  <c r="G25" i="46"/>
  <c r="R25" i="46"/>
  <c r="G26" i="46"/>
  <c r="G27" i="46"/>
  <c r="R27" i="46"/>
  <c r="G28" i="46"/>
  <c r="G29" i="46"/>
  <c r="R29" i="46"/>
  <c r="G30" i="46"/>
  <c r="G31" i="46"/>
  <c r="R31" i="46"/>
  <c r="G94" i="46"/>
  <c r="N96" i="46"/>
  <c r="N68" i="46"/>
  <c r="N69" i="46"/>
  <c r="N70" i="46"/>
  <c r="N71" i="46"/>
  <c r="N72" i="46"/>
  <c r="N73" i="46"/>
  <c r="N74" i="46"/>
  <c r="N75" i="46"/>
  <c r="N76" i="46"/>
  <c r="N77" i="46"/>
  <c r="N78" i="46"/>
  <c r="N79" i="46"/>
  <c r="N80" i="46"/>
  <c r="N81" i="46"/>
  <c r="N82" i="46"/>
  <c r="N83" i="46"/>
  <c r="N84" i="46"/>
  <c r="N85" i="46"/>
  <c r="N86" i="46"/>
  <c r="N87" i="46"/>
  <c r="N88" i="46"/>
  <c r="N89" i="46"/>
  <c r="N90" i="46"/>
  <c r="N91" i="46"/>
  <c r="N92" i="46"/>
  <c r="N93" i="46"/>
  <c r="N94" i="46"/>
  <c r="R69" i="46"/>
  <c r="R71" i="46"/>
  <c r="R73" i="46"/>
  <c r="R75" i="46"/>
  <c r="R77" i="46"/>
  <c r="R79" i="46"/>
  <c r="R81" i="46"/>
  <c r="R83" i="46"/>
  <c r="R85" i="46"/>
  <c r="R87" i="46"/>
  <c r="R89" i="46"/>
  <c r="P95" i="46"/>
  <c r="F95" i="46"/>
  <c r="R39" i="46"/>
  <c r="N40" i="46"/>
  <c r="N41" i="46"/>
  <c r="R41" i="46"/>
  <c r="N42" i="46"/>
  <c r="N43" i="46"/>
  <c r="R43" i="46"/>
  <c r="N44" i="46"/>
  <c r="R45" i="46"/>
  <c r="N46" i="46"/>
  <c r="N47" i="46"/>
  <c r="R47" i="46"/>
  <c r="N48" i="46"/>
  <c r="R49" i="46"/>
  <c r="N50" i="46"/>
  <c r="N51" i="46"/>
  <c r="R51" i="46"/>
  <c r="N52" i="46"/>
  <c r="N53" i="46"/>
  <c r="R53" i="46"/>
  <c r="N54" i="46"/>
  <c r="N55" i="46"/>
  <c r="R55" i="46"/>
  <c r="N56" i="46"/>
  <c r="N57" i="46"/>
  <c r="R57" i="46"/>
  <c r="N58" i="46"/>
  <c r="N59" i="46"/>
  <c r="N60" i="46"/>
  <c r="G40" i="46"/>
  <c r="R40" i="46"/>
  <c r="G41" i="46"/>
  <c r="G42" i="46"/>
  <c r="R42" i="46"/>
  <c r="G43" i="46"/>
  <c r="G44" i="46"/>
  <c r="R44" i="46"/>
  <c r="G45" i="46"/>
  <c r="G46" i="46"/>
  <c r="R46" i="46"/>
  <c r="G48" i="46"/>
  <c r="R48" i="46"/>
  <c r="G49" i="46"/>
  <c r="G50" i="46"/>
  <c r="R50" i="46"/>
  <c r="G52" i="46"/>
  <c r="R52" i="46"/>
  <c r="G53" i="46"/>
  <c r="G54" i="46"/>
  <c r="R54" i="46"/>
  <c r="G55" i="46"/>
  <c r="G56" i="46"/>
  <c r="R56" i="46"/>
  <c r="G57" i="46"/>
  <c r="G58" i="46"/>
  <c r="R58" i="46"/>
  <c r="G59" i="46"/>
  <c r="Q61" i="46"/>
  <c r="R59" i="46"/>
  <c r="P61" i="46"/>
  <c r="N8" i="46"/>
  <c r="N9" i="46"/>
  <c r="N10" i="46"/>
  <c r="N11" i="46"/>
  <c r="N12" i="46"/>
  <c r="N13" i="46"/>
  <c r="N14" i="46"/>
  <c r="N15" i="46"/>
  <c r="N16" i="46"/>
  <c r="N17" i="46"/>
  <c r="N18" i="46"/>
  <c r="N19" i="46"/>
  <c r="N20" i="46"/>
  <c r="N21" i="46"/>
  <c r="N22" i="46"/>
  <c r="N23" i="46"/>
  <c r="N24" i="46"/>
  <c r="N25" i="46"/>
  <c r="N26" i="46"/>
  <c r="N27" i="46"/>
  <c r="N28" i="46"/>
  <c r="N29" i="46"/>
  <c r="N30" i="46"/>
  <c r="N31" i="46"/>
  <c r="Q32" i="46"/>
  <c r="R8" i="46"/>
  <c r="R10" i="46"/>
  <c r="R12" i="46"/>
  <c r="R14" i="46"/>
  <c r="R16" i="46"/>
  <c r="R18" i="46"/>
  <c r="R20" i="46"/>
  <c r="R22" i="46"/>
  <c r="R24" i="46"/>
  <c r="R26" i="46"/>
  <c r="R28" i="46"/>
  <c r="R30" i="46"/>
  <c r="P32" i="46"/>
  <c r="R32" i="46" s="1"/>
  <c r="P67" i="46"/>
  <c r="K67" i="46"/>
  <c r="I67" i="46"/>
  <c r="D67" i="46"/>
  <c r="B67" i="46"/>
  <c r="D6" i="46"/>
  <c r="I6" i="46"/>
  <c r="K6" i="46"/>
  <c r="P6" i="46"/>
  <c r="L32" i="46"/>
  <c r="C38" i="46"/>
  <c r="E38" i="46"/>
  <c r="J38" i="46"/>
  <c r="L38" i="46"/>
  <c r="E62" i="46"/>
  <c r="G39" i="46"/>
  <c r="N39" i="46"/>
  <c r="N45" i="46"/>
  <c r="G47" i="46"/>
  <c r="N49" i="46"/>
  <c r="G51" i="46"/>
  <c r="R61" i="46"/>
  <c r="Q67" i="46"/>
  <c r="L67" i="46"/>
  <c r="J67" i="46"/>
  <c r="E67" i="46"/>
  <c r="C67" i="46"/>
  <c r="E6" i="46"/>
  <c r="J6" i="46" s="1"/>
  <c r="L6" i="46"/>
  <c r="Q6" i="46"/>
  <c r="G7" i="46"/>
  <c r="N7" i="46"/>
  <c r="D32" i="46"/>
  <c r="G32" i="46" s="1"/>
  <c r="K32" i="46"/>
  <c r="K33" i="46" s="1"/>
  <c r="M32" i="46"/>
  <c r="B38" i="46"/>
  <c r="D38" i="46"/>
  <c r="I38" i="46"/>
  <c r="K38" i="46"/>
  <c r="P38" i="46"/>
  <c r="L61" i="46"/>
  <c r="E95" i="46"/>
  <c r="G95" i="46" s="1"/>
  <c r="L95" i="46"/>
  <c r="Q95" i="46"/>
  <c r="R95" i="46" s="1"/>
  <c r="D61" i="46"/>
  <c r="G61" i="46" s="1"/>
  <c r="K61" i="46"/>
  <c r="K62" i="46" s="1"/>
  <c r="M61" i="46"/>
  <c r="G68" i="46"/>
  <c r="K95" i="46"/>
  <c r="P10" i="34"/>
  <c r="P11" i="34"/>
  <c r="S8" i="34"/>
  <c r="T8" i="34"/>
  <c r="S9" i="34"/>
  <c r="S10" i="34"/>
  <c r="T10" i="34"/>
  <c r="S11" i="34"/>
  <c r="T11" i="34"/>
  <c r="S12" i="34"/>
  <c r="T12" i="34"/>
  <c r="S13" i="34"/>
  <c r="T13" i="34"/>
  <c r="S14" i="34"/>
  <c r="S15" i="34"/>
  <c r="T15" i="34"/>
  <c r="S16" i="34"/>
  <c r="U16" i="34"/>
  <c r="T16" i="34"/>
  <c r="S17" i="34"/>
  <c r="T17" i="34"/>
  <c r="S20" i="34"/>
  <c r="S21" i="34"/>
  <c r="U10" i="34"/>
  <c r="U11" i="34"/>
  <c r="U12" i="34"/>
  <c r="U13" i="34"/>
  <c r="U15" i="34"/>
  <c r="U17" i="34"/>
  <c r="P15" i="34"/>
  <c r="P16" i="34"/>
  <c r="N15" i="34"/>
  <c r="M14" i="34"/>
  <c r="T14" i="34"/>
  <c r="U14" i="34"/>
  <c r="N16" i="34"/>
  <c r="G15" i="34"/>
  <c r="G16" i="34"/>
  <c r="I12" i="34"/>
  <c r="I13" i="34"/>
  <c r="I15" i="34"/>
  <c r="I16" i="34"/>
  <c r="I17" i="34"/>
  <c r="I10" i="34"/>
  <c r="I11" i="34"/>
  <c r="G11" i="34"/>
  <c r="M9" i="34"/>
  <c r="T9" i="34"/>
  <c r="N11" i="34"/>
  <c r="B37" i="3"/>
  <c r="B66" i="3" s="1"/>
  <c r="Q67" i="3"/>
  <c r="P67" i="3"/>
  <c r="L67" i="3"/>
  <c r="K67" i="3"/>
  <c r="J67" i="3"/>
  <c r="I67" i="3"/>
  <c r="E67" i="3"/>
  <c r="D67" i="3"/>
  <c r="Q38" i="3"/>
  <c r="P38" i="3"/>
  <c r="L38" i="3"/>
  <c r="K38" i="3"/>
  <c r="J38" i="3"/>
  <c r="I38" i="3"/>
  <c r="E38" i="3"/>
  <c r="D38" i="3"/>
  <c r="I37" i="3"/>
  <c r="N48" i="2"/>
  <c r="Q48" i="2"/>
  <c r="R48" i="2"/>
  <c r="N49" i="2"/>
  <c r="Q49" i="2"/>
  <c r="R49" i="2"/>
  <c r="N51" i="2"/>
  <c r="Q51" i="2"/>
  <c r="R51" i="2"/>
  <c r="S51" i="2" s="1"/>
  <c r="N52" i="2"/>
  <c r="Q52" i="2"/>
  <c r="R52" i="2"/>
  <c r="N53" i="2"/>
  <c r="Q53" i="2"/>
  <c r="R53" i="2"/>
  <c r="S53" i="2" s="1"/>
  <c r="N54" i="2"/>
  <c r="Q54" i="2"/>
  <c r="R54" i="2"/>
  <c r="N55" i="2"/>
  <c r="Q55" i="2"/>
  <c r="R55" i="2"/>
  <c r="K47" i="2"/>
  <c r="J47" i="2"/>
  <c r="G48" i="2"/>
  <c r="G49" i="2"/>
  <c r="G51" i="2"/>
  <c r="G52" i="2"/>
  <c r="G53" i="2"/>
  <c r="G54" i="2"/>
  <c r="G55" i="2"/>
  <c r="G56" i="2"/>
  <c r="D47" i="2"/>
  <c r="C47" i="2"/>
  <c r="K28" i="2"/>
  <c r="J28" i="2"/>
  <c r="D28" i="2"/>
  <c r="C28" i="2"/>
  <c r="N35" i="2"/>
  <c r="N29" i="2"/>
  <c r="N30" i="2"/>
  <c r="Q35" i="2"/>
  <c r="R35" i="2"/>
  <c r="S35" i="2" s="1"/>
  <c r="Q29" i="2"/>
  <c r="R29" i="2"/>
  <c r="S29" i="2" s="1"/>
  <c r="Q30" i="2"/>
  <c r="R30" i="2"/>
  <c r="S30" i="2"/>
  <c r="G35" i="2"/>
  <c r="G29" i="2"/>
  <c r="G30" i="2"/>
  <c r="N10" i="2"/>
  <c r="N11" i="2"/>
  <c r="N13" i="2"/>
  <c r="N14" i="2"/>
  <c r="N15" i="2"/>
  <c r="N16" i="2"/>
  <c r="N17" i="2"/>
  <c r="N18" i="2"/>
  <c r="K9" i="2"/>
  <c r="R9" i="2"/>
  <c r="S9" i="2"/>
  <c r="J9" i="2"/>
  <c r="Q8" i="2"/>
  <c r="R8" i="2"/>
  <c r="S8" i="2"/>
  <c r="Q10" i="2"/>
  <c r="R10" i="2"/>
  <c r="S10" i="2"/>
  <c r="Q11" i="2"/>
  <c r="R11" i="2"/>
  <c r="S11" i="2"/>
  <c r="Q13" i="2"/>
  <c r="R13" i="2"/>
  <c r="Q14" i="2"/>
  <c r="R14" i="2"/>
  <c r="Q15" i="2"/>
  <c r="R15" i="2"/>
  <c r="S15" i="2"/>
  <c r="Q16" i="2"/>
  <c r="R16" i="2"/>
  <c r="S16" i="2"/>
  <c r="Q17" i="2"/>
  <c r="R17" i="2"/>
  <c r="S17" i="2"/>
  <c r="Q18" i="2"/>
  <c r="R18" i="2"/>
  <c r="S18" i="2"/>
  <c r="G10" i="2"/>
  <c r="G11" i="2"/>
  <c r="G13" i="2"/>
  <c r="G14" i="2"/>
  <c r="G15" i="2"/>
  <c r="G16" i="2"/>
  <c r="G17" i="2"/>
  <c r="G18" i="2"/>
  <c r="D9" i="2"/>
  <c r="G9" i="2"/>
  <c r="C9" i="2"/>
  <c r="Q9" i="2"/>
  <c r="S24" i="2"/>
  <c r="N24" i="2"/>
  <c r="G24" i="2"/>
  <c r="M19" i="34"/>
  <c r="T19" i="34"/>
  <c r="L19" i="34"/>
  <c r="M21" i="34"/>
  <c r="M20" i="34"/>
  <c r="P13" i="34"/>
  <c r="O13" i="34"/>
  <c r="N13" i="34"/>
  <c r="P12" i="34"/>
  <c r="P8" i="34"/>
  <c r="O8" i="34"/>
  <c r="N8" i="34"/>
  <c r="P7" i="34"/>
  <c r="L18" i="34"/>
  <c r="S18" i="34"/>
  <c r="N12" i="34"/>
  <c r="O16" i="34"/>
  <c r="Q16" i="34"/>
  <c r="N14" i="34"/>
  <c r="N9" i="34"/>
  <c r="F18" i="34"/>
  <c r="F20" i="34"/>
  <c r="F21" i="34"/>
  <c r="I21" i="34"/>
  <c r="E18" i="34"/>
  <c r="F14" i="34"/>
  <c r="F9" i="34"/>
  <c r="H11" i="34"/>
  <c r="J11" i="34"/>
  <c r="J31" i="2"/>
  <c r="J38" i="2" s="1"/>
  <c r="K31" i="2"/>
  <c r="C31" i="2"/>
  <c r="C38" i="2" s="1"/>
  <c r="D31" i="2"/>
  <c r="D38" i="2" s="1"/>
  <c r="K50" i="2"/>
  <c r="J50" i="2"/>
  <c r="D50" i="2"/>
  <c r="C50" i="2"/>
  <c r="C57" i="2"/>
  <c r="K12" i="2"/>
  <c r="J12" i="2"/>
  <c r="J19" i="2" s="1"/>
  <c r="D12" i="2"/>
  <c r="R12" i="2" s="1"/>
  <c r="C12" i="2"/>
  <c r="C19" i="2" s="1"/>
  <c r="M87" i="36"/>
  <c r="P87" i="36"/>
  <c r="Q87" i="36"/>
  <c r="M88" i="36"/>
  <c r="P88" i="36"/>
  <c r="Q88" i="36"/>
  <c r="M89" i="36"/>
  <c r="P89" i="36"/>
  <c r="Q89" i="36"/>
  <c r="R89" i="36"/>
  <c r="M90" i="36"/>
  <c r="P90" i="36"/>
  <c r="Q90" i="36"/>
  <c r="M91" i="36"/>
  <c r="P91" i="36"/>
  <c r="Q91" i="36"/>
  <c r="M92" i="36"/>
  <c r="P92" i="36"/>
  <c r="Q92" i="36"/>
  <c r="M93" i="36"/>
  <c r="P93" i="36"/>
  <c r="Q93" i="36"/>
  <c r="M94" i="36"/>
  <c r="P94" i="36"/>
  <c r="Q94" i="36"/>
  <c r="F87" i="36"/>
  <c r="F88" i="36"/>
  <c r="F89" i="36"/>
  <c r="F90" i="36"/>
  <c r="F91" i="36"/>
  <c r="F92" i="36"/>
  <c r="F93" i="36"/>
  <c r="F94" i="36"/>
  <c r="M92" i="3"/>
  <c r="P92" i="3"/>
  <c r="Q92" i="3"/>
  <c r="R92" i="3"/>
  <c r="F92" i="3"/>
  <c r="C24" i="2"/>
  <c r="M94" i="3"/>
  <c r="P94" i="3"/>
  <c r="R94" i="3"/>
  <c r="Q94" i="3"/>
  <c r="F94" i="3"/>
  <c r="R37" i="36"/>
  <c r="R66" i="36" s="1"/>
  <c r="C6" i="36"/>
  <c r="B6" i="36"/>
  <c r="I6" i="36"/>
  <c r="Q6" i="3"/>
  <c r="P6" i="3"/>
  <c r="L6" i="3"/>
  <c r="K6" i="3"/>
  <c r="J6" i="3"/>
  <c r="I6" i="3"/>
  <c r="E6" i="3"/>
  <c r="D6" i="3"/>
  <c r="S43" i="2"/>
  <c r="M44" i="2"/>
  <c r="L44" i="2"/>
  <c r="K44" i="2"/>
  <c r="J44" i="2"/>
  <c r="F44" i="2"/>
  <c r="E44" i="2"/>
  <c r="D44" i="2"/>
  <c r="C44" i="2"/>
  <c r="R25" i="2"/>
  <c r="R44" i="2"/>
  <c r="Q25" i="2"/>
  <c r="Q44" i="2"/>
  <c r="M25" i="2"/>
  <c r="L25" i="2"/>
  <c r="K25" i="2"/>
  <c r="J25" i="2"/>
  <c r="F25" i="2"/>
  <c r="E25" i="2"/>
  <c r="D25" i="2"/>
  <c r="C25" i="2"/>
  <c r="R6" i="2"/>
  <c r="Q6" i="2"/>
  <c r="M6" i="2"/>
  <c r="K6" i="2"/>
  <c r="J6" i="2"/>
  <c r="F6" i="2"/>
  <c r="E6" i="2"/>
  <c r="L6" i="2"/>
  <c r="G5" i="34"/>
  <c r="T6" i="34"/>
  <c r="S6" i="34"/>
  <c r="M81" i="36"/>
  <c r="P81" i="36"/>
  <c r="Q81" i="36"/>
  <c r="M82" i="36"/>
  <c r="P82" i="36"/>
  <c r="Q82" i="36"/>
  <c r="M83" i="36"/>
  <c r="P83" i="36"/>
  <c r="Q83" i="36"/>
  <c r="R83" i="36"/>
  <c r="M84" i="36"/>
  <c r="P84" i="36"/>
  <c r="Q84" i="36"/>
  <c r="M85" i="36"/>
  <c r="P85" i="36"/>
  <c r="Q85" i="36"/>
  <c r="M86" i="36"/>
  <c r="P86" i="36"/>
  <c r="Q86" i="36"/>
  <c r="F81" i="36"/>
  <c r="F82" i="36"/>
  <c r="F83" i="36"/>
  <c r="F84" i="36"/>
  <c r="F85" i="36"/>
  <c r="F86" i="36"/>
  <c r="P82" i="3"/>
  <c r="Q82" i="3"/>
  <c r="R82" i="3"/>
  <c r="P83" i="3"/>
  <c r="Q83" i="3"/>
  <c r="R83" i="3"/>
  <c r="M82" i="3"/>
  <c r="M83" i="3"/>
  <c r="F82" i="3"/>
  <c r="F83" i="3"/>
  <c r="M59" i="36"/>
  <c r="P59" i="36"/>
  <c r="Q59" i="36"/>
  <c r="R59" i="36"/>
  <c r="M60" i="36"/>
  <c r="P60" i="36"/>
  <c r="Q60" i="36"/>
  <c r="M29" i="36"/>
  <c r="P29" i="36"/>
  <c r="Q29" i="36"/>
  <c r="R29" i="36"/>
  <c r="F29" i="36"/>
  <c r="F59" i="36"/>
  <c r="F60" i="36"/>
  <c r="F79" i="36"/>
  <c r="F80" i="36"/>
  <c r="M79" i="36"/>
  <c r="P79" i="36"/>
  <c r="Q79" i="36"/>
  <c r="M80" i="36"/>
  <c r="P80" i="36"/>
  <c r="Q80" i="36"/>
  <c r="I95" i="36"/>
  <c r="K95" i="36"/>
  <c r="J95" i="36"/>
  <c r="F81" i="3"/>
  <c r="F84" i="3"/>
  <c r="F85" i="3"/>
  <c r="F86" i="3"/>
  <c r="F87" i="3"/>
  <c r="F88" i="3"/>
  <c r="F89" i="3"/>
  <c r="F90" i="3"/>
  <c r="F91" i="3"/>
  <c r="M81" i="3"/>
  <c r="P81" i="3"/>
  <c r="Q81" i="3"/>
  <c r="R81" i="3"/>
  <c r="M90" i="3"/>
  <c r="P90" i="3"/>
  <c r="R90" i="3"/>
  <c r="Q90" i="3"/>
  <c r="M91" i="3"/>
  <c r="P91" i="3"/>
  <c r="Q91" i="3"/>
  <c r="R91" i="3"/>
  <c r="M6" i="34"/>
  <c r="L6" i="34"/>
  <c r="Q96" i="36"/>
  <c r="P96" i="36"/>
  <c r="M96" i="36"/>
  <c r="L96" i="36"/>
  <c r="K96" i="36"/>
  <c r="F96" i="36"/>
  <c r="C95" i="36"/>
  <c r="E95" i="36"/>
  <c r="B95" i="36"/>
  <c r="D95" i="36"/>
  <c r="L94" i="36"/>
  <c r="K94" i="36"/>
  <c r="E94" i="36"/>
  <c r="D94" i="36"/>
  <c r="L93" i="36"/>
  <c r="K93" i="36"/>
  <c r="N93" i="36"/>
  <c r="E93" i="36"/>
  <c r="D93" i="36"/>
  <c r="G93" i="36"/>
  <c r="L92" i="36"/>
  <c r="K92" i="36"/>
  <c r="E92" i="36"/>
  <c r="D92" i="36"/>
  <c r="G92" i="36"/>
  <c r="L91" i="36"/>
  <c r="K91" i="36"/>
  <c r="N91" i="36"/>
  <c r="E91" i="36"/>
  <c r="D91" i="36"/>
  <c r="L90" i="36"/>
  <c r="K90" i="36"/>
  <c r="N90" i="36"/>
  <c r="E90" i="36"/>
  <c r="G90" i="36"/>
  <c r="D90" i="36"/>
  <c r="L89" i="36"/>
  <c r="K89" i="36"/>
  <c r="E89" i="36"/>
  <c r="G89" i="36"/>
  <c r="D89" i="36"/>
  <c r="L88" i="36"/>
  <c r="K88" i="36"/>
  <c r="E88" i="36"/>
  <c r="D88" i="36"/>
  <c r="L87" i="36"/>
  <c r="K87" i="36"/>
  <c r="E87" i="36"/>
  <c r="G87" i="36"/>
  <c r="D87" i="36"/>
  <c r="L86" i="36"/>
  <c r="K86" i="36"/>
  <c r="E86" i="36"/>
  <c r="G86" i="36"/>
  <c r="D86" i="36"/>
  <c r="L85" i="36"/>
  <c r="K85" i="36"/>
  <c r="E85" i="36"/>
  <c r="D85" i="36"/>
  <c r="L84" i="36"/>
  <c r="K84" i="36"/>
  <c r="E84" i="36"/>
  <c r="D84" i="36"/>
  <c r="L83" i="36"/>
  <c r="N83" i="36"/>
  <c r="K83" i="36"/>
  <c r="E83" i="36"/>
  <c r="G83" i="36"/>
  <c r="D83" i="36"/>
  <c r="L82" i="36"/>
  <c r="K82" i="36"/>
  <c r="E82" i="36"/>
  <c r="G82" i="36"/>
  <c r="D82" i="36"/>
  <c r="L81" i="36"/>
  <c r="N81" i="36"/>
  <c r="K81" i="36"/>
  <c r="E81" i="36"/>
  <c r="D81" i="36"/>
  <c r="L80" i="36"/>
  <c r="N80" i="36"/>
  <c r="K80" i="36"/>
  <c r="E80" i="36"/>
  <c r="D80" i="36"/>
  <c r="L79" i="36"/>
  <c r="N79" i="36"/>
  <c r="K79" i="36"/>
  <c r="E79" i="36"/>
  <c r="D79" i="36"/>
  <c r="Q78" i="36"/>
  <c r="R78" i="36"/>
  <c r="P78" i="36"/>
  <c r="M78" i="36"/>
  <c r="L78" i="36"/>
  <c r="K78" i="36"/>
  <c r="N78" i="36"/>
  <c r="F78" i="36"/>
  <c r="E78" i="36"/>
  <c r="D78" i="36"/>
  <c r="Q77" i="36"/>
  <c r="P77" i="36"/>
  <c r="M77" i="36"/>
  <c r="L77" i="36"/>
  <c r="K77" i="36"/>
  <c r="F77" i="36"/>
  <c r="E77" i="36"/>
  <c r="D77" i="36"/>
  <c r="Q76" i="36"/>
  <c r="P76" i="36"/>
  <c r="M76" i="36"/>
  <c r="L76" i="36"/>
  <c r="K76" i="36"/>
  <c r="N76" i="36"/>
  <c r="F76" i="36"/>
  <c r="E76" i="36"/>
  <c r="D76" i="36"/>
  <c r="Q75" i="36"/>
  <c r="R75" i="36"/>
  <c r="P75" i="36"/>
  <c r="M75" i="36"/>
  <c r="L75" i="36"/>
  <c r="K75" i="36"/>
  <c r="N75" i="36"/>
  <c r="F75" i="36"/>
  <c r="E75" i="36"/>
  <c r="D75" i="36"/>
  <c r="Q74" i="36"/>
  <c r="P74" i="36"/>
  <c r="M74" i="36"/>
  <c r="L74" i="36"/>
  <c r="K74" i="36"/>
  <c r="F74" i="36"/>
  <c r="E74" i="36"/>
  <c r="D74" i="36"/>
  <c r="Q73" i="36"/>
  <c r="R73" i="36"/>
  <c r="P73" i="36"/>
  <c r="M73" i="36"/>
  <c r="L73" i="36"/>
  <c r="K73" i="36"/>
  <c r="F73" i="36"/>
  <c r="E73" i="36"/>
  <c r="D73" i="36"/>
  <c r="Q72" i="36"/>
  <c r="P72" i="36"/>
  <c r="M72" i="36"/>
  <c r="L72" i="36"/>
  <c r="K72" i="36"/>
  <c r="F72" i="36"/>
  <c r="E72" i="36"/>
  <c r="D72" i="36"/>
  <c r="Q71" i="36"/>
  <c r="R71" i="36"/>
  <c r="P71" i="36"/>
  <c r="M71" i="36"/>
  <c r="L71" i="36"/>
  <c r="K71" i="36"/>
  <c r="N71" i="36"/>
  <c r="F71" i="36"/>
  <c r="E71" i="36"/>
  <c r="D71" i="36"/>
  <c r="Q70" i="36"/>
  <c r="R70" i="36"/>
  <c r="P70" i="36"/>
  <c r="M70" i="36"/>
  <c r="L70" i="36"/>
  <c r="N70" i="36"/>
  <c r="K70" i="36"/>
  <c r="F70" i="36"/>
  <c r="E70" i="36"/>
  <c r="D70" i="36"/>
  <c r="Q69" i="36"/>
  <c r="P69" i="36"/>
  <c r="R69" i="36"/>
  <c r="M69" i="36"/>
  <c r="L69" i="36"/>
  <c r="K69" i="36"/>
  <c r="F69" i="36"/>
  <c r="E69" i="36"/>
  <c r="D69" i="36"/>
  <c r="Q68" i="36"/>
  <c r="P68" i="36"/>
  <c r="M68" i="36"/>
  <c r="L68" i="36"/>
  <c r="K68" i="36"/>
  <c r="F68" i="36"/>
  <c r="E68" i="36"/>
  <c r="D68" i="36"/>
  <c r="Q67" i="36"/>
  <c r="L67" i="36"/>
  <c r="J67" i="36"/>
  <c r="E67" i="36"/>
  <c r="C67" i="36"/>
  <c r="P66" i="36"/>
  <c r="M66" i="36"/>
  <c r="K66" i="36"/>
  <c r="I66" i="36"/>
  <c r="F66" i="36"/>
  <c r="D66" i="36"/>
  <c r="B66" i="36"/>
  <c r="Q62" i="36"/>
  <c r="R62" i="36"/>
  <c r="P62" i="36"/>
  <c r="M62" i="36"/>
  <c r="F62" i="36"/>
  <c r="J61" i="36"/>
  <c r="M61" i="36"/>
  <c r="I61" i="36"/>
  <c r="C61" i="36"/>
  <c r="E61" i="36"/>
  <c r="B61" i="36"/>
  <c r="D61" i="36"/>
  <c r="L60" i="36"/>
  <c r="K60" i="36"/>
  <c r="E60" i="36"/>
  <c r="D60" i="36"/>
  <c r="L59" i="36"/>
  <c r="N59" i="36"/>
  <c r="K59" i="36"/>
  <c r="E59" i="36"/>
  <c r="D59" i="36"/>
  <c r="Q58" i="36"/>
  <c r="P58" i="36"/>
  <c r="M58" i="36"/>
  <c r="L58" i="36"/>
  <c r="K58" i="36"/>
  <c r="F58" i="36"/>
  <c r="E58" i="36"/>
  <c r="D58" i="36"/>
  <c r="Q57" i="36"/>
  <c r="P57" i="36"/>
  <c r="R57" i="36"/>
  <c r="M57" i="36"/>
  <c r="L57" i="36"/>
  <c r="K57" i="36"/>
  <c r="F57" i="36"/>
  <c r="E57" i="36"/>
  <c r="D57" i="36"/>
  <c r="Q56" i="36"/>
  <c r="P56" i="36"/>
  <c r="M56" i="36"/>
  <c r="L56" i="36"/>
  <c r="K56" i="36"/>
  <c r="F56" i="36"/>
  <c r="E56" i="36"/>
  <c r="D56" i="36"/>
  <c r="Q55" i="36"/>
  <c r="P55" i="36"/>
  <c r="M55" i="36"/>
  <c r="L55" i="36"/>
  <c r="K55" i="36"/>
  <c r="N55" i="36"/>
  <c r="F55" i="36"/>
  <c r="E55" i="36"/>
  <c r="D55" i="36"/>
  <c r="Q54" i="36"/>
  <c r="P54" i="36"/>
  <c r="M54" i="36"/>
  <c r="L54" i="36"/>
  <c r="K54" i="36"/>
  <c r="N54" i="36"/>
  <c r="F54" i="36"/>
  <c r="E54" i="36"/>
  <c r="D54" i="36"/>
  <c r="Q53" i="36"/>
  <c r="P53" i="36"/>
  <c r="M53" i="36"/>
  <c r="L53" i="36"/>
  <c r="K53" i="36"/>
  <c r="F53" i="36"/>
  <c r="E53" i="36"/>
  <c r="D53" i="36"/>
  <c r="Q52" i="36"/>
  <c r="P52" i="36"/>
  <c r="M52" i="36"/>
  <c r="L52" i="36"/>
  <c r="K52" i="36"/>
  <c r="N52" i="36"/>
  <c r="F52" i="36"/>
  <c r="E52" i="36"/>
  <c r="D52" i="36"/>
  <c r="Q51" i="36"/>
  <c r="P51" i="36"/>
  <c r="M51" i="36"/>
  <c r="L51" i="36"/>
  <c r="K51" i="36"/>
  <c r="F51" i="36"/>
  <c r="E51" i="36"/>
  <c r="D51" i="36"/>
  <c r="Q50" i="36"/>
  <c r="P50" i="36"/>
  <c r="M50" i="36"/>
  <c r="L50" i="36"/>
  <c r="K50" i="36"/>
  <c r="F50" i="36"/>
  <c r="E50" i="36"/>
  <c r="D50" i="36"/>
  <c r="Q49" i="36"/>
  <c r="P49" i="36"/>
  <c r="M49" i="36"/>
  <c r="L49" i="36"/>
  <c r="K49" i="36"/>
  <c r="F49" i="36"/>
  <c r="E49" i="36"/>
  <c r="D49" i="36"/>
  <c r="Q48" i="36"/>
  <c r="P48" i="36"/>
  <c r="M48" i="36"/>
  <c r="L48" i="36"/>
  <c r="K48" i="36"/>
  <c r="N48" i="36"/>
  <c r="F48" i="36"/>
  <c r="E48" i="36"/>
  <c r="D48" i="36"/>
  <c r="Q47" i="36"/>
  <c r="P47" i="36"/>
  <c r="M47" i="36"/>
  <c r="L47" i="36"/>
  <c r="K47" i="36"/>
  <c r="F47" i="36"/>
  <c r="E47" i="36"/>
  <c r="D47" i="36"/>
  <c r="Q46" i="36"/>
  <c r="P46" i="36"/>
  <c r="M46" i="36"/>
  <c r="L46" i="36"/>
  <c r="K46" i="36"/>
  <c r="F46" i="36"/>
  <c r="E46" i="36"/>
  <c r="D46" i="36"/>
  <c r="Q45" i="36"/>
  <c r="P45" i="36"/>
  <c r="M45" i="36"/>
  <c r="L45" i="36"/>
  <c r="K45" i="36"/>
  <c r="F45" i="36"/>
  <c r="E45" i="36"/>
  <c r="D45" i="36"/>
  <c r="G45" i="36"/>
  <c r="Q44" i="36"/>
  <c r="P44" i="36"/>
  <c r="M44" i="36"/>
  <c r="L44" i="36"/>
  <c r="K44" i="36"/>
  <c r="N44" i="36"/>
  <c r="F44" i="36"/>
  <c r="E44" i="36"/>
  <c r="D44" i="36"/>
  <c r="G44" i="36"/>
  <c r="Q43" i="36"/>
  <c r="P43" i="36"/>
  <c r="M43" i="36"/>
  <c r="L43" i="36"/>
  <c r="K43" i="36"/>
  <c r="F43" i="36"/>
  <c r="E43" i="36"/>
  <c r="D43" i="36"/>
  <c r="Q42" i="36"/>
  <c r="P42" i="36"/>
  <c r="M42" i="36"/>
  <c r="L42" i="36"/>
  <c r="K42" i="36"/>
  <c r="N42" i="36"/>
  <c r="F42" i="36"/>
  <c r="E42" i="36"/>
  <c r="D42" i="36"/>
  <c r="Q41" i="36"/>
  <c r="R41" i="36"/>
  <c r="P41" i="36"/>
  <c r="M41" i="36"/>
  <c r="L41" i="36"/>
  <c r="K41" i="36"/>
  <c r="N41" i="36"/>
  <c r="F41" i="36"/>
  <c r="E41" i="36"/>
  <c r="D41" i="36"/>
  <c r="G41" i="36"/>
  <c r="Q40" i="36"/>
  <c r="P40" i="36"/>
  <c r="M40" i="36"/>
  <c r="L40" i="36"/>
  <c r="K40" i="36"/>
  <c r="F40" i="36"/>
  <c r="E40" i="36"/>
  <c r="D40" i="36"/>
  <c r="Q39" i="36"/>
  <c r="P39" i="36"/>
  <c r="M39" i="36"/>
  <c r="L39" i="36"/>
  <c r="K39" i="36"/>
  <c r="F39" i="36"/>
  <c r="E39" i="36"/>
  <c r="D39" i="36"/>
  <c r="Q38" i="36"/>
  <c r="L38" i="36"/>
  <c r="J38" i="36"/>
  <c r="E38" i="36"/>
  <c r="C38" i="36"/>
  <c r="P37" i="36"/>
  <c r="M37" i="36"/>
  <c r="K37" i="36"/>
  <c r="I37" i="36"/>
  <c r="F37" i="36"/>
  <c r="D37" i="36"/>
  <c r="B37" i="36"/>
  <c r="Q33" i="36"/>
  <c r="P33" i="36"/>
  <c r="R33" i="36"/>
  <c r="M33" i="36"/>
  <c r="F33" i="36"/>
  <c r="J32" i="36"/>
  <c r="M32" i="36"/>
  <c r="I32" i="36"/>
  <c r="K32" i="36"/>
  <c r="C32" i="36"/>
  <c r="E32" i="36"/>
  <c r="B32" i="36"/>
  <c r="D32" i="36"/>
  <c r="Q31" i="36"/>
  <c r="P31" i="36"/>
  <c r="M31" i="36"/>
  <c r="L31" i="36"/>
  <c r="K31" i="36"/>
  <c r="F31" i="36"/>
  <c r="E31" i="36"/>
  <c r="D31" i="36"/>
  <c r="Q30" i="36"/>
  <c r="P30" i="36"/>
  <c r="M30" i="36"/>
  <c r="L30" i="36"/>
  <c r="K30" i="36"/>
  <c r="F30" i="36"/>
  <c r="E30" i="36"/>
  <c r="D30" i="36"/>
  <c r="L29" i="36"/>
  <c r="K29" i="36"/>
  <c r="E29" i="36"/>
  <c r="D29" i="36"/>
  <c r="Q28" i="36"/>
  <c r="P28" i="36"/>
  <c r="M28" i="36"/>
  <c r="L28" i="36"/>
  <c r="K28" i="36"/>
  <c r="F28" i="36"/>
  <c r="E28" i="36"/>
  <c r="D28" i="36"/>
  <c r="Q27" i="36"/>
  <c r="P27" i="36"/>
  <c r="M27" i="36"/>
  <c r="L27" i="36"/>
  <c r="K27" i="36"/>
  <c r="F27" i="36"/>
  <c r="E27" i="36"/>
  <c r="D27" i="36"/>
  <c r="Q26" i="36"/>
  <c r="R26" i="36"/>
  <c r="P26" i="36"/>
  <c r="M26" i="36"/>
  <c r="L26" i="36"/>
  <c r="K26" i="36"/>
  <c r="F26" i="36"/>
  <c r="E26" i="36"/>
  <c r="D26" i="36"/>
  <c r="Q25" i="36"/>
  <c r="R25" i="36"/>
  <c r="P25" i="36"/>
  <c r="M25" i="36"/>
  <c r="L25" i="36"/>
  <c r="K25" i="36"/>
  <c r="N25" i="36"/>
  <c r="F25" i="36"/>
  <c r="E25" i="36"/>
  <c r="D25" i="36"/>
  <c r="Q24" i="36"/>
  <c r="P24" i="36"/>
  <c r="M24" i="36"/>
  <c r="L24" i="36"/>
  <c r="K24" i="36"/>
  <c r="N24" i="36"/>
  <c r="F24" i="36"/>
  <c r="E24" i="36"/>
  <c r="D24" i="36"/>
  <c r="Q23" i="36"/>
  <c r="P23" i="36"/>
  <c r="M23" i="36"/>
  <c r="L23" i="36"/>
  <c r="K23" i="36"/>
  <c r="F23" i="36"/>
  <c r="E23" i="36"/>
  <c r="D23" i="36"/>
  <c r="Q22" i="36"/>
  <c r="P22" i="36"/>
  <c r="M22" i="36"/>
  <c r="L22" i="36"/>
  <c r="K22" i="36"/>
  <c r="F22" i="36"/>
  <c r="E22" i="36"/>
  <c r="D22" i="36"/>
  <c r="Q21" i="36"/>
  <c r="P21" i="36"/>
  <c r="M21" i="36"/>
  <c r="L21" i="36"/>
  <c r="K21" i="36"/>
  <c r="F21" i="36"/>
  <c r="E21" i="36"/>
  <c r="D21" i="36"/>
  <c r="Q20" i="36"/>
  <c r="P20" i="36"/>
  <c r="M20" i="36"/>
  <c r="L20" i="36"/>
  <c r="K20" i="36"/>
  <c r="F20" i="36"/>
  <c r="E20" i="36"/>
  <c r="D20" i="36"/>
  <c r="G20" i="36"/>
  <c r="Q19" i="36"/>
  <c r="R19" i="36"/>
  <c r="P19" i="36"/>
  <c r="M19" i="36"/>
  <c r="L19" i="36"/>
  <c r="K19" i="36"/>
  <c r="F19" i="36"/>
  <c r="E19" i="36"/>
  <c r="D19" i="36"/>
  <c r="G19" i="36"/>
  <c r="Q18" i="36"/>
  <c r="R18" i="36"/>
  <c r="P18" i="36"/>
  <c r="M18" i="36"/>
  <c r="L18" i="36"/>
  <c r="K18" i="36"/>
  <c r="F18" i="36"/>
  <c r="E18" i="36"/>
  <c r="D18" i="36"/>
  <c r="Q17" i="36"/>
  <c r="P17" i="36"/>
  <c r="M17" i="36"/>
  <c r="L17" i="36"/>
  <c r="K17" i="36"/>
  <c r="F17" i="36"/>
  <c r="E17" i="36"/>
  <c r="D17" i="36"/>
  <c r="Q16" i="36"/>
  <c r="P16" i="36"/>
  <c r="M16" i="36"/>
  <c r="L16" i="36"/>
  <c r="K16" i="36"/>
  <c r="F16" i="36"/>
  <c r="E16" i="36"/>
  <c r="D16" i="36"/>
  <c r="Q15" i="36"/>
  <c r="P15" i="36"/>
  <c r="M15" i="36"/>
  <c r="L15" i="36"/>
  <c r="K15" i="36"/>
  <c r="F15" i="36"/>
  <c r="E15" i="36"/>
  <c r="D15" i="36"/>
  <c r="G15" i="36"/>
  <c r="Q14" i="36"/>
  <c r="P14" i="36"/>
  <c r="M14" i="36"/>
  <c r="L14" i="36"/>
  <c r="K14" i="36"/>
  <c r="F14" i="36"/>
  <c r="E14" i="36"/>
  <c r="D14" i="36"/>
  <c r="Q13" i="36"/>
  <c r="P13" i="36"/>
  <c r="M13" i="36"/>
  <c r="L13" i="36"/>
  <c r="K13" i="36"/>
  <c r="F13" i="36"/>
  <c r="E13" i="36"/>
  <c r="D13" i="36"/>
  <c r="G13" i="36"/>
  <c r="Q12" i="36"/>
  <c r="P12" i="36"/>
  <c r="M12" i="36"/>
  <c r="L12" i="36"/>
  <c r="K12" i="36"/>
  <c r="F12" i="36"/>
  <c r="E12" i="36"/>
  <c r="D12" i="36"/>
  <c r="Q11" i="36"/>
  <c r="P11" i="36"/>
  <c r="M11" i="36"/>
  <c r="L11" i="36"/>
  <c r="K11" i="36"/>
  <c r="F11" i="36"/>
  <c r="E11" i="36"/>
  <c r="D11" i="36"/>
  <c r="Q10" i="36"/>
  <c r="P10" i="36"/>
  <c r="M10" i="36"/>
  <c r="L10" i="36"/>
  <c r="K10" i="36"/>
  <c r="F10" i="36"/>
  <c r="E10" i="36"/>
  <c r="D10" i="36"/>
  <c r="Q9" i="36"/>
  <c r="P9" i="36"/>
  <c r="M9" i="36"/>
  <c r="L9" i="36"/>
  <c r="K9" i="36"/>
  <c r="F9" i="36"/>
  <c r="E9" i="36"/>
  <c r="D9" i="36"/>
  <c r="G9" i="36"/>
  <c r="Q8" i="36"/>
  <c r="P8" i="36"/>
  <c r="M8" i="36"/>
  <c r="L8" i="36"/>
  <c r="K8" i="36"/>
  <c r="F8" i="36"/>
  <c r="E8" i="36"/>
  <c r="D8" i="36"/>
  <c r="Q7" i="36"/>
  <c r="P7" i="36"/>
  <c r="M7" i="36"/>
  <c r="L7" i="36"/>
  <c r="K7" i="36"/>
  <c r="F7" i="36"/>
  <c r="E7" i="36"/>
  <c r="D7" i="36"/>
  <c r="Q6" i="36"/>
  <c r="L6" i="36"/>
  <c r="E6" i="36"/>
  <c r="J6" i="36" s="1"/>
  <c r="P5" i="36"/>
  <c r="M5" i="36"/>
  <c r="K5" i="36"/>
  <c r="I5" i="36"/>
  <c r="D5" i="36"/>
  <c r="F5" i="36" s="1"/>
  <c r="N74" i="36"/>
  <c r="N49" i="36"/>
  <c r="L32" i="36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G13" i="34"/>
  <c r="H13" i="34"/>
  <c r="M18" i="34"/>
  <c r="I8" i="34"/>
  <c r="H6" i="34"/>
  <c r="O6" i="34"/>
  <c r="G6" i="34"/>
  <c r="N6" i="34"/>
  <c r="S5" i="34"/>
  <c r="P5" i="34"/>
  <c r="N5" i="34"/>
  <c r="L5" i="34"/>
  <c r="I5" i="34"/>
  <c r="H12" i="34"/>
  <c r="J61" i="3"/>
  <c r="L61" i="3"/>
  <c r="N61" i="3"/>
  <c r="I61" i="3"/>
  <c r="K61" i="3"/>
  <c r="C61" i="3"/>
  <c r="E61" i="3"/>
  <c r="B61" i="3"/>
  <c r="P5" i="3"/>
  <c r="M5" i="3"/>
  <c r="K5" i="3"/>
  <c r="I5" i="3"/>
  <c r="F5" i="3"/>
  <c r="D5" i="3"/>
  <c r="Q43" i="2"/>
  <c r="N43" i="2"/>
  <c r="L43" i="2"/>
  <c r="J43" i="2"/>
  <c r="G43" i="2"/>
  <c r="E43" i="2"/>
  <c r="C43" i="2"/>
  <c r="Q24" i="2"/>
  <c r="L24" i="2"/>
  <c r="J24" i="2"/>
  <c r="E24" i="2"/>
  <c r="Q5" i="2"/>
  <c r="L5" i="2"/>
  <c r="J5" i="2"/>
  <c r="E5" i="2"/>
  <c r="P69" i="3"/>
  <c r="Q69" i="3"/>
  <c r="R69" i="3"/>
  <c r="P70" i="3"/>
  <c r="Q70" i="3"/>
  <c r="P71" i="3"/>
  <c r="Q71" i="3"/>
  <c r="R71" i="3"/>
  <c r="P72" i="3"/>
  <c r="Q72" i="3"/>
  <c r="R72" i="3"/>
  <c r="P73" i="3"/>
  <c r="Q73" i="3"/>
  <c r="P74" i="3"/>
  <c r="R74" i="3"/>
  <c r="Q74" i="3"/>
  <c r="P75" i="3"/>
  <c r="Q75" i="3"/>
  <c r="P76" i="3"/>
  <c r="R76" i="3"/>
  <c r="Q76" i="3"/>
  <c r="P77" i="3"/>
  <c r="Q77" i="3"/>
  <c r="P78" i="3"/>
  <c r="R78" i="3"/>
  <c r="Q78" i="3"/>
  <c r="P79" i="3"/>
  <c r="Q79" i="3"/>
  <c r="R79" i="3"/>
  <c r="P80" i="3"/>
  <c r="Q80" i="3"/>
  <c r="R80" i="3"/>
  <c r="P84" i="3"/>
  <c r="Q84" i="3"/>
  <c r="P85" i="3"/>
  <c r="Q85" i="3"/>
  <c r="R85" i="3"/>
  <c r="P86" i="3"/>
  <c r="Q86" i="3"/>
  <c r="R86" i="3"/>
  <c r="P87" i="3"/>
  <c r="Q87" i="3"/>
  <c r="R87" i="3"/>
  <c r="P88" i="3"/>
  <c r="Q88" i="3"/>
  <c r="P89" i="3"/>
  <c r="Q89" i="3"/>
  <c r="P93" i="3"/>
  <c r="Q93" i="3"/>
  <c r="P96" i="3"/>
  <c r="Q96" i="3"/>
  <c r="R96" i="3"/>
  <c r="Q68" i="3"/>
  <c r="P68" i="3"/>
  <c r="R68" i="3"/>
  <c r="Q62" i="3"/>
  <c r="P62" i="3"/>
  <c r="Q60" i="3"/>
  <c r="P60" i="3"/>
  <c r="Q59" i="3"/>
  <c r="P59" i="3"/>
  <c r="Q58" i="3"/>
  <c r="P58" i="3"/>
  <c r="R58" i="3"/>
  <c r="Q57" i="3"/>
  <c r="P57" i="3"/>
  <c r="Q56" i="3"/>
  <c r="P56" i="3"/>
  <c r="R56" i="3"/>
  <c r="Q55" i="3"/>
  <c r="P55" i="3"/>
  <c r="R55" i="3"/>
  <c r="Q54" i="3"/>
  <c r="P54" i="3"/>
  <c r="Q53" i="3"/>
  <c r="P53" i="3"/>
  <c r="Q52" i="3"/>
  <c r="P52" i="3"/>
  <c r="Q51" i="3"/>
  <c r="P51" i="3"/>
  <c r="Q50" i="3"/>
  <c r="P50" i="3"/>
  <c r="R50" i="3"/>
  <c r="Q49" i="3"/>
  <c r="P49" i="3"/>
  <c r="R49" i="3"/>
  <c r="Q48" i="3"/>
  <c r="P48" i="3"/>
  <c r="Q47" i="3"/>
  <c r="P47" i="3"/>
  <c r="Q46" i="3"/>
  <c r="P46" i="3"/>
  <c r="Q45" i="3"/>
  <c r="P45" i="3"/>
  <c r="R45" i="3"/>
  <c r="Q44" i="3"/>
  <c r="P44" i="3"/>
  <c r="Q43" i="3"/>
  <c r="P43" i="3"/>
  <c r="Q42" i="3"/>
  <c r="P42" i="3"/>
  <c r="R42" i="3"/>
  <c r="Q41" i="3"/>
  <c r="P41" i="3"/>
  <c r="Q40" i="3"/>
  <c r="P40" i="3"/>
  <c r="R40" i="3"/>
  <c r="Q39" i="3"/>
  <c r="P39" i="3"/>
  <c r="R39" i="3"/>
  <c r="P8" i="3"/>
  <c r="Q8" i="3"/>
  <c r="R8" i="3"/>
  <c r="P9" i="3"/>
  <c r="Q9" i="3"/>
  <c r="P10" i="3"/>
  <c r="Q10" i="3"/>
  <c r="P11" i="3"/>
  <c r="Q11" i="3"/>
  <c r="P12" i="3"/>
  <c r="Q12" i="3"/>
  <c r="R12" i="3"/>
  <c r="P13" i="3"/>
  <c r="Q13" i="3"/>
  <c r="P14" i="3"/>
  <c r="Q14" i="3"/>
  <c r="P15" i="3"/>
  <c r="Q15" i="3"/>
  <c r="P16" i="3"/>
  <c r="Q16" i="3"/>
  <c r="P17" i="3"/>
  <c r="Q17" i="3"/>
  <c r="P18" i="3"/>
  <c r="Q18" i="3"/>
  <c r="R18" i="3"/>
  <c r="P19" i="3"/>
  <c r="Q19" i="3"/>
  <c r="P20" i="3"/>
  <c r="Q20" i="3"/>
  <c r="R20" i="3"/>
  <c r="P21" i="3"/>
  <c r="Q21" i="3"/>
  <c r="P22" i="3"/>
  <c r="Q22" i="3"/>
  <c r="R22" i="3"/>
  <c r="P23" i="3"/>
  <c r="Q23" i="3"/>
  <c r="R23" i="3"/>
  <c r="P24" i="3"/>
  <c r="Q24" i="3"/>
  <c r="P25" i="3"/>
  <c r="Q25" i="3"/>
  <c r="P26" i="3"/>
  <c r="Q26" i="3"/>
  <c r="P27" i="3"/>
  <c r="Q27" i="3"/>
  <c r="R27" i="3"/>
  <c r="P28" i="3"/>
  <c r="Q28" i="3"/>
  <c r="P29" i="3"/>
  <c r="Q29" i="3"/>
  <c r="P30" i="3"/>
  <c r="Q30" i="3"/>
  <c r="P31" i="3"/>
  <c r="Q31" i="3"/>
  <c r="P33" i="3"/>
  <c r="Q33" i="3"/>
  <c r="R33" i="3"/>
  <c r="Q7" i="3"/>
  <c r="P7" i="3"/>
  <c r="R56" i="2"/>
  <c r="Q56" i="2"/>
  <c r="R47" i="2"/>
  <c r="Q47" i="2"/>
  <c r="S47" i="2"/>
  <c r="R46" i="2"/>
  <c r="Q46" i="2"/>
  <c r="R45" i="2"/>
  <c r="Q45" i="2"/>
  <c r="R37" i="2"/>
  <c r="Q37" i="2"/>
  <c r="R36" i="2"/>
  <c r="Q36" i="2"/>
  <c r="R34" i="2"/>
  <c r="S34" i="2"/>
  <c r="Q34" i="2"/>
  <c r="R33" i="2"/>
  <c r="Q33" i="2"/>
  <c r="R32" i="2"/>
  <c r="Q32" i="2"/>
  <c r="Q28" i="2"/>
  <c r="R27" i="2"/>
  <c r="Q27" i="2"/>
  <c r="R26" i="2"/>
  <c r="Q26" i="2"/>
  <c r="S26" i="2"/>
  <c r="R7" i="2"/>
  <c r="S7" i="2"/>
  <c r="Q7" i="2"/>
  <c r="N46" i="2"/>
  <c r="N47" i="2"/>
  <c r="N56" i="2"/>
  <c r="N45" i="2"/>
  <c r="G46" i="2"/>
  <c r="G47" i="2"/>
  <c r="G45" i="2"/>
  <c r="G27" i="2"/>
  <c r="G28" i="2"/>
  <c r="G32" i="2"/>
  <c r="G33" i="2"/>
  <c r="G34" i="2"/>
  <c r="G36" i="2"/>
  <c r="G37" i="2"/>
  <c r="G26" i="2"/>
  <c r="K69" i="3"/>
  <c r="L69" i="3"/>
  <c r="N69" i="3"/>
  <c r="M69" i="3"/>
  <c r="K70" i="3"/>
  <c r="L70" i="3"/>
  <c r="N70" i="3"/>
  <c r="M70" i="3"/>
  <c r="K71" i="3"/>
  <c r="L71" i="3"/>
  <c r="M71" i="3"/>
  <c r="K72" i="3"/>
  <c r="L72" i="3"/>
  <c r="N72" i="3"/>
  <c r="M72" i="3"/>
  <c r="K73" i="3"/>
  <c r="N73" i="3"/>
  <c r="L73" i="3"/>
  <c r="M73" i="3"/>
  <c r="K74" i="3"/>
  <c r="L74" i="3"/>
  <c r="M74" i="3"/>
  <c r="K75" i="3"/>
  <c r="L75" i="3"/>
  <c r="M75" i="3"/>
  <c r="K76" i="3"/>
  <c r="L76" i="3"/>
  <c r="N76" i="3"/>
  <c r="M76" i="3"/>
  <c r="K77" i="3"/>
  <c r="L77" i="3"/>
  <c r="M77" i="3"/>
  <c r="K78" i="3"/>
  <c r="L78" i="3"/>
  <c r="N78" i="3"/>
  <c r="M78" i="3"/>
  <c r="K79" i="3"/>
  <c r="L79" i="3"/>
  <c r="M79" i="3"/>
  <c r="K80" i="3"/>
  <c r="L80" i="3"/>
  <c r="N80" i="3"/>
  <c r="M80" i="3"/>
  <c r="K81" i="3"/>
  <c r="L81" i="3"/>
  <c r="K82" i="3"/>
  <c r="L82" i="3"/>
  <c r="K83" i="3"/>
  <c r="L83" i="3"/>
  <c r="K84" i="3"/>
  <c r="L84" i="3"/>
  <c r="M84" i="3"/>
  <c r="K85" i="3"/>
  <c r="L85" i="3"/>
  <c r="N85" i="3"/>
  <c r="M85" i="3"/>
  <c r="K86" i="3"/>
  <c r="N86" i="3"/>
  <c r="L86" i="3"/>
  <c r="M86" i="3"/>
  <c r="K87" i="3"/>
  <c r="L87" i="3"/>
  <c r="M87" i="3"/>
  <c r="K88" i="3"/>
  <c r="N88" i="3"/>
  <c r="L88" i="3"/>
  <c r="M88" i="3"/>
  <c r="K89" i="3"/>
  <c r="L89" i="3"/>
  <c r="N89" i="3"/>
  <c r="M89" i="3"/>
  <c r="K90" i="3"/>
  <c r="L90" i="3"/>
  <c r="N90" i="3"/>
  <c r="K91" i="3"/>
  <c r="L91" i="3"/>
  <c r="N91" i="3"/>
  <c r="K92" i="3"/>
  <c r="L92" i="3"/>
  <c r="K93" i="3"/>
  <c r="L93" i="3"/>
  <c r="M93" i="3"/>
  <c r="K94" i="3"/>
  <c r="N94" i="3"/>
  <c r="L94" i="3"/>
  <c r="K96" i="3"/>
  <c r="N96" i="3"/>
  <c r="L96" i="3"/>
  <c r="M96" i="3"/>
  <c r="L68" i="3"/>
  <c r="K68" i="3"/>
  <c r="N68" i="3"/>
  <c r="M68" i="3"/>
  <c r="D69" i="3"/>
  <c r="E69" i="3"/>
  <c r="G69" i="3"/>
  <c r="F69" i="3"/>
  <c r="D70" i="3"/>
  <c r="E70" i="3"/>
  <c r="G70" i="3"/>
  <c r="F70" i="3"/>
  <c r="D71" i="3"/>
  <c r="E71" i="3"/>
  <c r="G71" i="3"/>
  <c r="F71" i="3"/>
  <c r="D72" i="3"/>
  <c r="E72" i="3"/>
  <c r="G72" i="3"/>
  <c r="F72" i="3"/>
  <c r="D73" i="3"/>
  <c r="E73" i="3"/>
  <c r="F73" i="3"/>
  <c r="D74" i="3"/>
  <c r="E74" i="3"/>
  <c r="G74" i="3"/>
  <c r="F74" i="3"/>
  <c r="D75" i="3"/>
  <c r="E75" i="3"/>
  <c r="F75" i="3"/>
  <c r="D76" i="3"/>
  <c r="E76" i="3"/>
  <c r="G76" i="3"/>
  <c r="F76" i="3"/>
  <c r="D77" i="3"/>
  <c r="E77" i="3"/>
  <c r="F77" i="3"/>
  <c r="D78" i="3"/>
  <c r="E78" i="3"/>
  <c r="G78" i="3"/>
  <c r="F78" i="3"/>
  <c r="D79" i="3"/>
  <c r="E79" i="3"/>
  <c r="F79" i="3"/>
  <c r="D80" i="3"/>
  <c r="E80" i="3"/>
  <c r="G80" i="3"/>
  <c r="F80" i="3"/>
  <c r="D81" i="3"/>
  <c r="E81" i="3"/>
  <c r="D82" i="3"/>
  <c r="E82" i="3"/>
  <c r="G82" i="3"/>
  <c r="D83" i="3"/>
  <c r="E83" i="3"/>
  <c r="D84" i="3"/>
  <c r="G84" i="3"/>
  <c r="E84" i="3"/>
  <c r="D85" i="3"/>
  <c r="E85" i="3"/>
  <c r="G85" i="3"/>
  <c r="D86" i="3"/>
  <c r="E86" i="3"/>
  <c r="G86" i="3"/>
  <c r="D87" i="3"/>
  <c r="E87" i="3"/>
  <c r="G87" i="3"/>
  <c r="D88" i="3"/>
  <c r="E88" i="3"/>
  <c r="D89" i="3"/>
  <c r="E89" i="3"/>
  <c r="D90" i="3"/>
  <c r="E90" i="3"/>
  <c r="D91" i="3"/>
  <c r="E91" i="3"/>
  <c r="D92" i="3"/>
  <c r="E92" i="3"/>
  <c r="G92" i="3"/>
  <c r="D93" i="3"/>
  <c r="E93" i="3"/>
  <c r="F93" i="3"/>
  <c r="D94" i="3"/>
  <c r="E94" i="3"/>
  <c r="G94" i="3"/>
  <c r="F96" i="3"/>
  <c r="F68" i="3"/>
  <c r="E68" i="3"/>
  <c r="D68" i="3"/>
  <c r="J95" i="3"/>
  <c r="L95" i="3"/>
  <c r="N95" i="3"/>
  <c r="I95" i="3"/>
  <c r="K95" i="3"/>
  <c r="C95" i="3"/>
  <c r="E95" i="3"/>
  <c r="G95" i="3"/>
  <c r="B95" i="3"/>
  <c r="D95" i="3"/>
  <c r="K40" i="3"/>
  <c r="L40" i="3"/>
  <c r="N40" i="3"/>
  <c r="M40" i="3"/>
  <c r="K41" i="3"/>
  <c r="L41" i="3"/>
  <c r="M41" i="3"/>
  <c r="K42" i="3"/>
  <c r="L42" i="3"/>
  <c r="M42" i="3"/>
  <c r="K43" i="3"/>
  <c r="L43" i="3"/>
  <c r="M43" i="3"/>
  <c r="K44" i="3"/>
  <c r="L44" i="3"/>
  <c r="M44" i="3"/>
  <c r="K45" i="3"/>
  <c r="L45" i="3"/>
  <c r="N45" i="3"/>
  <c r="M45" i="3"/>
  <c r="K46" i="3"/>
  <c r="L46" i="3"/>
  <c r="M46" i="3"/>
  <c r="K47" i="3"/>
  <c r="L47" i="3"/>
  <c r="M47" i="3"/>
  <c r="K48" i="3"/>
  <c r="L48" i="3"/>
  <c r="M48" i="3"/>
  <c r="K49" i="3"/>
  <c r="L49" i="3"/>
  <c r="M49" i="3"/>
  <c r="K50" i="3"/>
  <c r="L50" i="3"/>
  <c r="M50" i="3"/>
  <c r="K51" i="3"/>
  <c r="L51" i="3"/>
  <c r="M51" i="3"/>
  <c r="K52" i="3"/>
  <c r="L52" i="3"/>
  <c r="M52" i="3"/>
  <c r="K53" i="3"/>
  <c r="L53" i="3"/>
  <c r="M53" i="3"/>
  <c r="K54" i="3"/>
  <c r="L54" i="3"/>
  <c r="M54" i="3"/>
  <c r="K55" i="3"/>
  <c r="L55" i="3"/>
  <c r="M55" i="3"/>
  <c r="K56" i="3"/>
  <c r="L56" i="3"/>
  <c r="M56" i="3"/>
  <c r="K57" i="3"/>
  <c r="L57" i="3"/>
  <c r="M57" i="3"/>
  <c r="K58" i="3"/>
  <c r="L58" i="3"/>
  <c r="M58" i="3"/>
  <c r="K59" i="3"/>
  <c r="L59" i="3"/>
  <c r="M59" i="3"/>
  <c r="K60" i="3"/>
  <c r="L60" i="3"/>
  <c r="M60" i="3"/>
  <c r="K62" i="3"/>
  <c r="L62" i="3"/>
  <c r="M62" i="3"/>
  <c r="M39" i="3"/>
  <c r="L39" i="3"/>
  <c r="K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2" i="3"/>
  <c r="F39" i="3"/>
  <c r="D40" i="3"/>
  <c r="E40" i="3"/>
  <c r="D41" i="3"/>
  <c r="E41" i="3"/>
  <c r="D42" i="3"/>
  <c r="E42" i="3"/>
  <c r="D43" i="3"/>
  <c r="E43" i="3"/>
  <c r="G43" i="3"/>
  <c r="D44" i="3"/>
  <c r="E44" i="3"/>
  <c r="D45" i="3"/>
  <c r="E45" i="3"/>
  <c r="D46" i="3"/>
  <c r="E46" i="3"/>
  <c r="D47" i="3"/>
  <c r="E47" i="3"/>
  <c r="G47" i="3"/>
  <c r="D48" i="3"/>
  <c r="E48" i="3"/>
  <c r="G48" i="3"/>
  <c r="D49" i="3"/>
  <c r="E49" i="3"/>
  <c r="D50" i="3"/>
  <c r="E50" i="3"/>
  <c r="D51" i="3"/>
  <c r="E51" i="3"/>
  <c r="D52" i="3"/>
  <c r="E52" i="3"/>
  <c r="D53" i="3"/>
  <c r="E53" i="3"/>
  <c r="D54" i="3"/>
  <c r="E54" i="3"/>
  <c r="D55" i="3"/>
  <c r="E55" i="3"/>
  <c r="D56" i="3"/>
  <c r="E56" i="3"/>
  <c r="D57" i="3"/>
  <c r="E57" i="3"/>
  <c r="D58" i="3"/>
  <c r="E58" i="3"/>
  <c r="D59" i="3"/>
  <c r="E59" i="3"/>
  <c r="D60" i="3"/>
  <c r="E60" i="3"/>
  <c r="G60" i="3"/>
  <c r="E39" i="3"/>
  <c r="D39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3" i="3"/>
  <c r="M7" i="3"/>
  <c r="L8" i="3"/>
  <c r="N8" i="3"/>
  <c r="L9" i="3"/>
  <c r="N9" i="3"/>
  <c r="L10" i="3"/>
  <c r="N10" i="3"/>
  <c r="L11" i="3"/>
  <c r="N11" i="3"/>
  <c r="L12" i="3"/>
  <c r="N12" i="3"/>
  <c r="L13" i="3"/>
  <c r="N13" i="3"/>
  <c r="L14" i="3"/>
  <c r="N14" i="3"/>
  <c r="L15" i="3"/>
  <c r="N15" i="3"/>
  <c r="L16" i="3"/>
  <c r="N16" i="3"/>
  <c r="L17" i="3"/>
  <c r="N17" i="3"/>
  <c r="L18" i="3"/>
  <c r="N18" i="3"/>
  <c r="L19" i="3"/>
  <c r="N19" i="3"/>
  <c r="L20" i="3"/>
  <c r="N20" i="3"/>
  <c r="L21" i="3"/>
  <c r="N21" i="3"/>
  <c r="L22" i="3"/>
  <c r="N22" i="3"/>
  <c r="L23" i="3"/>
  <c r="N23" i="3"/>
  <c r="L24" i="3"/>
  <c r="N24" i="3"/>
  <c r="L25" i="3"/>
  <c r="N25" i="3"/>
  <c r="L26" i="3"/>
  <c r="N26" i="3"/>
  <c r="L27" i="3"/>
  <c r="N27" i="3"/>
  <c r="L28" i="3"/>
  <c r="L29" i="3"/>
  <c r="L30" i="3"/>
  <c r="L31" i="3"/>
  <c r="L7" i="3"/>
  <c r="N7" i="3"/>
  <c r="J32" i="3"/>
  <c r="L32" i="3"/>
  <c r="I32" i="3"/>
  <c r="K32" i="3"/>
  <c r="K33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3" i="3"/>
  <c r="F7" i="3"/>
  <c r="D8" i="3"/>
  <c r="E8" i="3"/>
  <c r="D9" i="3"/>
  <c r="E9" i="3"/>
  <c r="D10" i="3"/>
  <c r="E10" i="3"/>
  <c r="D11" i="3"/>
  <c r="E11" i="3"/>
  <c r="D12" i="3"/>
  <c r="E12" i="3"/>
  <c r="D13" i="3"/>
  <c r="E13" i="3"/>
  <c r="D14" i="3"/>
  <c r="E14" i="3"/>
  <c r="D15" i="3"/>
  <c r="E15" i="3"/>
  <c r="G15" i="3"/>
  <c r="D16" i="3"/>
  <c r="E16" i="3"/>
  <c r="D17" i="3"/>
  <c r="E17" i="3"/>
  <c r="G17" i="3"/>
  <c r="D18" i="3"/>
  <c r="E18" i="3"/>
  <c r="D19" i="3"/>
  <c r="E19" i="3"/>
  <c r="D20" i="3"/>
  <c r="E20" i="3"/>
  <c r="D21" i="3"/>
  <c r="E21" i="3"/>
  <c r="D22" i="3"/>
  <c r="E22" i="3"/>
  <c r="D23" i="3"/>
  <c r="E23" i="3"/>
  <c r="D24" i="3"/>
  <c r="E24" i="3"/>
  <c r="D25" i="3"/>
  <c r="E25" i="3"/>
  <c r="D26" i="3"/>
  <c r="E26" i="3"/>
  <c r="D27" i="3"/>
  <c r="E27" i="3"/>
  <c r="D28" i="3"/>
  <c r="E28" i="3"/>
  <c r="D29" i="3"/>
  <c r="E29" i="3"/>
  <c r="D30" i="3"/>
  <c r="E30" i="3"/>
  <c r="D31" i="3"/>
  <c r="E31" i="3"/>
  <c r="E7" i="3"/>
  <c r="D7" i="3"/>
  <c r="C32" i="3"/>
  <c r="B32" i="3"/>
  <c r="D32" i="3"/>
  <c r="D33" i="3"/>
  <c r="G33" i="3"/>
  <c r="N27" i="2"/>
  <c r="N28" i="2"/>
  <c r="N32" i="2"/>
  <c r="N33" i="2"/>
  <c r="N34" i="2"/>
  <c r="N36" i="2"/>
  <c r="N37" i="2"/>
  <c r="N26" i="2"/>
  <c r="N8" i="2"/>
  <c r="N7" i="2"/>
  <c r="G8" i="2"/>
  <c r="G7" i="2"/>
  <c r="G31" i="2"/>
  <c r="N62" i="3"/>
  <c r="L95" i="36"/>
  <c r="N89" i="36"/>
  <c r="G75" i="36"/>
  <c r="K61" i="36"/>
  <c r="L61" i="36"/>
  <c r="N61" i="36"/>
  <c r="N82" i="36"/>
  <c r="K62" i="36"/>
  <c r="G50" i="36"/>
  <c r="G43" i="36"/>
  <c r="R55" i="36"/>
  <c r="N19" i="36"/>
  <c r="N39" i="36"/>
  <c r="N51" i="36"/>
  <c r="N68" i="36"/>
  <c r="N84" i="36"/>
  <c r="F95" i="36"/>
  <c r="R91" i="36"/>
  <c r="G88" i="36"/>
  <c r="R87" i="36"/>
  <c r="R39" i="36"/>
  <c r="N30" i="36"/>
  <c r="G70" i="36"/>
  <c r="R76" i="36"/>
  <c r="G39" i="36"/>
  <c r="N58" i="36"/>
  <c r="R44" i="36"/>
  <c r="P61" i="36"/>
  <c r="R28" i="3"/>
  <c r="E32" i="3"/>
  <c r="G84" i="36"/>
  <c r="N60" i="36"/>
  <c r="G42" i="36"/>
  <c r="G52" i="36"/>
  <c r="N23" i="36"/>
  <c r="R30" i="36"/>
  <c r="R51" i="3"/>
  <c r="R16" i="3"/>
  <c r="N88" i="36"/>
  <c r="R81" i="36"/>
  <c r="N43" i="36"/>
  <c r="G58" i="36"/>
  <c r="G47" i="36"/>
  <c r="N31" i="36"/>
  <c r="G18" i="36"/>
  <c r="N79" i="3"/>
  <c r="R77" i="3"/>
  <c r="N57" i="3"/>
  <c r="N51" i="3"/>
  <c r="R62" i="3"/>
  <c r="D61" i="3"/>
  <c r="G44" i="3"/>
  <c r="M95" i="36"/>
  <c r="R49" i="36"/>
  <c r="N14" i="36"/>
  <c r="R15" i="36"/>
  <c r="N42" i="3"/>
  <c r="G46" i="3"/>
  <c r="G13" i="3"/>
  <c r="N73" i="36"/>
  <c r="N85" i="36"/>
  <c r="G51" i="36"/>
  <c r="N18" i="36"/>
  <c r="N59" i="3"/>
  <c r="R57" i="3"/>
  <c r="G16" i="3"/>
  <c r="S37" i="2"/>
  <c r="N72" i="36"/>
  <c r="G40" i="36"/>
  <c r="N9" i="36"/>
  <c r="N11" i="36"/>
  <c r="N15" i="36"/>
  <c r="N29" i="36"/>
  <c r="L33" i="36"/>
  <c r="Q32" i="36"/>
  <c r="N47" i="3"/>
  <c r="G51" i="3"/>
  <c r="R47" i="3"/>
  <c r="D62" i="3"/>
  <c r="P32" i="3"/>
  <c r="G28" i="3"/>
  <c r="N31" i="2"/>
  <c r="N87" i="36"/>
  <c r="N69" i="36"/>
  <c r="N86" i="36"/>
  <c r="G77" i="36"/>
  <c r="R86" i="36"/>
  <c r="G49" i="36"/>
  <c r="N7" i="36"/>
  <c r="N8" i="36"/>
  <c r="N10" i="36"/>
  <c r="N12" i="36"/>
  <c r="N13" i="36"/>
  <c r="N17" i="36"/>
  <c r="N28" i="36"/>
  <c r="G21" i="36"/>
  <c r="R9" i="36"/>
  <c r="N22" i="36"/>
  <c r="R31" i="36"/>
  <c r="N87" i="3"/>
  <c r="G90" i="3"/>
  <c r="G79" i="3"/>
  <c r="G58" i="3"/>
  <c r="G59" i="3"/>
  <c r="R15" i="3"/>
  <c r="R9" i="3"/>
  <c r="N77" i="36"/>
  <c r="N92" i="36"/>
  <c r="N16" i="36"/>
  <c r="N21" i="36"/>
  <c r="N26" i="36"/>
  <c r="N27" i="36"/>
  <c r="R16" i="36"/>
  <c r="F95" i="3"/>
  <c r="N77" i="3"/>
  <c r="N60" i="3"/>
  <c r="G41" i="3"/>
  <c r="R46" i="3"/>
  <c r="G24" i="3"/>
  <c r="R68" i="36"/>
  <c r="G57" i="36"/>
  <c r="F61" i="36"/>
  <c r="G11" i="36"/>
  <c r="G16" i="36"/>
  <c r="G23" i="36"/>
  <c r="G27" i="36"/>
  <c r="G30" i="36"/>
  <c r="F32" i="36"/>
  <c r="G25" i="36"/>
  <c r="N93" i="3"/>
  <c r="R88" i="3"/>
  <c r="F61" i="3"/>
  <c r="F32" i="3"/>
  <c r="G29" i="3"/>
  <c r="G20" i="3"/>
  <c r="G94" i="36"/>
  <c r="G71" i="36"/>
  <c r="G76" i="36"/>
  <c r="G85" i="36"/>
  <c r="R74" i="36"/>
  <c r="R77" i="36"/>
  <c r="R94" i="36"/>
  <c r="G55" i="36"/>
  <c r="G14" i="36"/>
  <c r="R14" i="36"/>
  <c r="R22" i="36"/>
  <c r="R28" i="36"/>
  <c r="N92" i="3"/>
  <c r="G91" i="3"/>
  <c r="R53" i="3"/>
  <c r="G18" i="3"/>
  <c r="G8" i="3"/>
  <c r="R25" i="3"/>
  <c r="G68" i="3"/>
  <c r="R73" i="3"/>
  <c r="N39" i="3"/>
  <c r="N55" i="3"/>
  <c r="G39" i="3"/>
  <c r="G57" i="3"/>
  <c r="G54" i="3"/>
  <c r="N58" i="3"/>
  <c r="N56" i="3"/>
  <c r="N54" i="3"/>
  <c r="N53" i="3"/>
  <c r="N52" i="3"/>
  <c r="N49" i="3"/>
  <c r="N48" i="3"/>
  <c r="Q61" i="3"/>
  <c r="G55" i="3"/>
  <c r="G53" i="3"/>
  <c r="G40" i="3"/>
  <c r="N46" i="3"/>
  <c r="N41" i="3"/>
  <c r="R44" i="3"/>
  <c r="M61" i="3"/>
  <c r="G56" i="3"/>
  <c r="G50" i="3"/>
  <c r="G45" i="3"/>
  <c r="N30" i="3"/>
  <c r="N28" i="3"/>
  <c r="R7" i="3"/>
  <c r="R31" i="3"/>
  <c r="R30" i="3"/>
  <c r="R29" i="3"/>
  <c r="R26" i="3"/>
  <c r="R24" i="3"/>
  <c r="R21" i="3"/>
  <c r="R19" i="3"/>
  <c r="R14" i="3"/>
  <c r="R13" i="3"/>
  <c r="R11" i="3"/>
  <c r="R10" i="3"/>
  <c r="G9" i="3"/>
  <c r="G27" i="3"/>
  <c r="G25" i="3"/>
  <c r="G22" i="3"/>
  <c r="G21" i="3"/>
  <c r="M32" i="3"/>
  <c r="N31" i="3"/>
  <c r="N29" i="3"/>
  <c r="E33" i="3"/>
  <c r="G7" i="3"/>
  <c r="G31" i="3"/>
  <c r="G30" i="3"/>
  <c r="G26" i="3"/>
  <c r="G19" i="3"/>
  <c r="G12" i="3"/>
  <c r="G10" i="3"/>
  <c r="Q32" i="3"/>
  <c r="R32" i="3"/>
  <c r="K57" i="2"/>
  <c r="M55" i="2" s="1"/>
  <c r="J57" i="2"/>
  <c r="L48" i="2" s="1"/>
  <c r="L50" i="2"/>
  <c r="M48" i="2"/>
  <c r="G50" i="2"/>
  <c r="D57" i="2"/>
  <c r="F46" i="2" s="1"/>
  <c r="S54" i="2"/>
  <c r="S48" i="2"/>
  <c r="S52" i="2"/>
  <c r="F52" i="2"/>
  <c r="S55" i="2"/>
  <c r="M54" i="2"/>
  <c r="M53" i="2"/>
  <c r="M51" i="2"/>
  <c r="S49" i="2"/>
  <c r="S45" i="2"/>
  <c r="N50" i="2"/>
  <c r="S36" i="2"/>
  <c r="S27" i="2"/>
  <c r="R57" i="2"/>
  <c r="N57" i="2"/>
  <c r="M47" i="2"/>
  <c r="Q12" i="2"/>
  <c r="K19" i="2"/>
  <c r="M16" i="2" s="1"/>
  <c r="N12" i="2"/>
  <c r="O20" i="34"/>
  <c r="O19" i="34"/>
  <c r="O7" i="34"/>
  <c r="O9" i="34"/>
  <c r="Q9" i="34"/>
  <c r="O11" i="34"/>
  <c r="Q11" i="34"/>
  <c r="O12" i="34"/>
  <c r="Q12" i="34"/>
  <c r="O14" i="34"/>
  <c r="Q14" i="34"/>
  <c r="P17" i="34"/>
  <c r="N7" i="34"/>
  <c r="Q8" i="34"/>
  <c r="P9" i="34"/>
  <c r="O10" i="34"/>
  <c r="Q10" i="34"/>
  <c r="Q13" i="34"/>
  <c r="P14" i="34"/>
  <c r="O15" i="34"/>
  <c r="Q15" i="34"/>
  <c r="U8" i="34"/>
  <c r="G14" i="34"/>
  <c r="H16" i="34"/>
  <c r="J16" i="34"/>
  <c r="E19" i="34"/>
  <c r="G20" i="34"/>
  <c r="H14" i="34"/>
  <c r="H15" i="34"/>
  <c r="J15" i="34"/>
  <c r="T7" i="34"/>
  <c r="H8" i="34"/>
  <c r="J8" i="34"/>
  <c r="H7" i="34"/>
  <c r="I9" i="34"/>
  <c r="L55" i="2"/>
  <c r="I7" i="34"/>
  <c r="G8" i="34"/>
  <c r="G9" i="34"/>
  <c r="S7" i="34"/>
  <c r="G21" i="34"/>
  <c r="G93" i="3"/>
  <c r="G88" i="3"/>
  <c r="G83" i="3"/>
  <c r="G77" i="3"/>
  <c r="G73" i="3"/>
  <c r="R84" i="3"/>
  <c r="R70" i="3"/>
  <c r="E96" i="3"/>
  <c r="G96" i="3"/>
  <c r="D96" i="3"/>
  <c r="Q95" i="3"/>
  <c r="F37" i="3"/>
  <c r="K37" i="3"/>
  <c r="N50" i="3"/>
  <c r="N43" i="3"/>
  <c r="N44" i="3"/>
  <c r="G49" i="3"/>
  <c r="R60" i="3"/>
  <c r="R41" i="3"/>
  <c r="R48" i="3"/>
  <c r="R54" i="3"/>
  <c r="R59" i="3"/>
  <c r="E62" i="3"/>
  <c r="G62" i="3"/>
  <c r="G23" i="3"/>
  <c r="G11" i="3"/>
  <c r="R17" i="3"/>
  <c r="S56" i="2"/>
  <c r="L46" i="2"/>
  <c r="L51" i="2"/>
  <c r="L52" i="2"/>
  <c r="L56" i="2"/>
  <c r="L47" i="2"/>
  <c r="L53" i="2"/>
  <c r="L49" i="2"/>
  <c r="L54" i="2"/>
  <c r="O54" i="2"/>
  <c r="L45" i="2"/>
  <c r="F45" i="2"/>
  <c r="F49" i="2"/>
  <c r="F51" i="2"/>
  <c r="F53" i="2"/>
  <c r="F47" i="2"/>
  <c r="F56" i="2"/>
  <c r="F55" i="2"/>
  <c r="K38" i="2"/>
  <c r="M35" i="2" s="1"/>
  <c r="D19" i="2"/>
  <c r="F10" i="2" s="1"/>
  <c r="F11" i="2"/>
  <c r="H9" i="34"/>
  <c r="J9" i="34"/>
  <c r="U9" i="34"/>
  <c r="T20" i="34"/>
  <c r="U20" i="34"/>
  <c r="P20" i="34"/>
  <c r="N20" i="34"/>
  <c r="N21" i="34"/>
  <c r="O18" i="34"/>
  <c r="T18" i="34"/>
  <c r="U18" i="34"/>
  <c r="O21" i="34"/>
  <c r="Q21" i="34"/>
  <c r="T21" i="34"/>
  <c r="U21" i="34"/>
  <c r="P21" i="34"/>
  <c r="N96" i="36"/>
  <c r="R93" i="36"/>
  <c r="R92" i="36"/>
  <c r="R88" i="36"/>
  <c r="R48" i="36"/>
  <c r="R50" i="36"/>
  <c r="R51" i="36"/>
  <c r="R52" i="36"/>
  <c r="R53" i="36"/>
  <c r="R54" i="36"/>
  <c r="R58" i="36"/>
  <c r="N57" i="36"/>
  <c r="N94" i="36"/>
  <c r="Q95" i="36"/>
  <c r="R96" i="36"/>
  <c r="R79" i="36"/>
  <c r="R84" i="36"/>
  <c r="R82" i="36"/>
  <c r="D96" i="36"/>
  <c r="R80" i="36"/>
  <c r="G68" i="36"/>
  <c r="G69" i="36"/>
  <c r="G72" i="36"/>
  <c r="G73" i="36"/>
  <c r="G74" i="36"/>
  <c r="G78" i="36"/>
  <c r="G79" i="36"/>
  <c r="G80" i="36"/>
  <c r="Q61" i="36"/>
  <c r="R61" i="36"/>
  <c r="L62" i="36"/>
  <c r="N62" i="36"/>
  <c r="N40" i="36"/>
  <c r="N45" i="36"/>
  <c r="N46" i="36"/>
  <c r="N47" i="36"/>
  <c r="N50" i="36"/>
  <c r="N53" i="36"/>
  <c r="N56" i="36"/>
  <c r="G53" i="36"/>
  <c r="G56" i="36"/>
  <c r="G59" i="36"/>
  <c r="R43" i="36"/>
  <c r="R42" i="36"/>
  <c r="G46" i="36"/>
  <c r="R46" i="36"/>
  <c r="R47" i="36"/>
  <c r="G48" i="36"/>
  <c r="R56" i="36"/>
  <c r="R60" i="36"/>
  <c r="N95" i="36"/>
  <c r="P95" i="36"/>
  <c r="R95" i="36"/>
  <c r="G81" i="36"/>
  <c r="G91" i="36"/>
  <c r="R85" i="36"/>
  <c r="R90" i="36"/>
  <c r="R72" i="36"/>
  <c r="G95" i="36"/>
  <c r="E96" i="36"/>
  <c r="G54" i="36"/>
  <c r="G60" i="36"/>
  <c r="D62" i="36"/>
  <c r="R40" i="36"/>
  <c r="R45" i="36"/>
  <c r="E62" i="36"/>
  <c r="G61" i="36"/>
  <c r="R13" i="36"/>
  <c r="G17" i="36"/>
  <c r="G12" i="36"/>
  <c r="R8" i="36"/>
  <c r="R11" i="36"/>
  <c r="R12" i="36"/>
  <c r="R17" i="36"/>
  <c r="R21" i="36"/>
  <c r="G24" i="36"/>
  <c r="R23" i="36"/>
  <c r="R27" i="36"/>
  <c r="N20" i="36"/>
  <c r="G7" i="36"/>
  <c r="G8" i="36"/>
  <c r="G10" i="36"/>
  <c r="G22" i="36"/>
  <c r="D33" i="36"/>
  <c r="G26" i="36"/>
  <c r="G28" i="36"/>
  <c r="G29" i="36"/>
  <c r="G31" i="36"/>
  <c r="K33" i="36"/>
  <c r="N33" i="36"/>
  <c r="N32" i="36"/>
  <c r="R7" i="36"/>
  <c r="R10" i="36"/>
  <c r="R20" i="36"/>
  <c r="R24" i="36"/>
  <c r="G32" i="36"/>
  <c r="E33" i="36"/>
  <c r="G33" i="36"/>
  <c r="P32" i="36"/>
  <c r="R32" i="36"/>
  <c r="N84" i="3"/>
  <c r="N83" i="3"/>
  <c r="N82" i="3"/>
  <c r="N81" i="3"/>
  <c r="N75" i="3"/>
  <c r="N74" i="3"/>
  <c r="N71" i="3"/>
  <c r="G89" i="3"/>
  <c r="G81" i="3"/>
  <c r="G75" i="3"/>
  <c r="P95" i="3"/>
  <c r="R95" i="3"/>
  <c r="M95" i="3"/>
  <c r="R93" i="3"/>
  <c r="R89" i="3"/>
  <c r="R75" i="3"/>
  <c r="G61" i="3"/>
  <c r="G52" i="3"/>
  <c r="G42" i="3"/>
  <c r="R43" i="3"/>
  <c r="R52" i="3"/>
  <c r="P61" i="3"/>
  <c r="R61" i="3"/>
  <c r="L33" i="3"/>
  <c r="N33" i="3"/>
  <c r="N32" i="3"/>
  <c r="G32" i="3"/>
  <c r="G14" i="3"/>
  <c r="S46" i="2"/>
  <c r="F54" i="2"/>
  <c r="R31" i="2"/>
  <c r="R28" i="2"/>
  <c r="S28" i="2"/>
  <c r="M18" i="2"/>
  <c r="M12" i="2"/>
  <c r="N9" i="2"/>
  <c r="S14" i="2"/>
  <c r="Q20" i="34"/>
  <c r="S19" i="34"/>
  <c r="U19" i="34"/>
  <c r="J14" i="34"/>
  <c r="I14" i="34"/>
  <c r="H18" i="34"/>
  <c r="I18" i="34"/>
  <c r="J13" i="34"/>
  <c r="I20" i="34"/>
  <c r="P19" i="34"/>
  <c r="O53" i="2"/>
  <c r="M50" i="2"/>
  <c r="O50" i="2" s="1"/>
  <c r="O47" i="2"/>
  <c r="O51" i="2"/>
  <c r="L57" i="2"/>
  <c r="M56" i="2"/>
  <c r="O56" i="2"/>
  <c r="M46" i="2"/>
  <c r="O46" i="2"/>
  <c r="M45" i="2"/>
  <c r="R50" i="2"/>
  <c r="M49" i="2"/>
  <c r="O49" i="2"/>
  <c r="M52" i="2"/>
  <c r="O52" i="2"/>
  <c r="Q57" i="2"/>
  <c r="S57" i="2"/>
  <c r="E55" i="2"/>
  <c r="H55" i="2"/>
  <c r="E46" i="2"/>
  <c r="E54" i="2"/>
  <c r="E52" i="2"/>
  <c r="H52" i="2"/>
  <c r="E49" i="2"/>
  <c r="E45" i="2"/>
  <c r="H45" i="2" s="1"/>
  <c r="E47" i="2"/>
  <c r="E51" i="2"/>
  <c r="H51" i="2" s="1"/>
  <c r="E48" i="2"/>
  <c r="E56" i="2"/>
  <c r="H56" i="2"/>
  <c r="E50" i="2"/>
  <c r="E53" i="2"/>
  <c r="H53" i="2" s="1"/>
  <c r="G57" i="2"/>
  <c r="H47" i="2"/>
  <c r="H49" i="2"/>
  <c r="Q50" i="2"/>
  <c r="S50" i="2" s="1"/>
  <c r="E57" i="2"/>
  <c r="H54" i="2"/>
  <c r="M33" i="2"/>
  <c r="Q31" i="2"/>
  <c r="S31" i="2"/>
  <c r="S32" i="2"/>
  <c r="M28" i="2"/>
  <c r="M30" i="2"/>
  <c r="M29" i="2"/>
  <c r="M9" i="2"/>
  <c r="R19" i="2"/>
  <c r="M13" i="2"/>
  <c r="M7" i="2"/>
  <c r="M14" i="2"/>
  <c r="F15" i="2"/>
  <c r="F14" i="2"/>
  <c r="F13" i="2"/>
  <c r="F12" i="2"/>
  <c r="F18" i="2"/>
  <c r="F8" i="2"/>
  <c r="F9" i="2"/>
  <c r="F17" i="2"/>
  <c r="F16" i="2"/>
  <c r="D6" i="36"/>
  <c r="K6" i="36"/>
  <c r="P6" i="36"/>
  <c r="B38" i="36"/>
  <c r="D38" i="36"/>
  <c r="I38" i="36"/>
  <c r="K38" i="36"/>
  <c r="P38" i="36"/>
  <c r="B67" i="36"/>
  <c r="D67" i="36"/>
  <c r="I67" i="36"/>
  <c r="K67" i="36"/>
  <c r="P67" i="36"/>
  <c r="H17" i="34"/>
  <c r="G7" i="34"/>
  <c r="J7" i="34"/>
  <c r="N17" i="34"/>
  <c r="O17" i="34"/>
  <c r="P18" i="34"/>
  <c r="N19" i="34"/>
  <c r="Q19" i="34"/>
  <c r="U7" i="34"/>
  <c r="Q7" i="34"/>
  <c r="N18" i="34"/>
  <c r="Q18" i="34"/>
  <c r="G18" i="34"/>
  <c r="G19" i="34"/>
  <c r="G12" i="34"/>
  <c r="J12" i="34"/>
  <c r="H10" i="34"/>
  <c r="J10" i="34"/>
  <c r="F19" i="34"/>
  <c r="I19" i="34"/>
  <c r="J18" i="34"/>
  <c r="Q17" i="34"/>
  <c r="O45" i="2"/>
  <c r="G17" i="34"/>
  <c r="H19" i="34"/>
  <c r="J19" i="34"/>
  <c r="H21" i="34"/>
  <c r="J21" i="34"/>
  <c r="H20" i="34"/>
  <c r="J20" i="34"/>
  <c r="P66" i="3" l="1"/>
  <c r="F66" i="3"/>
  <c r="I66" i="3"/>
  <c r="M66" i="3"/>
  <c r="K66" i="3"/>
  <c r="D66" i="3"/>
  <c r="D37" i="3"/>
  <c r="M37" i="3"/>
  <c r="P37" i="3"/>
  <c r="O48" i="2"/>
  <c r="S33" i="2"/>
  <c r="O16" i="2"/>
  <c r="O18" i="2"/>
  <c r="L16" i="2"/>
  <c r="L10" i="2"/>
  <c r="L18" i="2"/>
  <c r="N19" i="2"/>
  <c r="L13" i="2"/>
  <c r="O13" i="2" s="1"/>
  <c r="L14" i="2"/>
  <c r="O14" i="2" s="1"/>
  <c r="L17" i="2"/>
  <c r="L15" i="2"/>
  <c r="L7" i="2"/>
  <c r="L11" i="2"/>
  <c r="L12" i="2"/>
  <c r="O12" i="2" s="1"/>
  <c r="L9" i="2"/>
  <c r="O9" i="2" s="1"/>
  <c r="L8" i="2"/>
  <c r="O7" i="2"/>
  <c r="M17" i="2"/>
  <c r="O17" i="2" s="1"/>
  <c r="M8" i="2"/>
  <c r="O8" i="2" s="1"/>
  <c r="M11" i="2"/>
  <c r="M15" i="2"/>
  <c r="O15" i="2" s="1"/>
  <c r="M10" i="2"/>
  <c r="O10" i="2" s="1"/>
  <c r="S12" i="2"/>
  <c r="S13" i="2"/>
  <c r="E11" i="2"/>
  <c r="H11" i="2" s="1"/>
  <c r="E10" i="2"/>
  <c r="H10" i="2" s="1"/>
  <c r="E17" i="2"/>
  <c r="H17" i="2" s="1"/>
  <c r="Q19" i="2"/>
  <c r="E13" i="2"/>
  <c r="H13" i="2" s="1"/>
  <c r="E12" i="2"/>
  <c r="H12" i="2" s="1"/>
  <c r="E7" i="2"/>
  <c r="E8" i="2"/>
  <c r="H8" i="2" s="1"/>
  <c r="E18" i="2"/>
  <c r="H18" i="2" s="1"/>
  <c r="E16" i="2"/>
  <c r="H16" i="2" s="1"/>
  <c r="E14" i="2"/>
  <c r="H14" i="2" s="1"/>
  <c r="E9" i="2"/>
  <c r="H9" i="2" s="1"/>
  <c r="E15" i="2"/>
  <c r="H15" i="2" s="1"/>
  <c r="S19" i="2"/>
  <c r="F7" i="2"/>
  <c r="G19" i="2"/>
  <c r="G12" i="2"/>
  <c r="N32" i="48"/>
  <c r="R32" i="48"/>
  <c r="N95" i="48"/>
  <c r="L62" i="48"/>
  <c r="L33" i="48"/>
  <c r="E33" i="48"/>
  <c r="R95" i="47"/>
  <c r="N32" i="47"/>
  <c r="G32" i="47"/>
  <c r="L33" i="47"/>
  <c r="N33" i="47" s="1"/>
  <c r="N61" i="47"/>
  <c r="N95" i="46"/>
  <c r="N61" i="46"/>
  <c r="N32" i="46"/>
  <c r="L33" i="46"/>
  <c r="N33" i="46" s="1"/>
  <c r="E96" i="46"/>
  <c r="D62" i="46"/>
  <c r="L62" i="46"/>
  <c r="N62" i="46" s="1"/>
  <c r="D33" i="46"/>
  <c r="M57" i="2"/>
  <c r="O57" i="2" s="1"/>
  <c r="O55" i="2"/>
  <c r="H46" i="2"/>
  <c r="F50" i="2"/>
  <c r="H50" i="2" s="1"/>
  <c r="F48" i="2"/>
  <c r="H48" i="2" s="1"/>
  <c r="E38" i="2"/>
  <c r="E35" i="2"/>
  <c r="E32" i="2"/>
  <c r="E29" i="2"/>
  <c r="E31" i="2"/>
  <c r="E30" i="2"/>
  <c r="E26" i="2"/>
  <c r="E36" i="2"/>
  <c r="E33" i="2"/>
  <c r="E28" i="2"/>
  <c r="E27" i="2"/>
  <c r="E34" i="2"/>
  <c r="E37" i="2"/>
  <c r="F28" i="2"/>
  <c r="H28" i="2" s="1"/>
  <c r="F36" i="2"/>
  <c r="F30" i="2"/>
  <c r="H30" i="2" s="1"/>
  <c r="F38" i="2"/>
  <c r="H38" i="2" s="1"/>
  <c r="F29" i="2"/>
  <c r="H29" i="2" s="1"/>
  <c r="F33" i="2"/>
  <c r="H33" i="2" s="1"/>
  <c r="F31" i="2"/>
  <c r="H31" i="2" s="1"/>
  <c r="F26" i="2"/>
  <c r="H26" i="2" s="1"/>
  <c r="F27" i="2"/>
  <c r="H27" i="2" s="1"/>
  <c r="F37" i="2"/>
  <c r="H37" i="2" s="1"/>
  <c r="G38" i="2"/>
  <c r="F34" i="2"/>
  <c r="F32" i="2"/>
  <c r="H32" i="2" s="1"/>
  <c r="F35" i="2"/>
  <c r="H35" i="2" s="1"/>
  <c r="L26" i="2"/>
  <c r="L28" i="2"/>
  <c r="O28" i="2" s="1"/>
  <c r="L30" i="2"/>
  <c r="O30" i="2" s="1"/>
  <c r="L33" i="2"/>
  <c r="O33" i="2" s="1"/>
  <c r="L35" i="2"/>
  <c r="O35" i="2" s="1"/>
  <c r="L29" i="2"/>
  <c r="O29" i="2" s="1"/>
  <c r="L34" i="2"/>
  <c r="L36" i="2"/>
  <c r="L32" i="2"/>
  <c r="L27" i="2"/>
  <c r="L37" i="2"/>
  <c r="L31" i="2"/>
  <c r="Q38" i="2"/>
  <c r="R38" i="2"/>
  <c r="M37" i="2"/>
  <c r="O37" i="2" s="1"/>
  <c r="N38" i="2"/>
  <c r="M32" i="2"/>
  <c r="O32" i="2" s="1"/>
  <c r="M27" i="2"/>
  <c r="O27" i="2" s="1"/>
  <c r="M36" i="2"/>
  <c r="M31" i="2"/>
  <c r="O31" i="2" s="1"/>
  <c r="M34" i="2"/>
  <c r="O34" i="2" s="1"/>
  <c r="M26" i="2"/>
  <c r="F57" i="2" l="1"/>
  <c r="H57" i="2" s="1"/>
  <c r="O36" i="2"/>
  <c r="S38" i="2"/>
  <c r="H34" i="2"/>
  <c r="H36" i="2"/>
  <c r="O11" i="2"/>
  <c r="L19" i="2"/>
  <c r="M19" i="2"/>
  <c r="F19" i="2"/>
  <c r="H7" i="2"/>
  <c r="E19" i="2"/>
  <c r="O26" i="2"/>
  <c r="M38" i="2"/>
  <c r="L38" i="2"/>
  <c r="O19" i="2" l="1"/>
  <c r="H19" i="2"/>
  <c r="O38" i="2"/>
</calcChain>
</file>

<file path=xl/sharedStrings.xml><?xml version="1.0" encoding="utf-8"?>
<sst xmlns="http://schemas.openxmlformats.org/spreadsheetml/2006/main" count="1962" uniqueCount="233">
  <si>
    <t>D</t>
  </si>
  <si>
    <t>HL</t>
  </si>
  <si>
    <t>Intra UE</t>
  </si>
  <si>
    <t>Intra + Extra UE</t>
  </si>
  <si>
    <t>Vinho com DO</t>
  </si>
  <si>
    <t>Vinho com IG</t>
  </si>
  <si>
    <t>Vinho</t>
  </si>
  <si>
    <t>Porto</t>
  </si>
  <si>
    <t>Madeira</t>
  </si>
  <si>
    <t>Outros</t>
  </si>
  <si>
    <t>Vinhos Espumantes e Espumosos</t>
  </si>
  <si>
    <t>Outros Vinhos e Mostos</t>
  </si>
  <si>
    <t>Total</t>
  </si>
  <si>
    <t>Estrutura (%)</t>
  </si>
  <si>
    <t>Taxa de Variação</t>
  </si>
  <si>
    <t>Estrutura</t>
  </si>
  <si>
    <t>Extra UE</t>
  </si>
  <si>
    <t>Destino</t>
  </si>
  <si>
    <t>OUTROS DESTINOS</t>
  </si>
  <si>
    <t>TOTAL</t>
  </si>
  <si>
    <t>1.000 €</t>
  </si>
  <si>
    <t>Europa Comunitária</t>
  </si>
  <si>
    <t>Países Terceiros</t>
  </si>
  <si>
    <t>Preço Médio (€ / l)</t>
  </si>
  <si>
    <t>%</t>
  </si>
  <si>
    <t>Exportações por Tipo de Produto</t>
  </si>
  <si>
    <t>Análise Estatistica do Comércio Internacional de Vinho</t>
  </si>
  <si>
    <t>0 - Nota Introdutória</t>
  </si>
  <si>
    <t>Nota</t>
  </si>
  <si>
    <t>Todos os dados constantes no ficheiro têm como Fonte o Instituto Nacional de Estatistica (INE), pelo que os dados relativos ao Vinho com DOP Porto e Madeira podem diferir dos dados divulgados pelo Instituto dos Vinhos Douro e Porto, IP (IVDP, IP) e Instituto do Vinho, Bordado e do Artesanato da Madeira, IP (IVBAM, IP).</t>
  </si>
  <si>
    <t>Evolução das Exportações de Vinho por Mercado / Acondicionamento</t>
  </si>
  <si>
    <t>Branco</t>
  </si>
  <si>
    <t>Tinto</t>
  </si>
  <si>
    <t>Evolução das Exportações de Vinho com DOP + Vinho com IGP + Vinho com Destino a uma Seleção de Mercados</t>
  </si>
  <si>
    <t>Evolução das Exportações com Destino a uma Seleção de Mercados (NC 2204)</t>
  </si>
  <si>
    <t>2014 - Dados Definitivos</t>
  </si>
  <si>
    <t>FRANCA</t>
  </si>
  <si>
    <t>E.U.AMERICA</t>
  </si>
  <si>
    <t>REINO UNIDO</t>
  </si>
  <si>
    <t>PAISES BAIXOS</t>
  </si>
  <si>
    <t>ALEMANHA</t>
  </si>
  <si>
    <t>BELGICA</t>
  </si>
  <si>
    <t>CANADA</t>
  </si>
  <si>
    <t>BRASIL</t>
  </si>
  <si>
    <t>SUICA</t>
  </si>
  <si>
    <t>ANGOLA</t>
  </si>
  <si>
    <t>POLONIA</t>
  </si>
  <si>
    <t>ESPANHA</t>
  </si>
  <si>
    <t>DINAMARCA</t>
  </si>
  <si>
    <t>CHINA</t>
  </si>
  <si>
    <t>SUECIA</t>
  </si>
  <si>
    <t>LUXEMBURGO</t>
  </si>
  <si>
    <t>NORUEGA</t>
  </si>
  <si>
    <t>JAPAO</t>
  </si>
  <si>
    <t>ITALIA</t>
  </si>
  <si>
    <t>MOCAMBIQUE</t>
  </si>
  <si>
    <t>MACAU</t>
  </si>
  <si>
    <t>PAISES PT N/ DETERM.</t>
  </si>
  <si>
    <t>GUINE BISSAU</t>
  </si>
  <si>
    <t>FINLANDIA</t>
  </si>
  <si>
    <t>FEDERAÇÃO RUSSA</t>
  </si>
  <si>
    <t>IRLANDA</t>
  </si>
  <si>
    <t>REP. CHECA</t>
  </si>
  <si>
    <t>AUSTRIA</t>
  </si>
  <si>
    <t>LETONIA</t>
  </si>
  <si>
    <t>ESTONIA</t>
  </si>
  <si>
    <t>CHIPRE</t>
  </si>
  <si>
    <t>LITUANIA</t>
  </si>
  <si>
    <t>ROMENIA</t>
  </si>
  <si>
    <t>MALTA</t>
  </si>
  <si>
    <t>HUNGRIA</t>
  </si>
  <si>
    <t>S.TOME PRINCIPE</t>
  </si>
  <si>
    <t>CABO VERDE</t>
  </si>
  <si>
    <t>AUSTRALIA</t>
  </si>
  <si>
    <t>HONG-KONG</t>
  </si>
  <si>
    <t>SUAZILANDIA</t>
  </si>
  <si>
    <t>EMIRATOS ARABES</t>
  </si>
  <si>
    <t>MEXICO</t>
  </si>
  <si>
    <t>NOVA ZELANDIA</t>
  </si>
  <si>
    <t>TIMOR LESTE</t>
  </si>
  <si>
    <t>TAIWAN</t>
  </si>
  <si>
    <t>UCRANIA</t>
  </si>
  <si>
    <t>AFRICA DO SUL</t>
  </si>
  <si>
    <t>COREIA DO SUL</t>
  </si>
  <si>
    <t>BULGARIA</t>
  </si>
  <si>
    <t>COLOMBIA</t>
  </si>
  <si>
    <t>NIGERIA</t>
  </si>
  <si>
    <t>FILIPINAS</t>
  </si>
  <si>
    <t>ANDORRA</t>
  </si>
  <si>
    <t>PROV/ABAST.BORDO UE</t>
  </si>
  <si>
    <t>Evolução das Exportações de Vinho com DOP com Destino a uma Seleção de Mercados</t>
  </si>
  <si>
    <t>Evolução das Exportações de Vinho com IGP com Destino a uma Seleção de Mercados</t>
  </si>
  <si>
    <t>REP. ESLOVACA</t>
  </si>
  <si>
    <t>VENEZUELA</t>
  </si>
  <si>
    <t>TURQUIA</t>
  </si>
  <si>
    <t>MARROCOS</t>
  </si>
  <si>
    <t>ISRAEL</t>
  </si>
  <si>
    <t>Até 2 Litros</t>
  </si>
  <si>
    <r>
      <rPr>
        <b/>
        <sz val="11"/>
        <color indexed="9"/>
        <rFont val="Symbol"/>
        <family val="1"/>
        <charset val="2"/>
      </rPr>
      <t xml:space="preserve">D </t>
    </r>
    <r>
      <rPr>
        <b/>
        <sz val="11"/>
        <color indexed="9"/>
        <rFont val="Calibri"/>
        <family val="2"/>
      </rPr>
      <t>2017 / 2016</t>
    </r>
  </si>
  <si>
    <t>2017/2016</t>
  </si>
  <si>
    <t>Superior a 10 Litros</t>
  </si>
  <si>
    <t>Superior a 2 até 10 Litros</t>
  </si>
  <si>
    <t>Superior a 2 Litros</t>
  </si>
  <si>
    <t>2017 /2016</t>
  </si>
  <si>
    <t>Vinho Licoroso com DOP / IGP</t>
  </si>
  <si>
    <t>Vinho (ex-mesa)</t>
  </si>
  <si>
    <t>Vinho com Indicação de Casta</t>
  </si>
  <si>
    <t>Vinho Licoroso sem DOP / IGP</t>
  </si>
  <si>
    <r>
      <t xml:space="preserve">D </t>
    </r>
    <r>
      <rPr>
        <b/>
        <sz val="11"/>
        <color indexed="9"/>
        <rFont val="Calibri"/>
        <family val="2"/>
      </rPr>
      <t>2017/ 2016</t>
    </r>
  </si>
  <si>
    <r>
      <t xml:space="preserve">D </t>
    </r>
    <r>
      <rPr>
        <b/>
        <sz val="11"/>
        <color indexed="9"/>
        <rFont val="Calibri"/>
        <family val="2"/>
      </rPr>
      <t>2017 / 2016</t>
    </r>
  </si>
  <si>
    <t>2016 - Dados Preliminares - 3.º revisão</t>
  </si>
  <si>
    <t>2015 - Dados Definitivos</t>
  </si>
  <si>
    <t>Março 2017 vs Março 2016</t>
  </si>
  <si>
    <t>jan - mar</t>
  </si>
  <si>
    <t>SINGAPURA</t>
  </si>
  <si>
    <r>
      <t xml:space="preserve">D </t>
    </r>
    <r>
      <rPr>
        <b/>
        <sz val="11"/>
        <color indexed="9"/>
        <rFont val="Calibri"/>
        <family val="2"/>
      </rPr>
      <t>2017 / 2016</t>
    </r>
  </si>
  <si>
    <r>
      <t xml:space="preserve">D </t>
    </r>
    <r>
      <rPr>
        <b/>
        <sz val="11"/>
        <color indexed="9"/>
        <rFont val="Calibri"/>
        <family val="2"/>
      </rPr>
      <t>2017 / 2016</t>
    </r>
  </si>
  <si>
    <t>PARAGUAI</t>
  </si>
  <si>
    <t>CROACIA</t>
  </si>
  <si>
    <t>ESLOVENIA</t>
  </si>
  <si>
    <t>NAMIBIA</t>
  </si>
  <si>
    <t>SERVIA</t>
  </si>
  <si>
    <t>Evolução das Exportações de Vinho (ex-vinho de mesa) com Destino a uma Seleção de Mercados</t>
  </si>
  <si>
    <t>TOBAGO E TRINDADE</t>
  </si>
  <si>
    <t>COSTA DO MARFIM</t>
  </si>
  <si>
    <t>Superior a 2 litros até 10 litros</t>
  </si>
  <si>
    <t>Superior a 2 litros</t>
  </si>
  <si>
    <t>Até 2 litros</t>
  </si>
  <si>
    <t>Superior a 10 litros</t>
  </si>
  <si>
    <t>Evolução das Exportações de Vinho com DOP + Vinho com IGP + Vinho (ex-mesa) por Cor e Acondicionamento</t>
  </si>
  <si>
    <t>Cor / Acondicionamento</t>
  </si>
  <si>
    <t>2016 - 1.º Trimestre</t>
  </si>
  <si>
    <t>2017 - 1.º Trimestre</t>
  </si>
  <si>
    <r>
      <rPr>
        <b/>
        <sz val="11"/>
        <color theme="0"/>
        <rFont val="Symbol"/>
        <family val="1"/>
        <charset val="2"/>
      </rPr>
      <t xml:space="preserve">D </t>
    </r>
    <r>
      <rPr>
        <b/>
        <sz val="11"/>
        <color theme="0"/>
        <rFont val="Calibri"/>
        <family val="2"/>
      </rPr>
      <t>2017 - 2016</t>
    </r>
  </si>
  <si>
    <t>€ / Litro</t>
  </si>
  <si>
    <t>Extra  UE</t>
  </si>
  <si>
    <t>Euro / Litro</t>
  </si>
  <si>
    <t xml:space="preserve">Evolução das Exportações de Vinho com DOP </t>
  </si>
  <si>
    <t>Evolução das Exportações de Vinho com IGP</t>
  </si>
  <si>
    <t>Evolução das Exportações de Vinho (ex-vinho de mesa)</t>
  </si>
  <si>
    <t>Evolução Recente da Balança Comercial (1.000 €)</t>
  </si>
  <si>
    <t xml:space="preserve">Evolução anual </t>
  </si>
  <si>
    <t xml:space="preserve">Evolução Mensal </t>
  </si>
  <si>
    <t>Ano Móvel</t>
  </si>
  <si>
    <t>2013 / 2014</t>
  </si>
  <si>
    <t>Exportações (1)</t>
  </si>
  <si>
    <t>Intra+ Extra</t>
  </si>
  <si>
    <t>INTA</t>
  </si>
  <si>
    <t>Extra</t>
  </si>
  <si>
    <t>TVH</t>
  </si>
  <si>
    <t>Importações (2)</t>
  </si>
  <si>
    <t>jan</t>
  </si>
  <si>
    <t>fev</t>
  </si>
  <si>
    <t>Saldo [ (1)-(2) ]</t>
  </si>
  <si>
    <t>mar</t>
  </si>
  <si>
    <t>abr</t>
  </si>
  <si>
    <t>Cobertura [ (1) / (2) ]</t>
  </si>
  <si>
    <t>mai</t>
  </si>
  <si>
    <t>jun</t>
  </si>
  <si>
    <t>jul</t>
  </si>
  <si>
    <t>ago</t>
  </si>
  <si>
    <t>set</t>
  </si>
  <si>
    <t>out</t>
  </si>
  <si>
    <t>nov</t>
  </si>
  <si>
    <t>dez</t>
  </si>
  <si>
    <t>TVH - Taxa de Variação Homóloga</t>
  </si>
  <si>
    <t>Evolução  Mensal e Trimestral do Comércio  Internacional de Portugal</t>
  </si>
  <si>
    <t>Importação</t>
  </si>
  <si>
    <t>Exportação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</si>
  <si>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</si>
  <si>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</si>
  <si>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</si>
  <si>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</si>
  <si>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</si>
  <si>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</si>
  <si>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</si>
  <si>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</si>
  <si>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</si>
  <si>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</si>
  <si>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</si>
  <si>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</si>
  <si>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1ª Trim</t>
  </si>
  <si>
    <t>2º Trim</t>
  </si>
  <si>
    <t>3º Trim</t>
  </si>
  <si>
    <t>4º Trim</t>
  </si>
  <si>
    <t>mês</t>
  </si>
  <si>
    <t>Mês</t>
  </si>
  <si>
    <t>2007/2016</t>
  </si>
  <si>
    <t>Jan - mar</t>
  </si>
  <si>
    <t>abril 15 a mar 16</t>
  </si>
  <si>
    <t>abril 16 a mar 17</t>
  </si>
  <si>
    <t>D       2017/2016</t>
  </si>
  <si>
    <t>Evolução das Exportações do Vinho Licoroso DOP Porto</t>
  </si>
  <si>
    <t>Engarrafado</t>
  </si>
  <si>
    <t>Granel</t>
  </si>
  <si>
    <r>
      <t xml:space="preserve">D </t>
    </r>
    <r>
      <rPr>
        <b/>
        <sz val="11"/>
        <color theme="0"/>
        <rFont val="Calibri"/>
        <family val="2"/>
      </rPr>
      <t>2017 / 2016</t>
    </r>
  </si>
  <si>
    <r>
      <rPr>
        <b/>
        <sz val="11"/>
        <color theme="0"/>
        <rFont val="Symbol"/>
        <family val="1"/>
        <charset val="2"/>
      </rPr>
      <t>D</t>
    </r>
    <r>
      <rPr>
        <b/>
        <sz val="11"/>
        <color theme="0"/>
        <rFont val="Calibri"/>
        <family val="2"/>
      </rPr>
      <t xml:space="preserve"> 2017 / 2016</t>
    </r>
  </si>
  <si>
    <t>Evolução das Exportações de Vinho Licoroso DOP Porto com Destino a uma Seleção de Mercados</t>
  </si>
  <si>
    <t>GRECIA</t>
  </si>
  <si>
    <t>ISLANDIA</t>
  </si>
  <si>
    <t>BIELORRUSSIA</t>
  </si>
  <si>
    <t>REP.DOMINICANA</t>
  </si>
  <si>
    <t>Evolução das Exportações do Vinho Licoroso DOP Madeira</t>
  </si>
  <si>
    <t>Evolução das Exportações de Vinho Licoroso DOP Madeira com Destino a uma Seleção de Mercados</t>
  </si>
  <si>
    <t>TAILANDIA</t>
  </si>
  <si>
    <t>Evolução das Exportações de Espumantes e Espumosos</t>
  </si>
  <si>
    <r>
      <rPr>
        <b/>
        <sz val="11"/>
        <color theme="0"/>
        <rFont val="Symbol"/>
        <family val="1"/>
        <charset val="2"/>
      </rPr>
      <t>D</t>
    </r>
    <r>
      <rPr>
        <b/>
        <sz val="11"/>
        <color theme="0"/>
        <rFont val="Bernard MT Condensed"/>
        <family val="1"/>
      </rPr>
      <t xml:space="preserve"> </t>
    </r>
    <r>
      <rPr>
        <b/>
        <sz val="11"/>
        <color theme="0"/>
        <rFont val="Calibri"/>
        <family val="2"/>
      </rPr>
      <t>2017 / 2016</t>
    </r>
  </si>
  <si>
    <r>
      <rPr>
        <b/>
        <sz val="11"/>
        <color theme="0"/>
        <rFont val="Symbol"/>
        <family val="1"/>
        <charset val="2"/>
      </rPr>
      <t xml:space="preserve">D </t>
    </r>
    <r>
      <rPr>
        <b/>
        <sz val="11"/>
        <color theme="0"/>
        <rFont val="Calibri"/>
        <family val="2"/>
      </rPr>
      <t>2017 / 2016</t>
    </r>
  </si>
  <si>
    <t>jan-mar</t>
  </si>
  <si>
    <t>Evolução das Exportações de Espumantes e Espumosos com Destino a uma Seleção de Mercados</t>
  </si>
  <si>
    <t>PROV/ABAST.BORDO PT</t>
  </si>
  <si>
    <t>1 - Evolução Recente da Balança Comercial</t>
  </si>
  <si>
    <t xml:space="preserve">             </t>
  </si>
  <si>
    <t xml:space="preserve">2 - Evolução  Mensal e Trimestral do Comércio  Internacional </t>
  </si>
  <si>
    <t>6 - Evolução das Exportações de Vinho com DOP + Vinho com IGP + Vinho</t>
  </si>
  <si>
    <t>7 - Evolução das Exportações de vinho com DOP + Vinho com IGP + Vinho com Destino a uma Seleção de Mercados</t>
  </si>
  <si>
    <t xml:space="preserve">8 - Evolução das Exportações do Vinho com DOP </t>
  </si>
  <si>
    <t>9 - Evolução das Exportações de Vinho com DOP com Destino a uma Selecção de Mercados</t>
  </si>
  <si>
    <t>3 - Evolução das Exportações de Vinho por Mercado / Acondicionamento</t>
  </si>
  <si>
    <t>4 - Exportações por Tipo de Produto</t>
  </si>
  <si>
    <t>5 - Evolução das Exportações com Destino a uma Selecção de Mercados</t>
  </si>
  <si>
    <t>10- Evolução das Exportações de Vinho com IGP</t>
  </si>
  <si>
    <t>11 - Evolução das Exportações de Vinho com IGP com Destino a uma Seleção de Mercados</t>
  </si>
  <si>
    <t xml:space="preserve">12 - Evolução das Exportações de Vinho </t>
  </si>
  <si>
    <t>13 - Evolução das Exportações de Vinho com Destino a uma Seleção de Mercados</t>
  </si>
  <si>
    <t>14 - Evolução das Exportações do Vinho Licoroso DOP Porto</t>
  </si>
  <si>
    <t>15 - DOP Porto - Evolução das Exportações com destino a uma selecção de Mercados</t>
  </si>
  <si>
    <t>16 - Evolução das Exportações do Vinho Licoroso DOP Madeira</t>
  </si>
  <si>
    <t>17 - DOP Madeira - Evolução das Exportações com Destino a uma Seleção de Mercados</t>
  </si>
  <si>
    <t>18 - Evolução das Exportações de Espumantes e Espumosos</t>
  </si>
  <si>
    <t>19 - Espumantes e Espumosos - Evolução das Exportações com Destino a uma Seleção de Mercados</t>
  </si>
  <si>
    <t>ILHAS VIRGENS BRIT.</t>
  </si>
  <si>
    <t>SÃO BARTOLOMEU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</si>
</sst>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€&quot;;[Red]\-#,##0\ &quot;€&quot;"/>
    <numFmt numFmtId="164" formatCode="0.0%"/>
  </numFmts>
  <fonts count="20" x14ac:knownFonts="1">
    <font>
      <sz val="11"/>
      <color theme="1"/>
      <name val="Calibri"/>
      <family val="2"/>
    </font>
    <font>
      <b/>
      <sz val="11"/>
      <color indexed="9"/>
      <name val="Calibri"/>
      <family val="2"/>
    </font>
    <font>
      <b/>
      <sz val="11"/>
      <color indexed="9"/>
      <name val="Symbol"/>
      <family val="1"/>
      <charset val="2"/>
    </font>
    <font>
      <b/>
      <sz val="12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i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1"/>
      <color theme="0"/>
      <name val="Symbol"/>
      <family val="1"/>
      <charset val="2"/>
    </font>
    <font>
      <b/>
      <i/>
      <sz val="11"/>
      <color theme="1"/>
      <name val="Calibri"/>
      <family val="2"/>
    </font>
    <font>
      <b/>
      <sz val="12"/>
      <color rgb="FF002060"/>
      <name val="Calibri"/>
      <family val="2"/>
    </font>
    <font>
      <b/>
      <sz val="11"/>
      <color rgb="FF002060"/>
      <name val="Calibri"/>
      <family val="2"/>
    </font>
    <font>
      <sz val="11"/>
      <name val="Calibri"/>
      <family val="2"/>
    </font>
    <font>
      <b/>
      <sz val="12"/>
      <color theme="0"/>
      <name val="Calibri"/>
      <family val="2"/>
    </font>
    <font>
      <b/>
      <sz val="9"/>
      <color theme="0"/>
      <name val="Symbol"/>
      <family val="1"/>
      <charset val="2"/>
    </font>
    <font>
      <b/>
      <sz val="11"/>
      <color theme="0"/>
      <name val="Bernard MT Condensed"/>
      <family val="1"/>
    </font>
  </fonts>
  <fills count="9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8" tint="-0.249977111117893"/>
        <bgColor theme="4" tint="0.79998168889431442"/>
      </patternFill>
    </fill>
    <fill>
      <patternFill patternType="solid">
        <fgColor theme="8" tint="-0.249977111117893"/>
        <bgColor theme="0" tint="-0.14999847407452621"/>
      </patternFill>
    </fill>
    <fill>
      <patternFill patternType="solid">
        <fgColor theme="8" tint="0.59999389629810485"/>
        <bgColor theme="0" tint="-0.14999847407452621"/>
      </patternFill>
    </fill>
    <fill>
      <patternFill patternType="solid">
        <fgColor theme="8" tint="0.59999389629810485"/>
        <bgColor theme="4" tint="0.79998168889431442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-0.249977111117893"/>
        <bgColor indexed="64"/>
      </patternFill>
    </fill>
  </fills>
  <borders count="107">
    <border>
      <left/>
      <right/>
      <top/>
      <bottom/>
      <diagonal/>
    </border>
    <border>
      <left/>
      <right style="medium">
        <color theme="8" tint="-0.24994659260841701"/>
      </right>
      <top/>
      <bottom/>
      <diagonal/>
    </border>
    <border>
      <left style="medium">
        <color theme="8" tint="-0.24994659260841701"/>
      </left>
      <right/>
      <top/>
      <bottom/>
      <diagonal/>
    </border>
    <border>
      <left style="medium">
        <color theme="8" tint="-0.24994659260841701"/>
      </left>
      <right/>
      <top/>
      <bottom style="medium">
        <color theme="8" tint="-0.24994659260841701"/>
      </bottom>
      <diagonal/>
    </border>
    <border>
      <left/>
      <right/>
      <top/>
      <bottom style="medium">
        <color theme="8" tint="-0.24994659260841701"/>
      </bottom>
      <diagonal/>
    </border>
    <border>
      <left/>
      <right style="medium">
        <color theme="8" tint="-0.24994659260841701"/>
      </right>
      <top/>
      <bottom style="medium">
        <color theme="8" tint="-0.24994659260841701"/>
      </bottom>
      <diagonal/>
    </border>
    <border>
      <left style="medium">
        <color theme="8" tint="-0.24994659260841701"/>
      </left>
      <right/>
      <top style="medium">
        <color theme="8" tint="-0.24994659260841701"/>
      </top>
      <bottom style="medium">
        <color theme="8" tint="-0.24994659260841701"/>
      </bottom>
      <diagonal/>
    </border>
    <border>
      <left/>
      <right/>
      <top style="medium">
        <color theme="8" tint="-0.24994659260841701"/>
      </top>
      <bottom style="medium">
        <color theme="8" tint="-0.24994659260841701"/>
      </bottom>
      <diagonal/>
    </border>
    <border>
      <left/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/>
      <top style="thin">
        <color theme="8" tint="-0.24994659260841701"/>
      </top>
      <bottom/>
      <diagonal/>
    </border>
    <border>
      <left/>
      <right/>
      <top style="thin">
        <color theme="8" tint="-0.24994659260841701"/>
      </top>
      <bottom/>
      <diagonal/>
    </border>
    <border>
      <left/>
      <right style="medium">
        <color theme="8" tint="-0.24994659260841701"/>
      </right>
      <top style="thin">
        <color theme="8" tint="-0.24994659260841701"/>
      </top>
      <bottom/>
      <diagonal/>
    </border>
    <border>
      <left style="medium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 style="medium">
        <color theme="8" tint="-0.24994659260841701"/>
      </right>
      <top style="medium">
        <color theme="8" tint="-0.24994659260841701"/>
      </top>
      <bottom/>
      <diagonal/>
    </border>
    <border>
      <left style="medium">
        <color theme="8" tint="-0.24994659260841701"/>
      </left>
      <right/>
      <top/>
      <bottom style="thin">
        <color theme="8" tint="-0.24994659260841701"/>
      </bottom>
      <diagonal/>
    </border>
    <border>
      <left/>
      <right style="medium">
        <color theme="8" tint="-0.24994659260841701"/>
      </right>
      <top/>
      <bottom style="thin">
        <color theme="8" tint="-0.24994659260841701"/>
      </bottom>
      <diagonal/>
    </border>
    <border>
      <left/>
      <right/>
      <top/>
      <bottom style="thin">
        <color theme="8" tint="-0.24994659260841701"/>
      </bottom>
      <diagonal/>
    </border>
    <border>
      <left style="medium">
        <color theme="8" tint="-0.24994659260841701"/>
      </left>
      <right style="medium">
        <color theme="8" tint="-0.24994659260841701"/>
      </right>
      <top/>
      <bottom style="medium">
        <color theme="8" tint="-0.24994659260841701"/>
      </bottom>
      <diagonal/>
    </border>
    <border>
      <left style="medium">
        <color theme="8" tint="-0.24994659260841701"/>
      </left>
      <right style="medium">
        <color theme="8" tint="-0.24994659260841701"/>
      </right>
      <top/>
      <bottom/>
      <diagonal/>
    </border>
    <border>
      <left style="medium">
        <color theme="8" tint="-0.24994659260841701"/>
      </left>
      <right/>
      <top style="medium">
        <color theme="8" tint="-0.24994659260841701"/>
      </top>
      <bottom/>
      <diagonal/>
    </border>
    <border>
      <left/>
      <right/>
      <top style="medium">
        <color theme="8" tint="-0.24994659260841701"/>
      </top>
      <bottom/>
      <diagonal/>
    </border>
    <border>
      <left/>
      <right/>
      <top style="medium">
        <color theme="8" tint="-0.24994659260841701"/>
      </top>
      <bottom style="thin">
        <color theme="8" tint="-0.24994659260841701"/>
      </bottom>
      <diagonal/>
    </border>
    <border>
      <left/>
      <right style="medium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/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/>
      <bottom/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/>
      <diagonal/>
    </border>
    <border>
      <left style="thin">
        <color theme="8" tint="-0.24994659260841701"/>
      </left>
      <right style="medium">
        <color theme="8" tint="-0.24994659260841701"/>
      </right>
      <top/>
      <bottom style="medium">
        <color theme="8" tint="-0.24994659260841701"/>
      </bottom>
      <diagonal/>
    </border>
    <border>
      <left style="medium">
        <color theme="8" tint="-0.24994659260841701"/>
      </left>
      <right style="medium">
        <color theme="8" tint="-0.24994659260841701"/>
      </right>
      <top style="medium">
        <color theme="8" tint="-0.24994659260841701"/>
      </top>
      <bottom/>
      <diagonal/>
    </border>
    <border>
      <left style="medium">
        <color theme="8" tint="-0.24994659260841701"/>
      </left>
      <right style="medium">
        <color theme="8" tint="-0.24994659260841701"/>
      </right>
      <top style="thin">
        <color theme="8" tint="-0.24994659260841701"/>
      </top>
      <bottom/>
      <diagonal/>
    </border>
    <border>
      <left style="medium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/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/>
      <diagonal/>
    </border>
    <border>
      <left style="medium">
        <color theme="8" tint="-0.24994659260841701"/>
      </left>
      <right style="thin">
        <color theme="8" tint="-0.24994659260841701"/>
      </right>
      <top/>
      <bottom/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/>
      <bottom style="medium">
        <color theme="8" tint="-0.24994659260841701"/>
      </bottom>
      <diagonal/>
    </border>
    <border>
      <left style="medium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0"/>
      </left>
      <right/>
      <top style="medium">
        <color theme="8" tint="-0.24994659260841701"/>
      </top>
      <bottom style="medium">
        <color theme="0"/>
      </bottom>
      <diagonal/>
    </border>
    <border>
      <left/>
      <right/>
      <top style="medium">
        <color theme="8" tint="-0.24994659260841701"/>
      </top>
      <bottom style="medium">
        <color theme="0"/>
      </bottom>
      <diagonal/>
    </border>
    <border>
      <left/>
      <right style="medium">
        <color theme="0"/>
      </right>
      <top style="medium">
        <color theme="8" tint="-0.24994659260841701"/>
      </top>
      <bottom style="medium">
        <color theme="0"/>
      </bottom>
      <diagonal/>
    </border>
    <border>
      <left/>
      <right style="medium">
        <color theme="8" tint="-0.24994659260841701"/>
      </right>
      <top style="medium">
        <color theme="8" tint="-0.24994659260841701"/>
      </top>
      <bottom style="medium">
        <color theme="0"/>
      </bottom>
      <diagonal/>
    </border>
    <border>
      <left style="medium">
        <color theme="0"/>
      </left>
      <right/>
      <top/>
      <bottom style="medium">
        <color theme="8" tint="-0.24994659260841701"/>
      </bottom>
      <diagonal/>
    </border>
    <border>
      <left style="medium">
        <color theme="0"/>
      </left>
      <right/>
      <top style="medium">
        <color theme="0"/>
      </top>
      <bottom style="thin">
        <color theme="0"/>
      </bottom>
      <diagonal/>
    </border>
    <border>
      <left/>
      <right/>
      <top style="medium">
        <color theme="0"/>
      </top>
      <bottom style="thin">
        <color theme="0"/>
      </bottom>
      <diagonal/>
    </border>
    <border>
      <left/>
      <right style="medium">
        <color theme="0"/>
      </right>
      <top style="medium">
        <color theme="0"/>
      </top>
      <bottom style="thin">
        <color theme="0"/>
      </bottom>
      <diagonal/>
    </border>
    <border>
      <left/>
      <right style="medium">
        <color theme="8" tint="-0.24994659260841701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medium">
        <color theme="8" tint="-0.24994659260841701"/>
      </bottom>
      <diagonal/>
    </border>
    <border>
      <left style="thin">
        <color theme="0"/>
      </left>
      <right style="medium">
        <color theme="8" tint="-0.24994659260841701"/>
      </right>
      <top style="thin">
        <color theme="0"/>
      </top>
      <bottom style="medium">
        <color theme="8" tint="-0.24994659260841701"/>
      </bottom>
      <diagonal/>
    </border>
    <border>
      <left style="medium">
        <color theme="8" tint="-0.24994659260841701"/>
      </left>
      <right/>
      <top style="medium">
        <color theme="8" tint="-0.24994659260841701"/>
      </top>
      <bottom style="medium">
        <color theme="0"/>
      </bottom>
      <diagonal/>
    </border>
    <border>
      <left style="medium">
        <color theme="8" tint="-0.24994659260841701"/>
      </left>
      <right/>
      <top style="medium">
        <color theme="0"/>
      </top>
      <bottom style="thin">
        <color theme="0"/>
      </bottom>
      <diagonal/>
    </border>
    <border>
      <left style="medium">
        <color theme="8" tint="-0.24994659260841701"/>
      </left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 style="medium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medium">
        <color theme="0"/>
      </left>
      <right/>
      <top style="thin">
        <color theme="0"/>
      </top>
      <bottom style="medium">
        <color theme="8" tint="-0.24994659260841701"/>
      </bottom>
      <diagonal/>
    </border>
    <border>
      <left/>
      <right style="medium">
        <color theme="0"/>
      </right>
      <top style="thin">
        <color theme="0"/>
      </top>
      <bottom style="medium">
        <color theme="8" tint="-0.24994659260841701"/>
      </bottom>
      <diagonal/>
    </border>
    <border>
      <left/>
      <right style="medium">
        <color theme="8" tint="-0.24994659260841701"/>
      </right>
      <top style="thin">
        <color theme="0"/>
      </top>
      <bottom style="medium">
        <color theme="8" tint="-0.24994659260841701"/>
      </bottom>
      <diagonal/>
    </border>
    <border>
      <left style="medium">
        <color theme="5" tint="-0.24994659260841701"/>
      </left>
      <right/>
      <top style="medium">
        <color theme="5" tint="-0.24994659260841701"/>
      </top>
      <bottom/>
      <diagonal/>
    </border>
    <border>
      <left style="medium">
        <color theme="5" tint="-0.24994659260841701"/>
      </left>
      <right/>
      <top/>
      <bottom/>
      <diagonal/>
    </border>
    <border>
      <left/>
      <right/>
      <top/>
      <bottom style="medium">
        <color theme="5" tint="-0.24994659260841701"/>
      </bottom>
      <diagonal/>
    </border>
    <border>
      <left style="medium">
        <color theme="5" tint="-0.24994659260841701"/>
      </left>
      <right/>
      <top/>
      <bottom style="medium">
        <color theme="5" tint="-0.24994659260841701"/>
      </bottom>
      <diagonal/>
    </border>
    <border>
      <left style="thin">
        <color theme="5" tint="-0.24994659260841701"/>
      </left>
      <right style="thin">
        <color theme="5" tint="-0.24994659260841701"/>
      </right>
      <top/>
      <bottom style="medium">
        <color theme="5" tint="-0.24994659260841701"/>
      </bottom>
      <diagonal/>
    </border>
    <border>
      <left style="medium">
        <color theme="5" tint="-0.24994659260841701"/>
      </left>
      <right style="medium">
        <color theme="5" tint="-0.24994659260841701"/>
      </right>
      <top/>
      <bottom style="medium">
        <color theme="5" tint="-0.24994659260841701"/>
      </bottom>
      <diagonal/>
    </border>
    <border>
      <left style="thin">
        <color theme="5" tint="-0.24994659260841701"/>
      </left>
      <right style="medium">
        <color theme="5" tint="-0.24994659260841701"/>
      </right>
      <top/>
      <bottom style="medium">
        <color theme="5" tint="-0.24994659260841701"/>
      </bottom>
      <diagonal/>
    </border>
    <border>
      <left/>
      <right style="medium">
        <color theme="5" tint="-0.24994659260841701"/>
      </right>
      <top/>
      <bottom/>
      <diagonal/>
    </border>
    <border>
      <left/>
      <right style="medium">
        <color theme="5" tint="-0.24994659260841701"/>
      </right>
      <top style="medium">
        <color theme="8" tint="-0.24994659260841701"/>
      </top>
      <bottom/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/>
      <diagonal/>
    </border>
    <border>
      <left style="thin">
        <color theme="8" tint="-0.24994659260841701"/>
      </left>
      <right style="thin">
        <color theme="8" tint="-0.24994659260841701"/>
      </right>
      <top/>
      <bottom/>
      <diagonal/>
    </border>
    <border>
      <left style="thin">
        <color theme="8" tint="-0.24994659260841701"/>
      </left>
      <right style="thin">
        <color theme="8" tint="-0.24994659260841701"/>
      </right>
      <top/>
      <bottom style="medium">
        <color theme="8" tint="-0.24994659260841701"/>
      </bottom>
      <diagonal/>
    </border>
    <border>
      <left style="thin">
        <color theme="0"/>
      </left>
      <right style="thin">
        <color theme="0"/>
      </right>
      <top/>
      <bottom style="medium">
        <color theme="8" tint="-0.24994659260841701"/>
      </bottom>
      <diagonal/>
    </border>
    <border>
      <left style="thin">
        <color theme="8" tint="-0.24994659260841701"/>
      </left>
      <right/>
      <top/>
      <bottom style="medium">
        <color theme="8" tint="-0.24994659260841701"/>
      </bottom>
      <diagonal/>
    </border>
    <border>
      <left style="medium">
        <color theme="0"/>
      </left>
      <right style="medium">
        <color theme="0"/>
      </right>
      <top style="medium">
        <color theme="8" tint="-0.24994659260841701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8" tint="-0.24994659260841701"/>
      </bottom>
      <diagonal/>
    </border>
    <border>
      <left style="thin">
        <color theme="0"/>
      </left>
      <right style="medium">
        <color theme="8" tint="-0.24994659260841701"/>
      </right>
      <top/>
      <bottom style="medium">
        <color theme="8" tint="-0.24994659260841701"/>
      </bottom>
      <diagonal/>
    </border>
    <border>
      <left style="medium">
        <color theme="0"/>
      </left>
      <right/>
      <top style="medium">
        <color theme="8" tint="-0.24994659260841701"/>
      </top>
      <bottom style="thin">
        <color theme="0"/>
      </bottom>
      <diagonal/>
    </border>
    <border>
      <left/>
      <right style="medium">
        <color theme="0"/>
      </right>
      <top style="medium">
        <color theme="8" tint="-0.24994659260841701"/>
      </top>
      <bottom style="thin">
        <color theme="0"/>
      </bottom>
      <diagonal/>
    </border>
    <border>
      <left/>
      <right/>
      <top style="medium">
        <color theme="8" tint="-0.24994659260841701"/>
      </top>
      <bottom style="thin">
        <color theme="0"/>
      </bottom>
      <diagonal/>
    </border>
    <border>
      <left/>
      <right style="medium">
        <color theme="8" tint="-0.24994659260841701"/>
      </right>
      <top style="medium">
        <color theme="8" tint="-0.24994659260841701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medium">
        <color theme="8" tint="-0.24994659260841701"/>
      </top>
      <bottom/>
      <diagonal/>
    </border>
    <border>
      <left style="thin">
        <color theme="0"/>
      </left>
      <right style="thin">
        <color theme="0"/>
      </right>
      <top style="medium">
        <color theme="8" tint="-0.24994659260841701"/>
      </top>
      <bottom/>
      <diagonal/>
    </border>
    <border>
      <left style="medium">
        <color theme="0"/>
      </left>
      <right style="thin">
        <color theme="0"/>
      </right>
      <top/>
      <bottom style="medium">
        <color theme="8" tint="-0.24994659260841701"/>
      </bottom>
      <diagonal/>
    </border>
    <border>
      <left/>
      <right/>
      <top style="medium">
        <color theme="5" tint="-0.24994659260841701"/>
      </top>
      <bottom/>
      <diagonal/>
    </border>
    <border>
      <left style="medium">
        <color theme="5" tint="-0.24994659260841701"/>
      </left>
      <right/>
      <top style="medium">
        <color theme="5" tint="-0.24994659260841701"/>
      </top>
      <bottom style="medium">
        <color theme="5" tint="-0.24994659260841701"/>
      </bottom>
      <diagonal/>
    </border>
    <border>
      <left/>
      <right/>
      <top style="medium">
        <color theme="5" tint="-0.24994659260841701"/>
      </top>
      <bottom style="medium">
        <color theme="5" tint="-0.24994659260841701"/>
      </bottom>
      <diagonal/>
    </border>
    <border>
      <left style="medium">
        <color theme="5" tint="-0.24994659260841701"/>
      </left>
      <right/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theme="0"/>
      </left>
      <right style="medium">
        <color theme="0"/>
      </right>
      <top/>
      <bottom style="medium">
        <color theme="8" tint="-0.24994659260841701"/>
      </bottom>
      <diagonal/>
    </border>
    <border>
      <left/>
      <right style="medium">
        <color theme="0"/>
      </right>
      <top style="medium">
        <color theme="8" tint="-0.24994659260841701"/>
      </top>
      <bottom/>
      <diagonal/>
    </border>
    <border>
      <left style="thin">
        <color theme="0"/>
      </left>
      <right/>
      <top/>
      <bottom style="medium">
        <color theme="8" tint="-0.24994659260841701"/>
      </bottom>
      <diagonal/>
    </border>
    <border>
      <left style="medium">
        <color theme="0"/>
      </left>
      <right style="medium">
        <color theme="8" tint="-0.24994659260841701"/>
      </right>
      <top style="medium">
        <color theme="8" tint="-0.24994659260841701"/>
      </top>
      <bottom/>
      <diagonal/>
    </border>
    <border>
      <left style="medium">
        <color theme="0"/>
      </left>
      <right style="medium">
        <color theme="8" tint="-0.24994659260841701"/>
      </right>
      <top/>
      <bottom/>
      <diagonal/>
    </border>
    <border>
      <left style="medium">
        <color theme="0"/>
      </left>
      <right style="medium">
        <color theme="8" tint="-0.24994659260841701"/>
      </right>
      <top/>
      <bottom style="medium">
        <color theme="8" tint="-0.24994659260841701"/>
      </bottom>
      <diagonal/>
    </border>
    <border>
      <left style="medium">
        <color theme="8" tint="-0.24994659260841701"/>
      </left>
      <right/>
      <top/>
      <bottom style="thin">
        <color theme="0"/>
      </bottom>
      <diagonal/>
    </border>
    <border>
      <left/>
      <right style="medium">
        <color theme="0"/>
      </right>
      <top/>
      <bottom style="thin">
        <color theme="0"/>
      </bottom>
      <diagonal/>
    </border>
    <border>
      <left style="medium">
        <color theme="0"/>
      </left>
      <right/>
      <top style="medium">
        <color theme="8" tint="-0.24994659260841701"/>
      </top>
      <bottom/>
      <diagonal/>
    </border>
    <border>
      <left/>
      <right style="medium">
        <color theme="0"/>
      </right>
      <top/>
      <bottom style="medium">
        <color theme="8" tint="-0.24994659260841701"/>
      </bottom>
      <diagonal/>
    </border>
    <border>
      <left/>
      <right/>
      <top/>
      <bottom style="thin">
        <color theme="0"/>
      </bottom>
      <diagonal/>
    </border>
    <border>
      <left style="medium">
        <color theme="0"/>
      </left>
      <right/>
      <top/>
      <bottom style="thin">
        <color theme="0"/>
      </bottom>
      <diagonal/>
    </border>
    <border>
      <left/>
      <right style="medium">
        <color theme="8" tint="-0.24994659260841701"/>
      </right>
      <top/>
      <bottom style="thin">
        <color theme="0"/>
      </bottom>
      <diagonal/>
    </border>
    <border>
      <left style="medium">
        <color theme="8" tint="-0.24994659260841701"/>
      </left>
      <right style="medium">
        <color theme="0"/>
      </right>
      <top style="medium">
        <color theme="8" tint="-0.24994659260841701"/>
      </top>
      <bottom/>
      <diagonal/>
    </border>
    <border>
      <left style="medium">
        <color theme="8" tint="-0.24994659260841701"/>
      </left>
      <right style="medium">
        <color theme="0"/>
      </right>
      <top/>
      <bottom/>
      <diagonal/>
    </border>
    <border>
      <left style="medium">
        <color theme="8" tint="-0.24994659260841701"/>
      </left>
      <right style="medium">
        <color theme="0"/>
      </right>
      <top/>
      <bottom style="medium">
        <color theme="8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8" tint="-0.24994659260841701"/>
      </bottom>
      <diagonal/>
    </border>
    <border>
      <left style="medium">
        <color theme="8" tint="-0.24994659260841701"/>
      </left>
      <right/>
      <top style="medium">
        <color theme="8" tint="-0.24994659260841701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554">
    <xf numFmtId="0" fontId="0" fillId="0" borderId="0" xfId="0"/>
    <xf numFmtId="0" fontId="0" fillId="0" borderId="0" xfId="0" applyBorder="1"/>
    <xf numFmtId="0" fontId="7" fillId="0" borderId="0" xfId="0" applyFont="1"/>
    <xf numFmtId="3" fontId="0" fillId="0" borderId="0" xfId="0" applyNumberFormat="1" applyBorder="1"/>
    <xf numFmtId="164" fontId="0" fillId="0" borderId="0" xfId="0" applyNumberFormat="1" applyBorder="1"/>
    <xf numFmtId="0" fontId="9" fillId="0" borderId="0" xfId="0" applyFont="1" applyBorder="1"/>
    <xf numFmtId="2" fontId="0" fillId="0" borderId="0" xfId="0" applyNumberFormat="1" applyBorder="1"/>
    <xf numFmtId="2" fontId="0" fillId="0" borderId="0" xfId="0" applyNumberFormat="1"/>
    <xf numFmtId="0" fontId="10" fillId="0" borderId="0" xfId="0" applyFont="1"/>
    <xf numFmtId="0" fontId="6" fillId="0" borderId="0" xfId="1"/>
    <xf numFmtId="0" fontId="0" fillId="0" borderId="0" xfId="0" applyFill="1" applyBorder="1"/>
    <xf numFmtId="0" fontId="9" fillId="0" borderId="0" xfId="0" applyFont="1"/>
    <xf numFmtId="0" fontId="0" fillId="0" borderId="0" xfId="0" applyAlignment="1">
      <alignment vertical="top" wrapText="1"/>
    </xf>
    <xf numFmtId="0" fontId="11" fillId="0" borderId="0" xfId="0" applyFont="1"/>
    <xf numFmtId="0" fontId="7" fillId="0" borderId="0" xfId="0" applyFont="1" applyBorder="1"/>
    <xf numFmtId="2" fontId="7" fillId="0" borderId="0" xfId="0" applyNumberFormat="1" applyFont="1" applyBorder="1"/>
    <xf numFmtId="0" fontId="0" fillId="0" borderId="0" xfId="0" applyFill="1"/>
    <xf numFmtId="0" fontId="8" fillId="2" borderId="1" xfId="0" applyFont="1" applyFill="1" applyBorder="1" applyAlignment="1">
      <alignment horizontal="center"/>
    </xf>
    <xf numFmtId="0" fontId="0" fillId="0" borderId="2" xfId="0" applyBorder="1"/>
    <xf numFmtId="164" fontId="0" fillId="0" borderId="1" xfId="0" applyNumberFormat="1" applyBorder="1"/>
    <xf numFmtId="0" fontId="0" fillId="0" borderId="3" xfId="0" applyBorder="1"/>
    <xf numFmtId="0" fontId="0" fillId="0" borderId="4" xfId="0" applyBorder="1"/>
    <xf numFmtId="164" fontId="0" fillId="0" borderId="4" xfId="0" applyNumberFormat="1" applyBorder="1"/>
    <xf numFmtId="164" fontId="0" fillId="0" borderId="5" xfId="0" applyNumberFormat="1" applyBorder="1"/>
    <xf numFmtId="0" fontId="7" fillId="0" borderId="6" xfId="0" applyFont="1" applyBorder="1"/>
    <xf numFmtId="0" fontId="7" fillId="0" borderId="7" xfId="0" applyFont="1" applyBorder="1"/>
    <xf numFmtId="3" fontId="7" fillId="0" borderId="7" xfId="0" applyNumberFormat="1" applyFont="1" applyBorder="1"/>
    <xf numFmtId="164" fontId="7" fillId="0" borderId="7" xfId="0" applyNumberFormat="1" applyFont="1" applyBorder="1"/>
    <xf numFmtId="164" fontId="7" fillId="0" borderId="8" xfId="0" applyNumberFormat="1" applyFont="1" applyBorder="1"/>
    <xf numFmtId="0" fontId="9" fillId="0" borderId="9" xfId="0" applyFont="1" applyBorder="1"/>
    <xf numFmtId="0" fontId="0" fillId="0" borderId="10" xfId="0" applyBorder="1"/>
    <xf numFmtId="0" fontId="0" fillId="0" borderId="11" xfId="0" applyBorder="1"/>
    <xf numFmtId="164" fontId="0" fillId="0" borderId="12" xfId="0" applyNumberFormat="1" applyBorder="1"/>
    <xf numFmtId="0" fontId="8" fillId="2" borderId="2" xfId="0" applyFont="1" applyFill="1" applyBorder="1" applyAlignment="1">
      <alignment horizontal="center"/>
    </xf>
    <xf numFmtId="3" fontId="7" fillId="0" borderId="6" xfId="0" applyNumberFormat="1" applyFont="1" applyBorder="1"/>
    <xf numFmtId="3" fontId="7" fillId="0" borderId="8" xfId="0" applyNumberFormat="1" applyFont="1" applyBorder="1"/>
    <xf numFmtId="3" fontId="0" fillId="0" borderId="2" xfId="0" applyNumberFormat="1" applyBorder="1"/>
    <xf numFmtId="3" fontId="0" fillId="0" borderId="1" xfId="0" applyNumberFormat="1" applyBorder="1"/>
    <xf numFmtId="3" fontId="9" fillId="0" borderId="13" xfId="0" applyNumberFormat="1" applyFont="1" applyBorder="1"/>
    <xf numFmtId="3" fontId="9" fillId="0" borderId="14" xfId="0" applyNumberFormat="1" applyFont="1" applyBorder="1"/>
    <xf numFmtId="3" fontId="0" fillId="0" borderId="10" xfId="0" applyNumberFormat="1" applyBorder="1"/>
    <xf numFmtId="3" fontId="0" fillId="0" borderId="12" xfId="0" applyNumberFormat="1" applyBorder="1"/>
    <xf numFmtId="3" fontId="0" fillId="0" borderId="3" xfId="0" applyNumberFormat="1" applyBorder="1"/>
    <xf numFmtId="3" fontId="0" fillId="0" borderId="5" xfId="0" applyNumberFormat="1" applyBorder="1"/>
    <xf numFmtId="164" fontId="7" fillId="0" borderId="6" xfId="0" applyNumberFormat="1" applyFont="1" applyBorder="1"/>
    <xf numFmtId="164" fontId="0" fillId="0" borderId="2" xfId="0" applyNumberFormat="1" applyBorder="1"/>
    <xf numFmtId="164" fontId="0" fillId="0" borderId="3" xfId="0" applyNumberFormat="1" applyBorder="1"/>
    <xf numFmtId="0" fontId="9" fillId="0" borderId="13" xfId="0" applyFont="1" applyBorder="1"/>
    <xf numFmtId="164" fontId="9" fillId="0" borderId="13" xfId="0" applyNumberFormat="1" applyFont="1" applyBorder="1"/>
    <xf numFmtId="164" fontId="9" fillId="0" borderId="14" xfId="0" applyNumberFormat="1" applyFont="1" applyBorder="1"/>
    <xf numFmtId="2" fontId="7" fillId="0" borderId="2" xfId="0" applyNumberFormat="1" applyFont="1" applyBorder="1"/>
    <xf numFmtId="2" fontId="7" fillId="0" borderId="3" xfId="0" applyNumberFormat="1" applyFont="1" applyBorder="1"/>
    <xf numFmtId="0" fontId="8" fillId="2" borderId="3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6" fontId="8" fillId="2" borderId="4" xfId="0" applyNumberFormat="1" applyFont="1" applyFill="1" applyBorder="1" applyAlignment="1">
      <alignment horizontal="center"/>
    </xf>
    <xf numFmtId="0" fontId="13" fillId="0" borderId="9" xfId="0" applyFont="1" applyBorder="1"/>
    <xf numFmtId="3" fontId="13" fillId="0" borderId="13" xfId="0" applyNumberFormat="1" applyFont="1" applyBorder="1"/>
    <xf numFmtId="3" fontId="13" fillId="0" borderId="14" xfId="0" applyNumberFormat="1" applyFont="1" applyBorder="1"/>
    <xf numFmtId="164" fontId="13" fillId="0" borderId="9" xfId="0" applyNumberFormat="1" applyFont="1" applyBorder="1"/>
    <xf numFmtId="164" fontId="13" fillId="0" borderId="14" xfId="0" applyNumberFormat="1" applyFont="1" applyBorder="1"/>
    <xf numFmtId="0" fontId="13" fillId="0" borderId="0" xfId="0" applyFont="1" applyBorder="1"/>
    <xf numFmtId="0" fontId="13" fillId="0" borderId="0" xfId="0" applyFont="1" applyFill="1" applyBorder="1"/>
    <xf numFmtId="0" fontId="13" fillId="0" borderId="13" xfId="0" applyFont="1" applyBorder="1"/>
    <xf numFmtId="2" fontId="0" fillId="0" borderId="2" xfId="0" applyNumberFormat="1" applyFont="1" applyBorder="1"/>
    <xf numFmtId="2" fontId="0" fillId="0" borderId="0" xfId="0" applyNumberFormat="1" applyFont="1" applyBorder="1"/>
    <xf numFmtId="2" fontId="7" fillId="0" borderId="6" xfId="0" applyNumberFormat="1" applyFont="1" applyBorder="1"/>
    <xf numFmtId="2" fontId="7" fillId="0" borderId="7" xfId="0" applyNumberFormat="1" applyFont="1" applyBorder="1"/>
    <xf numFmtId="0" fontId="3" fillId="0" borderId="0" xfId="0" applyFont="1"/>
    <xf numFmtId="3" fontId="9" fillId="0" borderId="2" xfId="0" applyNumberFormat="1" applyFont="1" applyBorder="1"/>
    <xf numFmtId="3" fontId="9" fillId="0" borderId="1" xfId="0" applyNumberFormat="1" applyFont="1" applyBorder="1"/>
    <xf numFmtId="164" fontId="9" fillId="0" borderId="16" xfId="0" applyNumberFormat="1" applyFont="1" applyBorder="1"/>
    <xf numFmtId="164" fontId="9" fillId="0" borderId="17" xfId="0" applyNumberFormat="1" applyFont="1" applyBorder="1"/>
    <xf numFmtId="164" fontId="9" fillId="0" borderId="2" xfId="0" applyNumberFormat="1" applyFont="1" applyBorder="1"/>
    <xf numFmtId="164" fontId="9" fillId="0" borderId="1" xfId="0" applyNumberFormat="1" applyFont="1" applyBorder="1"/>
    <xf numFmtId="0" fontId="0" fillId="0" borderId="16" xfId="0" applyBorder="1"/>
    <xf numFmtId="0" fontId="9" fillId="0" borderId="18" xfId="0" applyFont="1" applyBorder="1"/>
    <xf numFmtId="3" fontId="9" fillId="0" borderId="16" xfId="0" applyNumberFormat="1" applyFont="1" applyBorder="1"/>
    <xf numFmtId="3" fontId="9" fillId="0" borderId="17" xfId="0" applyNumberFormat="1" applyFont="1" applyBorder="1"/>
    <xf numFmtId="164" fontId="0" fillId="0" borderId="16" xfId="0" applyNumberFormat="1" applyBorder="1"/>
    <xf numFmtId="164" fontId="0" fillId="0" borderId="17" xfId="0" applyNumberFormat="1" applyBorder="1"/>
    <xf numFmtId="2" fontId="0" fillId="0" borderId="2" xfId="0" applyNumberFormat="1" applyBorder="1"/>
    <xf numFmtId="2" fontId="0" fillId="0" borderId="13" xfId="0" applyNumberFormat="1" applyBorder="1"/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7" fillId="0" borderId="7" xfId="0" applyNumberFormat="1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3" fontId="7" fillId="0" borderId="6" xfId="0" applyNumberFormat="1" applyFont="1" applyBorder="1" applyAlignment="1">
      <alignment horizontal="center"/>
    </xf>
    <xf numFmtId="3" fontId="7" fillId="0" borderId="7" xfId="0" applyNumberFormat="1" applyFont="1" applyBorder="1" applyAlignment="1">
      <alignment horizontal="center"/>
    </xf>
    <xf numFmtId="164" fontId="7" fillId="0" borderId="6" xfId="0" applyNumberFormat="1" applyFont="1" applyBorder="1" applyAlignment="1">
      <alignment horizontal="center"/>
    </xf>
    <xf numFmtId="164" fontId="7" fillId="0" borderId="8" xfId="0" applyNumberFormat="1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2" fontId="7" fillId="0" borderId="6" xfId="0" applyNumberFormat="1" applyFont="1" applyBorder="1" applyAlignment="1">
      <alignment horizontal="center"/>
    </xf>
    <xf numFmtId="0" fontId="0" fillId="0" borderId="2" xfId="0" applyBorder="1" applyAlignment="1">
      <alignment horizontal="left"/>
    </xf>
    <xf numFmtId="9" fontId="7" fillId="0" borderId="7" xfId="0" applyNumberFormat="1" applyFont="1" applyBorder="1"/>
    <xf numFmtId="3" fontId="0" fillId="0" borderId="21" xfId="0" applyNumberFormat="1" applyBorder="1"/>
    <xf numFmtId="164" fontId="0" fillId="0" borderId="22" xfId="0" applyNumberFormat="1" applyBorder="1"/>
    <xf numFmtId="3" fontId="7" fillId="0" borderId="6" xfId="0" applyNumberFormat="1" applyFont="1" applyFill="1" applyBorder="1"/>
    <xf numFmtId="3" fontId="7" fillId="0" borderId="8" xfId="0" applyNumberFormat="1" applyFont="1" applyFill="1" applyBorder="1"/>
    <xf numFmtId="3" fontId="0" fillId="0" borderId="15" xfId="0" applyNumberFormat="1" applyBorder="1"/>
    <xf numFmtId="2" fontId="0" fillId="0" borderId="2" xfId="0" applyNumberFormat="1" applyBorder="1" applyAlignment="1">
      <alignment horizontal="center"/>
    </xf>
    <xf numFmtId="164" fontId="0" fillId="0" borderId="21" xfId="0" applyNumberFormat="1" applyBorder="1"/>
    <xf numFmtId="164" fontId="0" fillId="0" borderId="15" xfId="0" applyNumberFormat="1" applyBorder="1"/>
    <xf numFmtId="2" fontId="0" fillId="0" borderId="21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0" fontId="0" fillId="0" borderId="0" xfId="0" applyAlignment="1"/>
    <xf numFmtId="0" fontId="8" fillId="2" borderId="2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12" fillId="2" borderId="15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7" fillId="0" borderId="0" xfId="0" applyFont="1" applyFill="1" applyBorder="1"/>
    <xf numFmtId="0" fontId="13" fillId="0" borderId="23" xfId="0" applyFont="1" applyBorder="1"/>
    <xf numFmtId="0" fontId="13" fillId="0" borderId="2" xfId="0" applyFont="1" applyBorder="1"/>
    <xf numFmtId="3" fontId="13" fillId="0" borderId="2" xfId="0" applyNumberFormat="1" applyFont="1" applyBorder="1"/>
    <xf numFmtId="3" fontId="13" fillId="0" borderId="1" xfId="0" applyNumberFormat="1" applyFont="1" applyBorder="1"/>
    <xf numFmtId="164" fontId="13" fillId="0" borderId="0" xfId="0" applyNumberFormat="1" applyFont="1" applyBorder="1"/>
    <xf numFmtId="164" fontId="13" fillId="0" borderId="1" xfId="0" applyNumberFormat="1" applyFont="1" applyBorder="1"/>
    <xf numFmtId="0" fontId="13" fillId="0" borderId="0" xfId="0" applyFont="1"/>
    <xf numFmtId="2" fontId="7" fillId="0" borderId="13" xfId="0" applyNumberFormat="1" applyFont="1" applyBorder="1"/>
    <xf numFmtId="2" fontId="7" fillId="0" borderId="9" xfId="0" applyNumberFormat="1" applyFont="1" applyBorder="1"/>
    <xf numFmtId="164" fontId="9" fillId="0" borderId="9" xfId="0" applyNumberFormat="1" applyFont="1" applyBorder="1"/>
    <xf numFmtId="0" fontId="9" fillId="0" borderId="0" xfId="0" applyFont="1" applyFill="1" applyBorder="1"/>
    <xf numFmtId="0" fontId="9" fillId="0" borderId="2" xfId="0" applyFont="1" applyBorder="1"/>
    <xf numFmtId="164" fontId="9" fillId="0" borderId="0" xfId="0" applyNumberFormat="1" applyFont="1" applyBorder="1"/>
    <xf numFmtId="164" fontId="5" fillId="0" borderId="11" xfId="0" applyNumberFormat="1" applyFont="1" applyBorder="1"/>
    <xf numFmtId="164" fontId="4" fillId="0" borderId="7" xfId="0" applyNumberFormat="1" applyFont="1" applyFill="1" applyBorder="1" applyAlignment="1">
      <alignment horizontal="center"/>
    </xf>
    <xf numFmtId="164" fontId="4" fillId="0" borderId="8" xfId="0" applyNumberFormat="1" applyFont="1" applyFill="1" applyBorder="1" applyAlignment="1">
      <alignment horizontal="center"/>
    </xf>
    <xf numFmtId="164" fontId="4" fillId="0" borderId="23" xfId="0" applyNumberFormat="1" applyFont="1" applyFill="1" applyBorder="1" applyAlignment="1">
      <alignment horizontal="center"/>
    </xf>
    <xf numFmtId="164" fontId="4" fillId="0" borderId="24" xfId="0" applyNumberFormat="1" applyFont="1" applyFill="1" applyBorder="1" applyAlignment="1">
      <alignment horizontal="center"/>
    </xf>
    <xf numFmtId="164" fontId="9" fillId="0" borderId="18" xfId="0" applyNumberFormat="1" applyFont="1" applyBorder="1"/>
    <xf numFmtId="164" fontId="4" fillId="0" borderId="18" xfId="0" applyNumberFormat="1" applyFont="1" applyFill="1" applyBorder="1" applyAlignment="1">
      <alignment horizontal="center"/>
    </xf>
    <xf numFmtId="164" fontId="4" fillId="0" borderId="17" xfId="0" applyNumberFormat="1" applyFont="1" applyFill="1" applyBorder="1" applyAlignment="1">
      <alignment horizontal="center"/>
    </xf>
    <xf numFmtId="0" fontId="9" fillId="0" borderId="23" xfId="0" applyFont="1" applyBorder="1"/>
    <xf numFmtId="3" fontId="9" fillId="0" borderId="25" xfId="0" applyNumberFormat="1" applyFont="1" applyBorder="1"/>
    <xf numFmtId="3" fontId="9" fillId="0" borderId="24" xfId="0" applyNumberFormat="1" applyFont="1" applyBorder="1"/>
    <xf numFmtId="164" fontId="9" fillId="0" borderId="23" xfId="0" applyNumberFormat="1" applyFont="1" applyBorder="1"/>
    <xf numFmtId="164" fontId="9" fillId="0" borderId="24" xfId="0" applyNumberFormat="1" applyFont="1" applyBorder="1"/>
    <xf numFmtId="0" fontId="7" fillId="0" borderId="4" xfId="0" applyFont="1" applyBorder="1"/>
    <xf numFmtId="3" fontId="7" fillId="0" borderId="3" xfId="0" applyNumberFormat="1" applyFont="1" applyBorder="1"/>
    <xf numFmtId="3" fontId="7" fillId="0" borderId="5" xfId="0" applyNumberFormat="1" applyFont="1" applyBorder="1"/>
    <xf numFmtId="164" fontId="7" fillId="0" borderId="3" xfId="0" applyNumberFormat="1" applyFont="1" applyBorder="1"/>
    <xf numFmtId="164" fontId="7" fillId="0" borderId="5" xfId="0" applyNumberFormat="1" applyFont="1" applyBorder="1"/>
    <xf numFmtId="2" fontId="7" fillId="0" borderId="4" xfId="0" applyNumberFormat="1" applyFont="1" applyBorder="1" applyAlignment="1">
      <alignment horizontal="center"/>
    </xf>
    <xf numFmtId="164" fontId="4" fillId="0" borderId="20" xfId="0" applyNumberFormat="1" applyFont="1" applyFill="1" applyBorder="1" applyAlignment="1">
      <alignment horizontal="center"/>
    </xf>
    <xf numFmtId="164" fontId="4" fillId="0" borderId="19" xfId="0" applyNumberFormat="1" applyFont="1" applyFill="1" applyBorder="1" applyAlignment="1">
      <alignment horizontal="center"/>
    </xf>
    <xf numFmtId="164" fontId="4" fillId="0" borderId="26" xfId="0" applyNumberFormat="1" applyFont="1" applyFill="1" applyBorder="1" applyAlignment="1">
      <alignment horizontal="center"/>
    </xf>
    <xf numFmtId="2" fontId="0" fillId="0" borderId="10" xfId="0" applyNumberFormat="1" applyBorder="1"/>
    <xf numFmtId="2" fontId="0" fillId="0" borderId="11" xfId="0" applyNumberFormat="1" applyBorder="1" applyAlignment="1">
      <alignment horizontal="center"/>
    </xf>
    <xf numFmtId="2" fontId="0" fillId="0" borderId="3" xfId="0" applyNumberFormat="1" applyBorder="1"/>
    <xf numFmtId="2" fontId="0" fillId="0" borderId="4" xfId="0" applyNumberFormat="1" applyBorder="1" applyAlignment="1">
      <alignment horizontal="center"/>
    </xf>
    <xf numFmtId="0" fontId="8" fillId="2" borderId="1" xfId="0" applyFont="1" applyFill="1" applyBorder="1" applyAlignment="1"/>
    <xf numFmtId="164" fontId="4" fillId="0" borderId="27" xfId="0" applyNumberFormat="1" applyFont="1" applyFill="1" applyBorder="1" applyAlignment="1"/>
    <xf numFmtId="164" fontId="4" fillId="0" borderId="28" xfId="0" applyNumberFormat="1" applyFont="1" applyFill="1" applyBorder="1" applyAlignment="1"/>
    <xf numFmtId="164" fontId="4" fillId="0" borderId="29" xfId="0" applyNumberFormat="1" applyFont="1" applyFill="1" applyBorder="1" applyAlignment="1"/>
    <xf numFmtId="164" fontId="4" fillId="0" borderId="30" xfId="0" applyNumberFormat="1" applyFont="1" applyFill="1" applyBorder="1" applyAlignment="1"/>
    <xf numFmtId="0" fontId="8" fillId="2" borderId="2" xfId="0" applyFont="1" applyFill="1" applyBorder="1" applyAlignment="1"/>
    <xf numFmtId="164" fontId="4" fillId="0" borderId="2" xfId="0" applyNumberFormat="1" applyFont="1" applyFill="1" applyBorder="1" applyAlignment="1"/>
    <xf numFmtId="164" fontId="4" fillId="0" borderId="13" xfId="0" applyNumberFormat="1" applyFont="1" applyFill="1" applyBorder="1" applyAlignment="1"/>
    <xf numFmtId="164" fontId="4" fillId="0" borderId="10" xfId="0" applyNumberFormat="1" applyFont="1" applyFill="1" applyBorder="1" applyAlignment="1"/>
    <xf numFmtId="164" fontId="4" fillId="0" borderId="3" xfId="0" applyNumberFormat="1" applyFont="1" applyFill="1" applyBorder="1" applyAlignment="1"/>
    <xf numFmtId="6" fontId="8" fillId="2" borderId="0" xfId="0" applyNumberFormat="1" applyFont="1" applyFill="1" applyBorder="1" applyAlignment="1"/>
    <xf numFmtId="0" fontId="0" fillId="0" borderId="4" xfId="0" applyBorder="1" applyAlignment="1"/>
    <xf numFmtId="0" fontId="12" fillId="2" borderId="31" xfId="0" applyFont="1" applyFill="1" applyBorder="1" applyAlignment="1"/>
    <xf numFmtId="0" fontId="8" fillId="2" borderId="20" xfId="0" applyFont="1" applyFill="1" applyBorder="1" applyAlignment="1"/>
    <xf numFmtId="164" fontId="4" fillId="0" borderId="20" xfId="0" applyNumberFormat="1" applyFont="1" applyFill="1" applyBorder="1" applyAlignment="1"/>
    <xf numFmtId="164" fontId="4" fillId="0" borderId="26" xfId="0" applyNumberFormat="1" applyFont="1" applyFill="1" applyBorder="1" applyAlignment="1"/>
    <xf numFmtId="164" fontId="4" fillId="0" borderId="32" xfId="0" applyNumberFormat="1" applyFont="1" applyFill="1" applyBorder="1" applyAlignment="1"/>
    <xf numFmtId="164" fontId="4" fillId="0" borderId="19" xfId="0" applyNumberFormat="1" applyFont="1" applyFill="1" applyBorder="1" applyAlignment="1"/>
    <xf numFmtId="0" fontId="7" fillId="0" borderId="1" xfId="0" applyFont="1" applyBorder="1" applyAlignment="1">
      <alignment horizontal="center"/>
    </xf>
    <xf numFmtId="164" fontId="4" fillId="0" borderId="6" xfId="0" applyNumberFormat="1" applyFont="1" applyFill="1" applyBorder="1" applyAlignment="1"/>
    <xf numFmtId="164" fontId="4" fillId="0" borderId="33" xfId="0" applyNumberFormat="1" applyFont="1" applyFill="1" applyBorder="1" applyAlignment="1"/>
    <xf numFmtId="164" fontId="4" fillId="0" borderId="34" xfId="0" applyNumberFormat="1" applyFont="1" applyFill="1" applyBorder="1" applyAlignment="1"/>
    <xf numFmtId="164" fontId="4" fillId="0" borderId="35" xfId="0" applyNumberFormat="1" applyFont="1" applyFill="1" applyBorder="1" applyAlignment="1"/>
    <xf numFmtId="164" fontId="4" fillId="0" borderId="36" xfId="0" applyNumberFormat="1" applyFont="1" applyFill="1" applyBorder="1" applyAlignment="1"/>
    <xf numFmtId="164" fontId="4" fillId="0" borderId="37" xfId="0" applyNumberFormat="1" applyFont="1" applyFill="1" applyBorder="1" applyAlignment="1"/>
    <xf numFmtId="164" fontId="4" fillId="0" borderId="38" xfId="0" applyNumberFormat="1" applyFont="1" applyFill="1" applyBorder="1" applyAlignment="1"/>
    <xf numFmtId="164" fontId="4" fillId="0" borderId="31" xfId="0" applyNumberFormat="1" applyFont="1" applyFill="1" applyBorder="1" applyAlignment="1"/>
    <xf numFmtId="2" fontId="7" fillId="0" borderId="8" xfId="0" applyNumberFormat="1" applyFont="1" applyBorder="1" applyAlignment="1">
      <alignment horizontal="center"/>
    </xf>
    <xf numFmtId="164" fontId="8" fillId="0" borderId="37" xfId="0" applyNumberFormat="1" applyFont="1" applyFill="1" applyBorder="1" applyAlignment="1"/>
    <xf numFmtId="164" fontId="8" fillId="0" borderId="27" xfId="0" applyNumberFormat="1" applyFont="1" applyFill="1" applyBorder="1" applyAlignment="1"/>
    <xf numFmtId="2" fontId="5" fillId="0" borderId="2" xfId="0" applyNumberFormat="1" applyFont="1" applyBorder="1"/>
    <xf numFmtId="164" fontId="8" fillId="0" borderId="20" xfId="0" applyNumberFormat="1" applyFont="1" applyFill="1" applyBorder="1" applyAlignment="1"/>
    <xf numFmtId="0" fontId="13" fillId="0" borderId="18" xfId="0" applyFont="1" applyBorder="1"/>
    <xf numFmtId="164" fontId="8" fillId="0" borderId="10" xfId="0" applyNumberFormat="1" applyFont="1" applyFill="1" applyBorder="1" applyAlignment="1">
      <alignment horizontal="center"/>
    </xf>
    <xf numFmtId="164" fontId="8" fillId="0" borderId="12" xfId="0" applyNumberFormat="1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center"/>
    </xf>
    <xf numFmtId="164" fontId="8" fillId="0" borderId="1" xfId="0" applyNumberFormat="1" applyFont="1" applyFill="1" applyBorder="1" applyAlignment="1">
      <alignment horizontal="center"/>
    </xf>
    <xf numFmtId="164" fontId="8" fillId="0" borderId="4" xfId="0" applyNumberFormat="1" applyFont="1" applyFill="1" applyBorder="1" applyAlignment="1">
      <alignment horizontal="center"/>
    </xf>
    <xf numFmtId="164" fontId="8" fillId="0" borderId="5" xfId="0" applyNumberFormat="1" applyFont="1" applyFill="1" applyBorder="1" applyAlignment="1">
      <alignment horizontal="center"/>
    </xf>
    <xf numFmtId="2" fontId="7" fillId="0" borderId="4" xfId="0" applyNumberFormat="1" applyFont="1" applyBorder="1"/>
    <xf numFmtId="2" fontId="0" fillId="0" borderId="13" xfId="0" applyNumberFormat="1" applyFont="1" applyBorder="1"/>
    <xf numFmtId="2" fontId="0" fillId="0" borderId="9" xfId="0" applyNumberFormat="1" applyFont="1" applyBorder="1"/>
    <xf numFmtId="164" fontId="4" fillId="0" borderId="33" xfId="0" applyNumberFormat="1" applyFont="1" applyFill="1" applyBorder="1" applyAlignment="1">
      <alignment horizontal="center"/>
    </xf>
    <xf numFmtId="2" fontId="8" fillId="0" borderId="2" xfId="0" applyNumberFormat="1" applyFont="1" applyBorder="1"/>
    <xf numFmtId="164" fontId="8" fillId="0" borderId="20" xfId="0" applyNumberFormat="1" applyFont="1" applyFill="1" applyBorder="1" applyAlignment="1">
      <alignment horizontal="center"/>
    </xf>
    <xf numFmtId="2" fontId="8" fillId="0" borderId="3" xfId="0" applyNumberFormat="1" applyFont="1" applyBorder="1"/>
    <xf numFmtId="164" fontId="8" fillId="0" borderId="19" xfId="0" applyNumberFormat="1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12" fillId="2" borderId="15" xfId="0" applyFont="1" applyFill="1" applyBorder="1" applyAlignment="1">
      <alignment horizontal="center"/>
    </xf>
    <xf numFmtId="164" fontId="15" fillId="0" borderId="37" xfId="0" applyNumberFormat="1" applyFont="1" applyFill="1" applyBorder="1" applyAlignment="1"/>
    <xf numFmtId="164" fontId="15" fillId="0" borderId="27" xfId="0" applyNumberFormat="1" applyFont="1" applyFill="1" applyBorder="1" applyAlignment="1"/>
    <xf numFmtId="164" fontId="15" fillId="0" borderId="20" xfId="0" applyNumberFormat="1" applyFont="1" applyFill="1" applyBorder="1" applyAlignment="1"/>
    <xf numFmtId="164" fontId="8" fillId="0" borderId="2" xfId="0" applyNumberFormat="1" applyFont="1" applyFill="1" applyBorder="1" applyAlignment="1"/>
    <xf numFmtId="2" fontId="16" fillId="0" borderId="2" xfId="0" applyNumberFormat="1" applyFont="1" applyBorder="1"/>
    <xf numFmtId="2" fontId="16" fillId="0" borderId="0" xfId="0" applyNumberFormat="1" applyFont="1" applyBorder="1"/>
    <xf numFmtId="0" fontId="16" fillId="0" borderId="0" xfId="0" applyFont="1"/>
    <xf numFmtId="0" fontId="7" fillId="0" borderId="7" xfId="0" applyNumberFormat="1" applyFont="1" applyBorder="1"/>
    <xf numFmtId="0" fontId="0" fillId="0" borderId="9" xfId="0" applyBorder="1" applyAlignment="1">
      <alignment horizontal="left" indent="1"/>
    </xf>
    <xf numFmtId="0" fontId="0" fillId="0" borderId="9" xfId="0" applyBorder="1"/>
    <xf numFmtId="0" fontId="7" fillId="0" borderId="6" xfId="0" applyFont="1" applyBorder="1" applyAlignment="1">
      <alignment horizontal="left"/>
    </xf>
    <xf numFmtId="0" fontId="0" fillId="0" borderId="2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9" fillId="0" borderId="3" xfId="0" applyFont="1" applyBorder="1"/>
    <xf numFmtId="0" fontId="0" fillId="0" borderId="4" xfId="0" applyBorder="1" applyAlignment="1">
      <alignment horizontal="left" indent="1"/>
    </xf>
    <xf numFmtId="0" fontId="0" fillId="0" borderId="13" xfId="0" applyBorder="1" applyAlignment="1">
      <alignment horizontal="left" indent="1"/>
    </xf>
    <xf numFmtId="3" fontId="0" fillId="0" borderId="13" xfId="0" applyNumberFormat="1" applyBorder="1"/>
    <xf numFmtId="3" fontId="0" fillId="0" borderId="14" xfId="0" applyNumberFormat="1" applyBorder="1"/>
    <xf numFmtId="164" fontId="4" fillId="0" borderId="6" xfId="0" applyNumberFormat="1" applyFont="1" applyFill="1" applyBorder="1" applyAlignment="1">
      <alignment horizontal="center"/>
    </xf>
    <xf numFmtId="164" fontId="4" fillId="0" borderId="2" xfId="0" applyNumberFormat="1" applyFont="1" applyFill="1" applyBorder="1" applyAlignment="1">
      <alignment horizontal="center"/>
    </xf>
    <xf numFmtId="164" fontId="4" fillId="0" borderId="13" xfId="0" applyNumberFormat="1" applyFont="1" applyFill="1" applyBorder="1" applyAlignment="1">
      <alignment horizontal="center"/>
    </xf>
    <xf numFmtId="164" fontId="4" fillId="0" borderId="34" xfId="0" applyNumberFormat="1" applyFont="1" applyFill="1" applyBorder="1" applyAlignment="1">
      <alignment horizontal="center"/>
    </xf>
    <xf numFmtId="164" fontId="4" fillId="0" borderId="27" xfId="0" applyNumberFormat="1" applyFont="1" applyFill="1" applyBorder="1" applyAlignment="1">
      <alignment horizontal="center"/>
    </xf>
    <xf numFmtId="164" fontId="4" fillId="0" borderId="28" xfId="0" applyNumberFormat="1" applyFont="1" applyFill="1" applyBorder="1" applyAlignment="1">
      <alignment horizontal="center"/>
    </xf>
    <xf numFmtId="164" fontId="8" fillId="0" borderId="2" xfId="0" applyNumberFormat="1" applyFont="1" applyFill="1" applyBorder="1" applyAlignment="1">
      <alignment horizontal="center"/>
    </xf>
    <xf numFmtId="164" fontId="8" fillId="0" borderId="27" xfId="0" applyNumberFormat="1" applyFont="1" applyFill="1" applyBorder="1" applyAlignment="1">
      <alignment horizontal="center"/>
    </xf>
    <xf numFmtId="2" fontId="8" fillId="0" borderId="10" xfId="0" applyNumberFormat="1" applyFont="1" applyBorder="1"/>
    <xf numFmtId="2" fontId="7" fillId="0" borderId="11" xfId="0" applyNumberFormat="1" applyFont="1" applyBorder="1"/>
    <xf numFmtId="164" fontId="8" fillId="0" borderId="32" xfId="0" applyNumberFormat="1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12" fillId="2" borderId="15" xfId="0" applyFont="1" applyFill="1" applyBorder="1" applyAlignment="1">
      <alignment horizontal="center"/>
    </xf>
    <xf numFmtId="164" fontId="8" fillId="0" borderId="3" xfId="0" applyNumberFormat="1" applyFont="1" applyFill="1" applyBorder="1" applyAlignment="1">
      <alignment horizontal="center"/>
    </xf>
    <xf numFmtId="164" fontId="8" fillId="0" borderId="30" xfId="0" applyNumberFormat="1" applyFont="1" applyFill="1" applyBorder="1" applyAlignment="1">
      <alignment horizontal="center"/>
    </xf>
    <xf numFmtId="2" fontId="8" fillId="0" borderId="21" xfId="0" applyNumberFormat="1" applyFont="1" applyBorder="1"/>
    <xf numFmtId="2" fontId="7" fillId="0" borderId="22" xfId="0" applyNumberFormat="1" applyFont="1" applyBorder="1"/>
    <xf numFmtId="164" fontId="8" fillId="0" borderId="31" xfId="0" applyNumberFormat="1" applyFont="1" applyFill="1" applyBorder="1" applyAlignment="1">
      <alignment horizontal="center"/>
    </xf>
    <xf numFmtId="2" fontId="7" fillId="0" borderId="25" xfId="0" applyNumberFormat="1" applyFont="1" applyBorder="1"/>
    <xf numFmtId="2" fontId="7" fillId="0" borderId="23" xfId="0" applyNumberFormat="1" applyFont="1" applyBorder="1"/>
    <xf numFmtId="164" fontId="4" fillId="0" borderId="40" xfId="0" applyNumberFormat="1" applyFont="1" applyFill="1" applyBorder="1" applyAlignment="1">
      <alignment horizontal="center"/>
    </xf>
    <xf numFmtId="0" fontId="8" fillId="2" borderId="45" xfId="0" applyFont="1" applyFill="1" applyBorder="1" applyAlignment="1">
      <alignment horizontal="center"/>
    </xf>
    <xf numFmtId="0" fontId="8" fillId="4" borderId="45" xfId="0" applyFont="1" applyFill="1" applyBorder="1" applyAlignment="1">
      <alignment horizontal="center" vertical="center"/>
    </xf>
    <xf numFmtId="164" fontId="7" fillId="0" borderId="0" xfId="0" applyNumberFormat="1" applyFont="1" applyBorder="1"/>
    <xf numFmtId="164" fontId="7" fillId="0" borderId="1" xfId="0" applyNumberFormat="1" applyFont="1" applyBorder="1"/>
    <xf numFmtId="0" fontId="8" fillId="3" borderId="50" xfId="0" applyFont="1" applyFill="1" applyBorder="1" applyAlignment="1">
      <alignment horizontal="center"/>
    </xf>
    <xf numFmtId="164" fontId="0" fillId="0" borderId="0" xfId="0" applyNumberFormat="1"/>
    <xf numFmtId="164" fontId="4" fillId="0" borderId="0" xfId="0" applyNumberFormat="1" applyFont="1" applyBorder="1"/>
    <xf numFmtId="164" fontId="8" fillId="0" borderId="0" xfId="0" applyNumberFormat="1" applyFont="1" applyBorder="1"/>
    <xf numFmtId="164" fontId="8" fillId="0" borderId="1" xfId="0" applyNumberFormat="1" applyFont="1" applyBorder="1"/>
    <xf numFmtId="164" fontId="8" fillId="0" borderId="4" xfId="0" applyNumberFormat="1" applyFont="1" applyBorder="1"/>
    <xf numFmtId="164" fontId="8" fillId="0" borderId="5" xfId="0" applyNumberFormat="1" applyFont="1" applyBorder="1"/>
    <xf numFmtId="164" fontId="8" fillId="4" borderId="50" xfId="0" applyNumberFormat="1" applyFont="1" applyFill="1" applyBorder="1" applyAlignment="1">
      <alignment horizontal="center" vertical="center"/>
    </xf>
    <xf numFmtId="164" fontId="7" fillId="5" borderId="8" xfId="0" applyNumberFormat="1" applyFont="1" applyFill="1" applyBorder="1"/>
    <xf numFmtId="164" fontId="4" fillId="0" borderId="0" xfId="0" applyNumberFormat="1" applyFont="1" applyFill="1" applyBorder="1" applyAlignment="1"/>
    <xf numFmtId="164" fontId="7" fillId="5" borderId="5" xfId="0" applyNumberFormat="1" applyFont="1" applyFill="1" applyBorder="1"/>
    <xf numFmtId="164" fontId="7" fillId="5" borderId="1" xfId="0" applyNumberFormat="1" applyFont="1" applyFill="1" applyBorder="1"/>
    <xf numFmtId="164" fontId="7" fillId="0" borderId="9" xfId="0" applyNumberFormat="1" applyFont="1" applyBorder="1"/>
    <xf numFmtId="3" fontId="0" fillId="0" borderId="9" xfId="0" applyNumberFormat="1" applyBorder="1"/>
    <xf numFmtId="164" fontId="7" fillId="5" borderId="14" xfId="0" applyNumberFormat="1" applyFont="1" applyFill="1" applyBorder="1"/>
    <xf numFmtId="164" fontId="7" fillId="5" borderId="12" xfId="0" applyNumberFormat="1" applyFont="1" applyFill="1" applyBorder="1"/>
    <xf numFmtId="0" fontId="0" fillId="0" borderId="22" xfId="0" applyBorder="1"/>
    <xf numFmtId="3" fontId="5" fillId="0" borderId="4" xfId="0" applyNumberFormat="1" applyFont="1" applyBorder="1"/>
    <xf numFmtId="0" fontId="5" fillId="0" borderId="0" xfId="0" applyFont="1" applyBorder="1"/>
    <xf numFmtId="0" fontId="5" fillId="0" borderId="4" xfId="0" applyFont="1" applyBorder="1"/>
    <xf numFmtId="164" fontId="7" fillId="0" borderId="14" xfId="0" applyNumberFormat="1" applyFont="1" applyBorder="1"/>
    <xf numFmtId="3" fontId="7" fillId="5" borderId="6" xfId="0" applyNumberFormat="1" applyFont="1" applyFill="1" applyBorder="1"/>
    <xf numFmtId="3" fontId="0" fillId="5" borderId="2" xfId="0" applyNumberFormat="1" applyFill="1" applyBorder="1"/>
    <xf numFmtId="3" fontId="0" fillId="5" borderId="3" xfId="0" applyNumberFormat="1" applyFill="1" applyBorder="1"/>
    <xf numFmtId="3" fontId="0" fillId="5" borderId="13" xfId="0" applyNumberFormat="1" applyFill="1" applyBorder="1"/>
    <xf numFmtId="3" fontId="7" fillId="6" borderId="6" xfId="0" applyNumberFormat="1" applyFont="1" applyFill="1" applyBorder="1"/>
    <xf numFmtId="3" fontId="0" fillId="7" borderId="2" xfId="0" applyNumberFormat="1" applyFill="1" applyBorder="1"/>
    <xf numFmtId="0" fontId="0" fillId="7" borderId="2" xfId="0" applyFill="1" applyBorder="1"/>
    <xf numFmtId="0" fontId="0" fillId="7" borderId="3" xfId="0" applyFill="1" applyBorder="1"/>
    <xf numFmtId="164" fontId="7" fillId="0" borderId="8" xfId="0" applyNumberFormat="1" applyFont="1" applyFill="1" applyBorder="1"/>
    <xf numFmtId="3" fontId="7" fillId="0" borderId="7" xfId="0" applyNumberFormat="1" applyFont="1" applyFill="1" applyBorder="1"/>
    <xf numFmtId="164" fontId="7" fillId="0" borderId="7" xfId="0" applyNumberFormat="1" applyFont="1" applyFill="1" applyBorder="1"/>
    <xf numFmtId="164" fontId="4" fillId="0" borderId="5" xfId="0" applyNumberFormat="1" applyFont="1" applyBorder="1"/>
    <xf numFmtId="3" fontId="16" fillId="0" borderId="4" xfId="0" applyNumberFormat="1" applyFont="1" applyBorder="1"/>
    <xf numFmtId="164" fontId="4" fillId="0" borderId="4" xfId="0" applyNumberFormat="1" applyFont="1" applyBorder="1"/>
    <xf numFmtId="164" fontId="4" fillId="0" borderId="1" xfId="0" applyNumberFormat="1" applyFont="1" applyBorder="1"/>
    <xf numFmtId="164" fontId="8" fillId="0" borderId="0" xfId="0" applyNumberFormat="1" applyFont="1" applyFill="1" applyBorder="1" applyAlignment="1"/>
    <xf numFmtId="0" fontId="5" fillId="0" borderId="0" xfId="0" applyFont="1"/>
    <xf numFmtId="164" fontId="8" fillId="4" borderId="5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/>
    <xf numFmtId="164" fontId="8" fillId="0" borderId="1" xfId="0" applyNumberFormat="1" applyFont="1" applyFill="1" applyBorder="1" applyAlignment="1"/>
    <xf numFmtId="164" fontId="8" fillId="0" borderId="3" xfId="0" applyNumberFormat="1" applyFont="1" applyFill="1" applyBorder="1" applyAlignment="1"/>
    <xf numFmtId="164" fontId="8" fillId="0" borderId="4" xfId="0" applyNumberFormat="1" applyFont="1" applyFill="1" applyBorder="1" applyAlignment="1"/>
    <xf numFmtId="164" fontId="8" fillId="0" borderId="5" xfId="0" applyNumberFormat="1" applyFont="1" applyFill="1" applyBorder="1" applyAlignment="1"/>
    <xf numFmtId="164" fontId="4" fillId="0" borderId="7" xfId="0" applyNumberFormat="1" applyFont="1" applyFill="1" applyBorder="1" applyAlignment="1"/>
    <xf numFmtId="164" fontId="4" fillId="0" borderId="8" xfId="0" applyNumberFormat="1" applyFont="1" applyFill="1" applyBorder="1" applyAlignment="1"/>
    <xf numFmtId="164" fontId="4" fillId="0" borderId="54" xfId="0" applyNumberFormat="1" applyFont="1" applyFill="1" applyBorder="1" applyAlignment="1"/>
    <xf numFmtId="164" fontId="4" fillId="0" borderId="55" xfId="0" applyNumberFormat="1" applyFont="1" applyFill="1" applyBorder="1" applyAlignment="1"/>
    <xf numFmtId="164" fontId="4" fillId="0" borderId="56" xfId="0" applyNumberFormat="1" applyFont="1" applyFill="1" applyBorder="1" applyAlignment="1"/>
    <xf numFmtId="164" fontId="4" fillId="0" borderId="9" xfId="0" applyNumberFormat="1" applyFont="1" applyFill="1" applyBorder="1" applyAlignment="1"/>
    <xf numFmtId="164" fontId="4" fillId="0" borderId="14" xfId="0" applyNumberFormat="1" applyFont="1" applyFill="1" applyBorder="1" applyAlignment="1"/>
    <xf numFmtId="3" fontId="0" fillId="7" borderId="13" xfId="0" applyNumberFormat="1" applyFill="1" applyBorder="1"/>
    <xf numFmtId="3" fontId="0" fillId="7" borderId="3" xfId="0" applyNumberFormat="1" applyFill="1" applyBorder="1"/>
    <xf numFmtId="3" fontId="16" fillId="0" borderId="0" xfId="0" applyNumberFormat="1" applyFont="1" applyBorder="1"/>
    <xf numFmtId="3" fontId="5" fillId="0" borderId="0" xfId="0" applyNumberFormat="1" applyFont="1" applyBorder="1"/>
    <xf numFmtId="6" fontId="8" fillId="2" borderId="45" xfId="0" applyNumberFormat="1" applyFont="1" applyFill="1" applyBorder="1" applyAlignment="1">
      <alignment horizontal="center"/>
    </xf>
    <xf numFmtId="6" fontId="8" fillId="2" borderId="3" xfId="0" applyNumberFormat="1" applyFont="1" applyFill="1" applyBorder="1" applyAlignment="1">
      <alignment horizontal="center"/>
    </xf>
    <xf numFmtId="6" fontId="8" fillId="4" borderId="45" xfId="0" applyNumberFormat="1" applyFont="1" applyFill="1" applyBorder="1" applyAlignment="1">
      <alignment horizontal="center" vertical="center"/>
    </xf>
    <xf numFmtId="2" fontId="5" fillId="0" borderId="0" xfId="0" applyNumberFormat="1" applyFont="1" applyBorder="1"/>
    <xf numFmtId="2" fontId="8" fillId="0" borderId="0" xfId="0" applyNumberFormat="1" applyFont="1" applyBorder="1"/>
    <xf numFmtId="2" fontId="5" fillId="0" borderId="4" xfId="0" applyNumberFormat="1" applyFont="1" applyBorder="1"/>
    <xf numFmtId="2" fontId="8" fillId="0" borderId="4" xfId="0" applyNumberFormat="1" applyFont="1" applyBorder="1"/>
    <xf numFmtId="164" fontId="0" fillId="0" borderId="62" xfId="0" applyNumberFormat="1" applyBorder="1"/>
    <xf numFmtId="0" fontId="0" fillId="0" borderId="65" xfId="0" applyBorder="1"/>
    <xf numFmtId="3" fontId="5" fillId="0" borderId="0" xfId="0" applyNumberFormat="1" applyFont="1"/>
    <xf numFmtId="0" fontId="0" fillId="0" borderId="63" xfId="0" applyBorder="1"/>
    <xf numFmtId="0" fontId="5" fillId="0" borderId="0" xfId="0" applyFont="1" applyFill="1"/>
    <xf numFmtId="6" fontId="7" fillId="0" borderId="0" xfId="0" applyNumberFormat="1" applyFont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0" fillId="0" borderId="60" xfId="0" applyBorder="1" applyAlignment="1">
      <alignment horizontal="center"/>
    </xf>
    <xf numFmtId="0" fontId="0" fillId="0" borderId="61" xfId="0" applyBorder="1" applyAlignment="1">
      <alignment horizontal="center"/>
    </xf>
    <xf numFmtId="3" fontId="5" fillId="0" borderId="0" xfId="0" applyNumberFormat="1" applyFont="1" applyFill="1"/>
    <xf numFmtId="4" fontId="0" fillId="0" borderId="0" xfId="0" applyNumberFormat="1" applyBorder="1"/>
    <xf numFmtId="0" fontId="0" fillId="0" borderId="63" xfId="0" applyBorder="1" applyAlignment="1">
      <alignment horizontal="center"/>
    </xf>
    <xf numFmtId="0" fontId="8" fillId="2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0" fillId="0" borderId="21" xfId="0" applyBorder="1"/>
    <xf numFmtId="3" fontId="0" fillId="0" borderId="22" xfId="0" applyNumberFormat="1" applyBorder="1"/>
    <xf numFmtId="0" fontId="0" fillId="0" borderId="3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68" xfId="0" applyBorder="1"/>
    <xf numFmtId="0" fontId="0" fillId="0" borderId="67" xfId="0" applyBorder="1"/>
    <xf numFmtId="3" fontId="0" fillId="0" borderId="35" xfId="0" applyNumberFormat="1" applyBorder="1"/>
    <xf numFmtId="0" fontId="0" fillId="0" borderId="39" xfId="0" applyBorder="1"/>
    <xf numFmtId="3" fontId="0" fillId="0" borderId="37" xfId="0" applyNumberFormat="1" applyBorder="1"/>
    <xf numFmtId="0" fontId="0" fillId="0" borderId="37" xfId="0" applyBorder="1"/>
    <xf numFmtId="3" fontId="0" fillId="0" borderId="0" xfId="0" applyNumberFormat="1"/>
    <xf numFmtId="0" fontId="0" fillId="0" borderId="2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3" fontId="0" fillId="0" borderId="4" xfId="0" applyNumberFormat="1" applyBorder="1"/>
    <xf numFmtId="0" fontId="8" fillId="2" borderId="2" xfId="0" applyFont="1" applyFill="1" applyBorder="1" applyAlignment="1">
      <alignment horizontal="center"/>
    </xf>
    <xf numFmtId="4" fontId="0" fillId="0" borderId="21" xfId="0" applyNumberFormat="1" applyBorder="1"/>
    <xf numFmtId="4" fontId="0" fillId="0" borderId="22" xfId="0" applyNumberFormat="1" applyBorder="1"/>
    <xf numFmtId="4" fontId="0" fillId="0" borderId="2" xfId="0" applyNumberFormat="1" applyBorder="1"/>
    <xf numFmtId="4" fontId="0" fillId="0" borderId="3" xfId="0" applyNumberFormat="1" applyBorder="1"/>
    <xf numFmtId="4" fontId="0" fillId="0" borderId="4" xfId="0" applyNumberFormat="1" applyBorder="1"/>
    <xf numFmtId="164" fontId="4" fillId="0" borderId="30" xfId="0" applyNumberFormat="1" applyFont="1" applyFill="1" applyBorder="1" applyAlignment="1">
      <alignment horizontal="center"/>
    </xf>
    <xf numFmtId="164" fontId="4" fillId="0" borderId="73" xfId="0" applyNumberFormat="1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5" fillId="0" borderId="0" xfId="0" applyFont="1" applyBorder="1" applyAlignment="1"/>
    <xf numFmtId="3" fontId="0" fillId="0" borderId="36" xfId="0" applyNumberFormat="1" applyBorder="1" applyAlignment="1"/>
    <xf numFmtId="3" fontId="0" fillId="0" borderId="27" xfId="0" applyNumberFormat="1" applyBorder="1" applyAlignment="1"/>
    <xf numFmtId="164" fontId="0" fillId="0" borderId="66" xfId="0" applyNumberFormat="1" applyBorder="1" applyAlignment="1"/>
    <xf numFmtId="3" fontId="0" fillId="0" borderId="35" xfId="0" applyNumberFormat="1" applyBorder="1" applyAlignment="1"/>
    <xf numFmtId="3" fontId="0" fillId="0" borderId="69" xfId="0" applyNumberFormat="1" applyBorder="1" applyAlignment="1"/>
    <xf numFmtId="3" fontId="0" fillId="0" borderId="15" xfId="0" applyNumberFormat="1" applyBorder="1" applyAlignment="1"/>
    <xf numFmtId="164" fontId="0" fillId="0" borderId="37" xfId="0" applyNumberFormat="1" applyBorder="1" applyAlignment="1"/>
    <xf numFmtId="164" fontId="4" fillId="0" borderId="70" xfId="0" applyNumberFormat="1" applyFont="1" applyFill="1" applyBorder="1" applyAlignment="1"/>
    <xf numFmtId="0" fontId="0" fillId="0" borderId="39" xfId="0" applyBorder="1" applyAlignment="1"/>
    <xf numFmtId="164" fontId="4" fillId="0" borderId="71" xfId="0" applyNumberFormat="1" applyFont="1" applyFill="1" applyBorder="1" applyAlignment="1"/>
    <xf numFmtId="164" fontId="4" fillId="0" borderId="5" xfId="0" applyNumberFormat="1" applyFont="1" applyFill="1" applyBorder="1" applyAlignment="1"/>
    <xf numFmtId="3" fontId="0" fillId="0" borderId="2" xfId="0" applyNumberFormat="1" applyBorder="1" applyAlignment="1"/>
    <xf numFmtId="3" fontId="0" fillId="0" borderId="70" xfId="0" applyNumberFormat="1" applyBorder="1" applyAlignment="1"/>
    <xf numFmtId="3" fontId="0" fillId="0" borderId="1" xfId="0" applyNumberFormat="1" applyBorder="1" applyAlignment="1"/>
    <xf numFmtId="164" fontId="0" fillId="0" borderId="63" xfId="0" applyNumberFormat="1" applyBorder="1" applyAlignment="1"/>
    <xf numFmtId="164" fontId="0" fillId="0" borderId="64" xfId="0" applyNumberFormat="1" applyBorder="1" applyAlignment="1"/>
    <xf numFmtId="164" fontId="0" fillId="0" borderId="62" xfId="0" applyNumberFormat="1" applyBorder="1" applyAlignment="1"/>
    <xf numFmtId="0" fontId="8" fillId="2" borderId="45" xfId="0" applyFont="1" applyFill="1" applyBorder="1" applyAlignment="1">
      <alignment horizontal="center" vertical="center"/>
    </xf>
    <xf numFmtId="0" fontId="8" fillId="2" borderId="74" xfId="0" applyFont="1" applyFill="1" applyBorder="1" applyAlignment="1">
      <alignment horizontal="center"/>
    </xf>
    <xf numFmtId="0" fontId="8" fillId="2" borderId="75" xfId="0" applyFont="1" applyFill="1" applyBorder="1" applyAlignment="1">
      <alignment horizontal="center" vertical="center"/>
    </xf>
    <xf numFmtId="0" fontId="8" fillId="2" borderId="79" xfId="0" applyFont="1" applyFill="1" applyBorder="1" applyAlignment="1">
      <alignment horizontal="center" vertical="center"/>
    </xf>
    <xf numFmtId="0" fontId="8" fillId="2" borderId="76" xfId="0" applyFont="1" applyFill="1" applyBorder="1" applyAlignment="1">
      <alignment horizontal="center" wrapText="1"/>
    </xf>
    <xf numFmtId="0" fontId="8" fillId="2" borderId="50" xfId="0" applyFont="1" applyFill="1" applyBorder="1" applyAlignment="1">
      <alignment horizontal="center" vertical="center"/>
    </xf>
    <xf numFmtId="0" fontId="12" fillId="0" borderId="7" xfId="0" applyFont="1" applyFill="1" applyBorder="1" applyAlignment="1"/>
    <xf numFmtId="6" fontId="7" fillId="0" borderId="0" xfId="0" applyNumberFormat="1" applyFont="1" applyAlignment="1"/>
    <xf numFmtId="0" fontId="12" fillId="0" borderId="0" xfId="0" applyFont="1" applyFill="1" applyBorder="1" applyAlignment="1"/>
    <xf numFmtId="0" fontId="7" fillId="0" borderId="85" xfId="0" applyFont="1" applyBorder="1" applyAlignment="1">
      <alignment horizontal="left"/>
    </xf>
    <xf numFmtId="0" fontId="7" fillId="0" borderId="86" xfId="0" applyFont="1" applyBorder="1"/>
    <xf numFmtId="3" fontId="7" fillId="0" borderId="85" xfId="0" applyNumberFormat="1" applyFont="1" applyBorder="1"/>
    <xf numFmtId="0" fontId="0" fillId="0" borderId="61" xfId="0" applyBorder="1"/>
    <xf numFmtId="0" fontId="7" fillId="0" borderId="85" xfId="0" applyFont="1" applyBorder="1"/>
    <xf numFmtId="0" fontId="0" fillId="0" borderId="62" xfId="0" applyBorder="1" applyAlignment="1">
      <alignment horizontal="left" indent="1"/>
    </xf>
    <xf numFmtId="0" fontId="0" fillId="0" borderId="62" xfId="0" applyBorder="1"/>
    <xf numFmtId="3" fontId="7" fillId="0" borderId="86" xfId="0" applyNumberFormat="1" applyFont="1" applyBorder="1"/>
    <xf numFmtId="0" fontId="0" fillId="0" borderId="1" xfId="0" applyBorder="1"/>
    <xf numFmtId="0" fontId="0" fillId="0" borderId="5" xfId="0" applyBorder="1"/>
    <xf numFmtId="0" fontId="7" fillId="0" borderId="8" xfId="0" applyFont="1" applyBorder="1"/>
    <xf numFmtId="164" fontId="4" fillId="0" borderId="21" xfId="0" applyNumberFormat="1" applyFont="1" applyFill="1" applyBorder="1" applyAlignment="1"/>
    <xf numFmtId="0" fontId="8" fillId="2" borderId="88" xfId="0" applyFont="1" applyFill="1" applyBorder="1" applyAlignment="1">
      <alignment horizontal="center"/>
    </xf>
    <xf numFmtId="164" fontId="8" fillId="0" borderId="19" xfId="0" applyNumberFormat="1" applyFont="1" applyFill="1" applyBorder="1" applyAlignment="1"/>
    <xf numFmtId="0" fontId="8" fillId="2" borderId="90" xfId="0" applyFont="1" applyFill="1" applyBorder="1" applyAlignment="1">
      <alignment horizontal="center"/>
    </xf>
    <xf numFmtId="4" fontId="5" fillId="0" borderId="0" xfId="0" applyNumberFormat="1" applyFont="1" applyBorder="1"/>
    <xf numFmtId="4" fontId="7" fillId="0" borderId="6" xfId="0" applyNumberFormat="1" applyFont="1" applyBorder="1"/>
    <xf numFmtId="4" fontId="7" fillId="0" borderId="7" xfId="0" applyNumberFormat="1" applyFont="1" applyBorder="1"/>
    <xf numFmtId="4" fontId="5" fillId="0" borderId="4" xfId="0" applyNumberFormat="1" applyFont="1" applyBorder="1"/>
    <xf numFmtId="0" fontId="12" fillId="2" borderId="91" xfId="0" applyFont="1" applyFill="1" applyBorder="1" applyAlignment="1">
      <alignment horizontal="center"/>
    </xf>
    <xf numFmtId="0" fontId="8" fillId="2" borderId="92" xfId="0" applyFont="1" applyFill="1" applyBorder="1" applyAlignment="1">
      <alignment horizontal="center"/>
    </xf>
    <xf numFmtId="0" fontId="8" fillId="2" borderId="93" xfId="0" applyFont="1" applyFill="1" applyBorder="1" applyAlignment="1">
      <alignment horizontal="center"/>
    </xf>
    <xf numFmtId="0" fontId="8" fillId="2" borderId="97" xfId="0" applyFont="1" applyFill="1" applyBorder="1" applyAlignment="1">
      <alignment horizontal="center"/>
    </xf>
    <xf numFmtId="0" fontId="8" fillId="2" borderId="51" xfId="0" applyFont="1" applyFill="1" applyBorder="1" applyAlignment="1">
      <alignment horizontal="center"/>
    </xf>
    <xf numFmtId="0" fontId="8" fillId="2" borderId="50" xfId="0" applyFont="1" applyFill="1" applyBorder="1" applyAlignment="1">
      <alignment horizontal="center"/>
    </xf>
    <xf numFmtId="0" fontId="8" fillId="2" borderId="104" xfId="0" applyFont="1" applyFill="1" applyBorder="1" applyAlignment="1">
      <alignment horizontal="center"/>
    </xf>
    <xf numFmtId="0" fontId="7" fillId="0" borderId="1" xfId="0" applyFont="1" applyBorder="1"/>
    <xf numFmtId="0" fontId="0" fillId="0" borderId="0" xfId="0" applyFont="1" applyBorder="1" applyAlignment="1">
      <alignment horizontal="left" indent="1"/>
    </xf>
    <xf numFmtId="4" fontId="4" fillId="0" borderId="6" xfId="0" applyNumberFormat="1" applyFont="1" applyBorder="1"/>
    <xf numFmtId="4" fontId="4" fillId="0" borderId="7" xfId="0" applyNumberFormat="1" applyFont="1" applyBorder="1"/>
    <xf numFmtId="4" fontId="16" fillId="0" borderId="2" xfId="0" applyNumberFormat="1" applyFont="1" applyBorder="1"/>
    <xf numFmtId="4" fontId="16" fillId="0" borderId="0" xfId="0" applyNumberFormat="1" applyFont="1" applyBorder="1"/>
    <xf numFmtId="4" fontId="16" fillId="0" borderId="3" xfId="0" applyNumberFormat="1" applyFont="1" applyBorder="1"/>
    <xf numFmtId="4" fontId="16" fillId="0" borderId="4" xfId="0" applyNumberFormat="1" applyFont="1" applyBorder="1"/>
    <xf numFmtId="4" fontId="5" fillId="0" borderId="2" xfId="0" applyNumberFormat="1" applyFont="1" applyBorder="1"/>
    <xf numFmtId="0" fontId="7" fillId="0" borderId="61" xfId="0" applyFont="1" applyBorder="1"/>
    <xf numFmtId="164" fontId="0" fillId="0" borderId="0" xfId="0" applyNumberFormat="1" applyFont="1" applyBorder="1"/>
    <xf numFmtId="0" fontId="7" fillId="0" borderId="2" xfId="0" applyFont="1" applyBorder="1"/>
    <xf numFmtId="3" fontId="0" fillId="0" borderId="2" xfId="0" applyNumberFormat="1" applyFont="1" applyBorder="1"/>
    <xf numFmtId="3" fontId="0" fillId="0" borderId="21" xfId="0" applyNumberFormat="1" applyFont="1" applyBorder="1"/>
    <xf numFmtId="3" fontId="0" fillId="0" borderId="15" xfId="0" applyNumberFormat="1" applyFont="1" applyBorder="1"/>
    <xf numFmtId="3" fontId="0" fillId="0" borderId="1" xfId="0" applyNumberFormat="1" applyFont="1" applyBorder="1"/>
    <xf numFmtId="3" fontId="7" fillId="0" borderId="87" xfId="0" applyNumberFormat="1" applyFont="1" applyBorder="1"/>
    <xf numFmtId="2" fontId="0" fillId="0" borderId="4" xfId="0" applyNumberFormat="1" applyBorder="1"/>
    <xf numFmtId="0" fontId="8" fillId="2" borderId="106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8" fillId="2" borderId="79" xfId="0" applyFont="1" applyFill="1" applyBorder="1" applyAlignment="1">
      <alignment horizontal="center" vertical="center"/>
    </xf>
    <xf numFmtId="0" fontId="8" fillId="2" borderId="80" xfId="0" applyFont="1" applyFill="1" applyBorder="1" applyAlignment="1">
      <alignment horizontal="center" vertical="center"/>
    </xf>
    <xf numFmtId="0" fontId="8" fillId="2" borderId="82" xfId="0" applyFont="1" applyFill="1" applyBorder="1" applyAlignment="1">
      <alignment horizontal="center" vertical="center" wrapText="1"/>
    </xf>
    <xf numFmtId="0" fontId="8" fillId="2" borderId="72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81" xfId="0" applyFont="1" applyFill="1" applyBorder="1" applyAlignment="1">
      <alignment horizontal="center" vertical="center" wrapText="1"/>
    </xf>
    <xf numFmtId="0" fontId="8" fillId="2" borderId="83" xfId="0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77" xfId="0" applyFont="1" applyFill="1" applyBorder="1" applyAlignment="1">
      <alignment horizontal="center" vertical="center" wrapText="1"/>
    </xf>
    <xf numFmtId="0" fontId="8" fillId="2" borderId="78" xfId="0" applyFont="1" applyFill="1" applyBorder="1" applyAlignment="1">
      <alignment horizontal="center" vertical="center" wrapText="1"/>
    </xf>
    <xf numFmtId="0" fontId="8" fillId="2" borderId="105" xfId="0" applyFont="1" applyFill="1" applyBorder="1" applyAlignment="1">
      <alignment horizontal="center"/>
    </xf>
    <xf numFmtId="0" fontId="8" fillId="2" borderId="79" xfId="0" applyFont="1" applyFill="1" applyBorder="1" applyAlignment="1">
      <alignment horizontal="center"/>
    </xf>
    <xf numFmtId="0" fontId="8" fillId="2" borderId="78" xfId="0" applyFont="1" applyFill="1" applyBorder="1" applyAlignment="1">
      <alignment horizontal="center"/>
    </xf>
    <xf numFmtId="0" fontId="18" fillId="2" borderId="74" xfId="0" applyFont="1" applyFill="1" applyBorder="1" applyAlignment="1">
      <alignment horizontal="center" vertical="center" wrapText="1"/>
    </xf>
    <xf numFmtId="0" fontId="18" fillId="2" borderId="75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77" xfId="0" applyFont="1" applyFill="1" applyBorder="1" applyAlignment="1">
      <alignment horizontal="center"/>
    </xf>
    <xf numFmtId="0" fontId="18" fillId="2" borderId="96" xfId="0" applyFont="1" applyFill="1" applyBorder="1" applyAlignment="1">
      <alignment horizontal="center" vertical="center" wrapText="1"/>
    </xf>
    <xf numFmtId="0" fontId="18" fillId="2" borderId="45" xfId="0" applyFont="1" applyFill="1" applyBorder="1" applyAlignment="1">
      <alignment horizontal="center" vertical="center" wrapText="1"/>
    </xf>
    <xf numFmtId="0" fontId="8" fillId="8" borderId="60" xfId="0" applyFont="1" applyFill="1" applyBorder="1" applyAlignment="1">
      <alignment horizontal="center" vertical="center"/>
    </xf>
    <xf numFmtId="0" fontId="8" fillId="8" borderId="61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8" fillId="2" borderId="22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49" fontId="8" fillId="2" borderId="21" xfId="0" applyNumberFormat="1" applyFont="1" applyFill="1" applyBorder="1" applyAlignment="1">
      <alignment horizontal="center"/>
    </xf>
    <xf numFmtId="49" fontId="8" fillId="2" borderId="22" xfId="0" applyNumberFormat="1" applyFont="1" applyFill="1" applyBorder="1" applyAlignment="1">
      <alignment horizontal="center"/>
    </xf>
    <xf numFmtId="0" fontId="8" fillId="2" borderId="96" xfId="0" applyFont="1" applyFill="1" applyBorder="1" applyAlignment="1">
      <alignment horizontal="center"/>
    </xf>
    <xf numFmtId="0" fontId="8" fillId="2" borderId="89" xfId="0" applyFont="1" applyFill="1" applyBorder="1" applyAlignment="1">
      <alignment horizontal="center"/>
    </xf>
    <xf numFmtId="0" fontId="12" fillId="2" borderId="22" xfId="0" applyFont="1" applyFill="1" applyBorder="1" applyAlignment="1">
      <alignment horizontal="center"/>
    </xf>
    <xf numFmtId="0" fontId="12" fillId="2" borderId="15" xfId="0" applyFont="1" applyFill="1" applyBorder="1" applyAlignment="1">
      <alignment horizontal="center"/>
    </xf>
    <xf numFmtId="0" fontId="8" fillId="2" borderId="94" xfId="0" applyFont="1" applyFill="1" applyBorder="1" applyAlignment="1">
      <alignment horizontal="center"/>
    </xf>
    <xf numFmtId="0" fontId="8" fillId="2" borderId="98" xfId="0" applyFont="1" applyFill="1" applyBorder="1" applyAlignment="1">
      <alignment horizontal="center"/>
    </xf>
    <xf numFmtId="0" fontId="8" fillId="2" borderId="99" xfId="0" applyFont="1" applyFill="1" applyBorder="1" applyAlignment="1">
      <alignment horizontal="center"/>
    </xf>
    <xf numFmtId="0" fontId="8" fillId="2" borderId="95" xfId="0" applyFont="1" applyFill="1" applyBorder="1" applyAlignment="1">
      <alignment horizontal="center"/>
    </xf>
    <xf numFmtId="0" fontId="8" fillId="2" borderId="100" xfId="0" applyFont="1" applyFill="1" applyBorder="1" applyAlignment="1">
      <alignment horizontal="center"/>
    </xf>
    <xf numFmtId="0" fontId="8" fillId="2" borderId="101" xfId="0" applyFont="1" applyFill="1" applyBorder="1" applyAlignment="1">
      <alignment horizontal="center" vertical="center"/>
    </xf>
    <xf numFmtId="0" fontId="8" fillId="2" borderId="102" xfId="0" applyFont="1" applyFill="1" applyBorder="1" applyAlignment="1">
      <alignment horizontal="center" vertical="center"/>
    </xf>
    <xf numFmtId="0" fontId="8" fillId="2" borderId="103" xfId="0" applyFont="1" applyFill="1" applyBorder="1" applyAlignment="1">
      <alignment horizontal="center" vertical="center"/>
    </xf>
    <xf numFmtId="0" fontId="12" fillId="2" borderId="96" xfId="0" applyFont="1" applyFill="1" applyBorder="1" applyAlignment="1">
      <alignment horizontal="center"/>
    </xf>
    <xf numFmtId="0" fontId="17" fillId="2" borderId="21" xfId="0" applyFont="1" applyFill="1" applyBorder="1" applyAlignment="1">
      <alignment horizontal="center" vertical="center"/>
    </xf>
    <xf numFmtId="0" fontId="17" fillId="2" borderId="22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8" fillId="3" borderId="41" xfId="0" applyFont="1" applyFill="1" applyBorder="1" applyAlignment="1">
      <alignment horizontal="center" vertical="center"/>
    </xf>
    <xf numFmtId="0" fontId="8" fillId="3" borderId="42" xfId="0" applyFont="1" applyFill="1" applyBorder="1" applyAlignment="1">
      <alignment horizontal="center" vertical="center"/>
    </xf>
    <xf numFmtId="0" fontId="8" fillId="3" borderId="43" xfId="0" applyFont="1" applyFill="1" applyBorder="1" applyAlignment="1">
      <alignment horizontal="center" vertical="center"/>
    </xf>
    <xf numFmtId="0" fontId="8" fillId="3" borderId="44" xfId="0" applyFont="1" applyFill="1" applyBorder="1" applyAlignment="1">
      <alignment horizontal="center" vertical="center"/>
    </xf>
    <xf numFmtId="0" fontId="8" fillId="3" borderId="52" xfId="0" applyFont="1" applyFill="1" applyBorder="1" applyAlignment="1">
      <alignment horizontal="center" vertical="center"/>
    </xf>
    <xf numFmtId="0" fontId="8" fillId="3" borderId="46" xfId="0" applyFont="1" applyFill="1" applyBorder="1" applyAlignment="1">
      <alignment horizontal="center"/>
    </xf>
    <xf numFmtId="0" fontId="8" fillId="3" borderId="47" xfId="0" applyFont="1" applyFill="1" applyBorder="1" applyAlignment="1">
      <alignment horizontal="center"/>
    </xf>
    <xf numFmtId="0" fontId="8" fillId="3" borderId="48" xfId="0" applyFont="1" applyFill="1" applyBorder="1" applyAlignment="1">
      <alignment horizontal="center"/>
    </xf>
    <xf numFmtId="0" fontId="8" fillId="4" borderId="46" xfId="0" applyFont="1" applyFill="1" applyBorder="1" applyAlignment="1">
      <alignment horizontal="center" vertical="center"/>
    </xf>
    <xf numFmtId="0" fontId="8" fillId="4" borderId="48" xfId="0" applyFont="1" applyFill="1" applyBorder="1" applyAlignment="1">
      <alignment horizontal="center" vertical="center"/>
    </xf>
    <xf numFmtId="0" fontId="8" fillId="4" borderId="49" xfId="0" applyFont="1" applyFill="1" applyBorder="1" applyAlignment="1">
      <alignment horizontal="center" vertical="center"/>
    </xf>
    <xf numFmtId="0" fontId="8" fillId="3" borderId="53" xfId="0" applyFont="1" applyFill="1" applyBorder="1" applyAlignment="1">
      <alignment horizontal="center"/>
    </xf>
    <xf numFmtId="6" fontId="8" fillId="2" borderId="57" xfId="0" applyNumberFormat="1" applyFont="1" applyFill="1" applyBorder="1" applyAlignment="1">
      <alignment horizontal="center"/>
    </xf>
    <xf numFmtId="6" fontId="8" fillId="2" borderId="58" xfId="0" applyNumberFormat="1" applyFont="1" applyFill="1" applyBorder="1" applyAlignment="1">
      <alignment horizontal="center"/>
    </xf>
    <xf numFmtId="2" fontId="7" fillId="0" borderId="6" xfId="0" applyNumberFormat="1" applyFont="1" applyBorder="1" applyAlignment="1">
      <alignment horizontal="center"/>
    </xf>
    <xf numFmtId="2" fontId="7" fillId="0" borderId="8" xfId="0" applyNumberFormat="1" applyFon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6" fontId="8" fillId="2" borderId="59" xfId="0" applyNumberFormat="1" applyFont="1" applyFill="1" applyBorder="1" applyAlignment="1">
      <alignment horizontal="center"/>
    </xf>
    <xf numFmtId="2" fontId="7" fillId="5" borderId="6" xfId="0" applyNumberFormat="1" applyFont="1" applyFill="1" applyBorder="1" applyAlignment="1">
      <alignment horizontal="center"/>
    </xf>
    <xf numFmtId="2" fontId="7" fillId="5" borderId="8" xfId="0" applyNumberFormat="1" applyFont="1" applyFill="1" applyBorder="1" applyAlignment="1">
      <alignment horizontal="center"/>
    </xf>
    <xf numFmtId="2" fontId="0" fillId="5" borderId="25" xfId="0" applyNumberFormat="1" applyFill="1" applyBorder="1" applyAlignment="1">
      <alignment horizontal="center"/>
    </xf>
    <xf numFmtId="2" fontId="0" fillId="5" borderId="24" xfId="0" applyNumberFormat="1" applyFill="1" applyBorder="1" applyAlignment="1">
      <alignment horizontal="center"/>
    </xf>
    <xf numFmtId="2" fontId="0" fillId="5" borderId="13" xfId="0" applyNumberFormat="1" applyFill="1" applyBorder="1" applyAlignment="1">
      <alignment horizontal="center"/>
    </xf>
    <xf numFmtId="2" fontId="0" fillId="5" borderId="14" xfId="0" applyNumberFormat="1" applyFill="1" applyBorder="1" applyAlignment="1">
      <alignment horizontal="center"/>
    </xf>
    <xf numFmtId="2" fontId="0" fillId="5" borderId="10" xfId="0" applyNumberFormat="1" applyFill="1" applyBorder="1" applyAlignment="1">
      <alignment horizontal="center"/>
    </xf>
    <xf numFmtId="2" fontId="0" fillId="5" borderId="12" xfId="0" applyNumberFormat="1" applyFill="1" applyBorder="1" applyAlignment="1">
      <alignment horizontal="center"/>
    </xf>
    <xf numFmtId="2" fontId="0" fillId="5" borderId="3" xfId="0" applyNumberFormat="1" applyFill="1" applyBorder="1" applyAlignment="1">
      <alignment horizontal="center"/>
    </xf>
    <xf numFmtId="2" fontId="0" fillId="5" borderId="5" xfId="0" applyNumberFormat="1" applyFill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5" fillId="0" borderId="5" xfId="0" applyNumberFormat="1" applyFont="1" applyBorder="1" applyAlignment="1">
      <alignment horizontal="center"/>
    </xf>
    <xf numFmtId="2" fontId="7" fillId="0" borderId="6" xfId="0" applyNumberFormat="1" applyFont="1" applyFill="1" applyBorder="1" applyAlignment="1">
      <alignment horizontal="center"/>
    </xf>
    <xf numFmtId="2" fontId="7" fillId="0" borderId="8" xfId="0" applyNumberFormat="1" applyFont="1" applyFill="1" applyBorder="1" applyAlignment="1">
      <alignment horizontal="center"/>
    </xf>
    <xf numFmtId="2" fontId="0" fillId="7" borderId="13" xfId="0" applyNumberFormat="1" applyFill="1" applyBorder="1" applyAlignment="1">
      <alignment horizontal="center"/>
    </xf>
    <xf numFmtId="2" fontId="0" fillId="7" borderId="14" xfId="0" applyNumberFormat="1" applyFill="1" applyBorder="1" applyAlignment="1">
      <alignment horizontal="center"/>
    </xf>
    <xf numFmtId="2" fontId="5" fillId="7" borderId="10" xfId="0" applyNumberFormat="1" applyFont="1" applyFill="1" applyBorder="1" applyAlignment="1">
      <alignment horizontal="center"/>
    </xf>
    <xf numFmtId="2" fontId="5" fillId="7" borderId="12" xfId="0" applyNumberFormat="1" applyFont="1" applyFill="1" applyBorder="1" applyAlignment="1">
      <alignment horizontal="center"/>
    </xf>
    <xf numFmtId="2" fontId="5" fillId="7" borderId="3" xfId="0" applyNumberFormat="1" applyFont="1" applyFill="1" applyBorder="1" applyAlignment="1">
      <alignment horizontal="center"/>
    </xf>
    <xf numFmtId="2" fontId="5" fillId="7" borderId="5" xfId="0" applyNumberFormat="1" applyFon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5" fillId="5" borderId="10" xfId="0" applyNumberFormat="1" applyFont="1" applyFill="1" applyBorder="1" applyAlignment="1">
      <alignment horizontal="center"/>
    </xf>
    <xf numFmtId="2" fontId="5" fillId="5" borderId="12" xfId="0" applyNumberFormat="1" applyFont="1" applyFill="1" applyBorder="1" applyAlignment="1">
      <alignment horizontal="center"/>
    </xf>
    <xf numFmtId="2" fontId="5" fillId="5" borderId="3" xfId="0" applyNumberFormat="1" applyFont="1" applyFill="1" applyBorder="1" applyAlignment="1">
      <alignment horizontal="center"/>
    </xf>
    <xf numFmtId="2" fontId="5" fillId="5" borderId="5" xfId="0" applyNumberFormat="1" applyFont="1" applyFill="1" applyBorder="1" applyAlignment="1">
      <alignment horizontal="center"/>
    </xf>
    <xf numFmtId="2" fontId="7" fillId="6" borderId="6" xfId="0" applyNumberFormat="1" applyFont="1" applyFill="1" applyBorder="1" applyAlignment="1">
      <alignment horizontal="center"/>
    </xf>
    <xf numFmtId="2" fontId="7" fillId="6" borderId="8" xfId="0" applyNumberFormat="1" applyFont="1" applyFill="1" applyBorder="1" applyAlignment="1">
      <alignment horizontal="center"/>
    </xf>
    <xf numFmtId="2" fontId="0" fillId="7" borderId="25" xfId="0" applyNumberFormat="1" applyFill="1" applyBorder="1" applyAlignment="1">
      <alignment horizontal="center"/>
    </xf>
    <xf numFmtId="2" fontId="0" fillId="7" borderId="24" xfId="0" applyNumberFormat="1" applyFill="1" applyBorder="1" applyAlignment="1">
      <alignment horizontal="center"/>
    </xf>
    <xf numFmtId="2" fontId="16" fillId="0" borderId="10" xfId="0" applyNumberFormat="1" applyFont="1" applyBorder="1" applyAlignment="1">
      <alignment horizontal="center"/>
    </xf>
    <xf numFmtId="2" fontId="16" fillId="0" borderId="12" xfId="0" applyNumberFormat="1" applyFont="1" applyBorder="1" applyAlignment="1">
      <alignment horizontal="center"/>
    </xf>
    <xf numFmtId="2" fontId="16" fillId="0" borderId="3" xfId="0" applyNumberFormat="1" applyFont="1" applyBorder="1" applyAlignment="1">
      <alignment horizontal="center"/>
    </xf>
    <xf numFmtId="2" fontId="16" fillId="0" borderId="5" xfId="0" applyNumberFormat="1" applyFont="1" applyBorder="1" applyAlignment="1">
      <alignment horizontal="center"/>
    </xf>
    <xf numFmtId="2" fontId="0" fillId="7" borderId="10" xfId="0" applyNumberFormat="1" applyFill="1" applyBorder="1" applyAlignment="1">
      <alignment horizontal="center"/>
    </xf>
    <xf numFmtId="2" fontId="0" fillId="7" borderId="12" xfId="0" applyNumberFormat="1" applyFill="1" applyBorder="1" applyAlignment="1">
      <alignment horizontal="center"/>
    </xf>
    <xf numFmtId="2" fontId="0" fillId="7" borderId="3" xfId="0" applyNumberFormat="1" applyFill="1" applyBorder="1" applyAlignment="1">
      <alignment horizontal="center"/>
    </xf>
    <xf numFmtId="2" fontId="0" fillId="7" borderId="5" xfId="0" applyNumberFormat="1" applyFill="1" applyBorder="1" applyAlignment="1">
      <alignment horizontal="center"/>
    </xf>
    <xf numFmtId="164" fontId="4" fillId="0" borderId="25" xfId="0" applyNumberFormat="1" applyFont="1" applyFill="1" applyBorder="1" applyAlignment="1">
      <alignment horizontal="center"/>
    </xf>
    <xf numFmtId="164" fontId="4" fillId="0" borderId="24" xfId="0" applyNumberFormat="1" applyFont="1" applyFill="1" applyBorder="1" applyAlignment="1">
      <alignment horizontal="center"/>
    </xf>
    <xf numFmtId="164" fontId="4" fillId="0" borderId="13" xfId="0" applyNumberFormat="1" applyFont="1" applyFill="1" applyBorder="1" applyAlignment="1">
      <alignment horizontal="center"/>
    </xf>
    <xf numFmtId="164" fontId="4" fillId="0" borderId="14" xfId="0" applyNumberFormat="1" applyFont="1" applyFill="1" applyBorder="1" applyAlignment="1">
      <alignment horizontal="center"/>
    </xf>
    <xf numFmtId="164" fontId="4" fillId="0" borderId="6" xfId="0" applyNumberFormat="1" applyFont="1" applyFill="1" applyBorder="1" applyAlignment="1">
      <alignment horizontal="center"/>
    </xf>
    <xf numFmtId="164" fontId="4" fillId="0" borderId="8" xfId="0" applyNumberFormat="1" applyFont="1" applyFill="1" applyBorder="1" applyAlignment="1">
      <alignment horizontal="center"/>
    </xf>
    <xf numFmtId="164" fontId="4" fillId="0" borderId="54" xfId="0" applyNumberFormat="1" applyFont="1" applyFill="1" applyBorder="1" applyAlignment="1">
      <alignment horizontal="center"/>
    </xf>
    <xf numFmtId="164" fontId="4" fillId="0" borderId="56" xfId="0" applyNumberFormat="1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 vertical="center"/>
    </xf>
    <xf numFmtId="0" fontId="8" fillId="8" borderId="84" xfId="0" applyFont="1" applyFill="1" applyBorder="1" applyAlignment="1">
      <alignment horizontal="center" vertical="center"/>
    </xf>
    <xf numFmtId="0" fontId="8" fillId="8" borderId="0" xfId="0" applyFont="1" applyFill="1" applyBorder="1" applyAlignment="1">
      <alignment horizontal="center" vertical="center"/>
    </xf>
    <xf numFmtId="6" fontId="8" fillId="2" borderId="21" xfId="0" applyNumberFormat="1" applyFont="1" applyFill="1" applyBorder="1" applyAlignment="1">
      <alignment horizontal="center"/>
    </xf>
  </cellXfs>
  <cellStyles count="2">
    <cellStyle name="Hiperligação" xfId="1" builtinId="8"/>
    <cellStyle name="Normal" xfId="0" builtinId="0"/>
  </cellStyles>
  <dxfs count="22"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</dxfs>
  <tableStyles count="0" defaultTableStyle="TableStyleMedium2" defaultPivotStyle="PivotStyleLight16"/>
  <colors>
    <mruColors>
      <color rgb="FFB0DAE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'1'!$A$6</c:f>
              <c:strCache>
                <c:ptCount val="1"/>
                <c:pt idx="0">
                  <c:v>Exportações (1)</c:v>
                </c:pt>
              </c:strCache>
            </c:strRef>
          </c:tx>
          <c:invertIfNegative val="0"/>
          <c:val>
            <c:numRef>
              <c:f>'1'!$B$6:$K$6</c:f>
              <c:numCache>
                <c:formatCode>#,##0</c:formatCode>
                <c:ptCount val="10"/>
                <c:pt idx="0">
                  <c:v>595986.61599999934</c:v>
                </c:pt>
                <c:pt idx="1">
                  <c:v>575965.5770000004</c:v>
                </c:pt>
                <c:pt idx="2">
                  <c:v>544011.29100000043</c:v>
                </c:pt>
                <c:pt idx="3">
                  <c:v>614380.20499999926</c:v>
                </c:pt>
                <c:pt idx="4">
                  <c:v>656918.26000000106</c:v>
                </c:pt>
                <c:pt idx="5">
                  <c:v>703504.83500000078</c:v>
                </c:pt>
                <c:pt idx="6">
                  <c:v>720793.56200000143</c:v>
                </c:pt>
                <c:pt idx="7">
                  <c:v>726284.80299999879</c:v>
                </c:pt>
                <c:pt idx="8">
                  <c:v>735533.90499999968</c:v>
                </c:pt>
                <c:pt idx="9">
                  <c:v>727061.73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004032"/>
        <c:axId val="101005568"/>
      </c:barChart>
      <c:catAx>
        <c:axId val="101004032"/>
        <c:scaling>
          <c:orientation val="minMax"/>
        </c:scaling>
        <c:delete val="1"/>
        <c:axPos val="b"/>
        <c:majorTickMark val="out"/>
        <c:minorTickMark val="none"/>
        <c:tickLblPos val="nextTo"/>
        <c:crossAx val="101005568"/>
        <c:crosses val="autoZero"/>
        <c:auto val="1"/>
        <c:lblAlgn val="ctr"/>
        <c:lblOffset val="100"/>
        <c:noMultiLvlLbl val="0"/>
      </c:catAx>
      <c:valAx>
        <c:axId val="101005568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1010040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lineChart>
        <c:grouping val="stacked"/>
        <c:varyColors val="0"/>
        <c:ser>
          <c:idx val="0"/>
          <c:order val="0"/>
          <c:marker>
            <c:symbol val="none"/>
          </c:marker>
          <c:cat>
            <c:numRef>
              <c:f>'1'!$P$13:$T$13</c:f>
              <c:numCache>
                <c:formatCode>General</c:formatCode>
                <c:ptCount val="5"/>
              </c:numCache>
            </c:num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079040"/>
        <c:axId val="115080576"/>
      </c:lineChart>
      <c:catAx>
        <c:axId val="1150790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5080576"/>
        <c:crosses val="autoZero"/>
        <c:auto val="1"/>
        <c:lblAlgn val="ctr"/>
        <c:lblOffset val="100"/>
        <c:noMultiLvlLbl val="0"/>
      </c:catAx>
      <c:valAx>
        <c:axId val="11508057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15079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lineChart>
        <c:grouping val="stacked"/>
        <c:varyColors val="0"/>
        <c:ser>
          <c:idx val="0"/>
          <c:order val="0"/>
          <c:tx>
            <c:strRef>
              <c:f>'[1]1'!$A$12</c:f>
              <c:strCache>
                <c:ptCount val="1"/>
                <c:pt idx="0">
                  <c:v>Cobertura [ (1) / (2) ]</c:v>
                </c:pt>
              </c:strCache>
            </c:strRef>
          </c:tx>
          <c:marker>
            <c:symbol val="none"/>
          </c:marker>
          <c:cat>
            <c:numRef>
              <c:f>'[1]1'!$B$5:$F$5</c:f>
              <c:numCache>
                <c:formatCode>General</c:formatCode>
                <c:ptCount val="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</c:numCache>
            </c:numRef>
          </c:cat>
          <c:val>
            <c:numRef>
              <c:f>'[1]1'!$B$12:$F$12</c:f>
              <c:numCache>
                <c:formatCode>General</c:formatCode>
                <c:ptCount val="5"/>
                <c:pt idx="0">
                  <c:v>9.4217210737695982</c:v>
                </c:pt>
                <c:pt idx="1">
                  <c:v>7.1670824030294336</c:v>
                </c:pt>
                <c:pt idx="2">
                  <c:v>6.8776220200097287</c:v>
                </c:pt>
                <c:pt idx="3">
                  <c:v>6.8650922333739492</c:v>
                </c:pt>
                <c:pt idx="4">
                  <c:v>7.8787262635609423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501120"/>
        <c:axId val="116502912"/>
      </c:lineChart>
      <c:catAx>
        <c:axId val="1165011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6502912"/>
        <c:crosses val="autoZero"/>
        <c:auto val="1"/>
        <c:lblAlgn val="ctr"/>
        <c:lblOffset val="100"/>
        <c:noMultiLvlLbl val="0"/>
      </c:catAx>
      <c:valAx>
        <c:axId val="11650291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165011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cked"/>
        <c:varyColors val="0"/>
        <c:ser>
          <c:idx val="0"/>
          <c:order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2159872"/>
        <c:axId val="122161408"/>
      </c:areaChart>
      <c:lineChart>
        <c:grouping val="standard"/>
        <c:varyColors val="0"/>
        <c:ser>
          <c:idx val="1"/>
          <c:order val="1"/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159872"/>
        <c:axId val="122161408"/>
      </c:lineChart>
      <c:catAx>
        <c:axId val="122159872"/>
        <c:scaling>
          <c:orientation val="minMax"/>
        </c:scaling>
        <c:delete val="1"/>
        <c:axPos val="b"/>
        <c:majorTickMark val="out"/>
        <c:minorTickMark val="none"/>
        <c:tickLblPos val="nextTo"/>
        <c:crossAx val="122161408"/>
        <c:crosses val="autoZero"/>
        <c:auto val="1"/>
        <c:lblAlgn val="ctr"/>
        <c:lblOffset val="100"/>
        <c:noMultiLvlLbl val="0"/>
      </c:catAx>
      <c:valAx>
        <c:axId val="12216140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22159872"/>
        <c:crosses val="autoZero"/>
        <c:crossBetween val="between"/>
      </c:valAx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cked"/>
        <c:varyColors val="0"/>
        <c:ser>
          <c:idx val="0"/>
          <c:order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2194560"/>
        <c:axId val="122204544"/>
      </c:areaChart>
      <c:lineChart>
        <c:grouping val="standard"/>
        <c:varyColors val="0"/>
        <c:ser>
          <c:idx val="1"/>
          <c:order val="1"/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194560"/>
        <c:axId val="122204544"/>
      </c:lineChart>
      <c:catAx>
        <c:axId val="122194560"/>
        <c:scaling>
          <c:orientation val="minMax"/>
        </c:scaling>
        <c:delete val="1"/>
        <c:axPos val="b"/>
        <c:majorTickMark val="out"/>
        <c:minorTickMark val="none"/>
        <c:tickLblPos val="nextTo"/>
        <c:crossAx val="122204544"/>
        <c:crosses val="autoZero"/>
        <c:auto val="1"/>
        <c:lblAlgn val="ctr"/>
        <c:lblOffset val="100"/>
        <c:noMultiLvlLbl val="0"/>
      </c:catAx>
      <c:valAx>
        <c:axId val="12220454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22194560"/>
        <c:crosses val="autoZero"/>
        <c:crossBetween val="between"/>
      </c:valAx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'1'!$A$28</c:f>
              <c:strCache>
                <c:ptCount val="1"/>
                <c:pt idx="0">
                  <c:v>Exportações (1)</c:v>
                </c:pt>
              </c:strCache>
            </c:strRef>
          </c:tx>
          <c:invertIfNegative val="0"/>
          <c:cat>
            <c:numRef>
              <c:f>'1'!$B$27:$F$27</c:f>
              <c:numCache>
                <c:formatCode>General</c:formatCode>
                <c:ptCount val="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</c:numCache>
            </c:numRef>
          </c:cat>
          <c:val>
            <c:numRef>
              <c:f>'1'!$B$28:$K$28</c:f>
              <c:numCache>
                <c:formatCode>#,##0</c:formatCode>
                <c:ptCount val="10"/>
                <c:pt idx="0">
                  <c:v>203692.62899999981</c:v>
                </c:pt>
                <c:pt idx="1">
                  <c:v>204985.89900000018</c:v>
                </c:pt>
                <c:pt idx="2">
                  <c:v>199789.29300000027</c:v>
                </c:pt>
                <c:pt idx="3">
                  <c:v>228223.55300000019</c:v>
                </c:pt>
                <c:pt idx="4">
                  <c:v>265930.68800000026</c:v>
                </c:pt>
                <c:pt idx="5">
                  <c:v>297477.92300000013</c:v>
                </c:pt>
                <c:pt idx="6">
                  <c:v>313201.62099999894</c:v>
                </c:pt>
                <c:pt idx="7">
                  <c:v>319331.63400000043</c:v>
                </c:pt>
                <c:pt idx="8">
                  <c:v>313646.51400000002</c:v>
                </c:pt>
                <c:pt idx="9">
                  <c:v>292859.8949999999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224000"/>
        <c:axId val="122225792"/>
      </c:barChart>
      <c:catAx>
        <c:axId val="1222240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2225792"/>
        <c:crosses val="autoZero"/>
        <c:auto val="1"/>
        <c:lblAlgn val="ctr"/>
        <c:lblOffset val="100"/>
        <c:noMultiLvlLbl val="0"/>
      </c:catAx>
      <c:valAx>
        <c:axId val="122225792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1222240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'1'!$A$30</c:f>
              <c:strCache>
                <c:ptCount val="1"/>
                <c:pt idx="0">
                  <c:v>Importações (2)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numRef>
              <c:f>'1'!$B$27:$F$27</c:f>
              <c:numCache>
                <c:formatCode>General</c:formatCode>
                <c:ptCount val="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</c:numCache>
            </c:numRef>
          </c:cat>
          <c:val>
            <c:numRef>
              <c:f>'1'!$B$30:$K$30</c:f>
              <c:numCache>
                <c:formatCode>#,##0</c:formatCode>
                <c:ptCount val="10"/>
                <c:pt idx="0">
                  <c:v>575.60500000000002</c:v>
                </c:pt>
                <c:pt idx="1">
                  <c:v>741.03499999999963</c:v>
                </c:pt>
                <c:pt idx="2">
                  <c:v>1388.8809999999992</c:v>
                </c:pt>
                <c:pt idx="3">
                  <c:v>899.43599999999992</c:v>
                </c:pt>
                <c:pt idx="4">
                  <c:v>1170.3489999999999</c:v>
                </c:pt>
                <c:pt idx="5">
                  <c:v>1022.7370000000001</c:v>
                </c:pt>
                <c:pt idx="6">
                  <c:v>1030.066</c:v>
                </c:pt>
                <c:pt idx="7">
                  <c:v>1010.0199999999998</c:v>
                </c:pt>
                <c:pt idx="8">
                  <c:v>1183.202</c:v>
                </c:pt>
                <c:pt idx="9">
                  <c:v>1121.55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249600"/>
        <c:axId val="122251136"/>
      </c:barChart>
      <c:catAx>
        <c:axId val="1222496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2251136"/>
        <c:crosses val="autoZero"/>
        <c:auto val="1"/>
        <c:lblAlgn val="ctr"/>
        <c:lblOffset val="100"/>
        <c:noMultiLvlLbl val="0"/>
      </c:catAx>
      <c:valAx>
        <c:axId val="122251136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122249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'1'!$A$32</c:f>
              <c:strCache>
                <c:ptCount val="1"/>
                <c:pt idx="0">
                  <c:v>Saldo [ (1)-(2) ]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numRef>
              <c:f>'1'!$B$27:$F$27</c:f>
              <c:numCache>
                <c:formatCode>General</c:formatCode>
                <c:ptCount val="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</c:numCache>
            </c:numRef>
          </c:cat>
          <c:val>
            <c:numRef>
              <c:f>'1'!$B$32:$K$32</c:f>
              <c:numCache>
                <c:formatCode>#,##0</c:formatCode>
                <c:ptCount val="10"/>
                <c:pt idx="0">
                  <c:v>203117.0239999998</c:v>
                </c:pt>
                <c:pt idx="1">
                  <c:v>204244.86400000018</c:v>
                </c:pt>
                <c:pt idx="2">
                  <c:v>198400.41200000027</c:v>
                </c:pt>
                <c:pt idx="3">
                  <c:v>227324.1170000002</c:v>
                </c:pt>
                <c:pt idx="4">
                  <c:v>264760.33900000027</c:v>
                </c:pt>
                <c:pt idx="5">
                  <c:v>296455.1860000001</c:v>
                </c:pt>
                <c:pt idx="6">
                  <c:v>312171.55499999895</c:v>
                </c:pt>
                <c:pt idx="7">
                  <c:v>318321.61400000041</c:v>
                </c:pt>
                <c:pt idx="8">
                  <c:v>312463.31200000003</c:v>
                </c:pt>
                <c:pt idx="9">
                  <c:v>291738.34499999991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291328"/>
        <c:axId val="122292864"/>
      </c:barChart>
      <c:catAx>
        <c:axId val="1222913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2292864"/>
        <c:crosses val="autoZero"/>
        <c:auto val="1"/>
        <c:lblAlgn val="ctr"/>
        <c:lblOffset val="100"/>
        <c:noMultiLvlLbl val="0"/>
      </c:catAx>
      <c:valAx>
        <c:axId val="122292864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1222913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lineChart>
        <c:grouping val="stacked"/>
        <c:varyColors val="0"/>
        <c:ser>
          <c:idx val="0"/>
          <c:order val="0"/>
          <c:marker>
            <c:symbol val="none"/>
          </c:marker>
          <c:cat>
            <c:numRef>
              <c:f>'1'!$P$13:$T$13</c:f>
              <c:numCache>
                <c:formatCode>General</c:formatCode>
                <c:ptCount val="5"/>
              </c:numCache>
            </c:num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304384"/>
        <c:axId val="122305920"/>
      </c:lineChart>
      <c:catAx>
        <c:axId val="1223043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2305920"/>
        <c:crosses val="autoZero"/>
        <c:auto val="1"/>
        <c:lblAlgn val="ctr"/>
        <c:lblOffset val="100"/>
        <c:noMultiLvlLbl val="0"/>
      </c:catAx>
      <c:valAx>
        <c:axId val="12230592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22304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lineChart>
        <c:grouping val="stacked"/>
        <c:varyColors val="0"/>
        <c:ser>
          <c:idx val="0"/>
          <c:order val="0"/>
          <c:tx>
            <c:strRef>
              <c:f>'[1]1'!$A$12</c:f>
              <c:strCache>
                <c:ptCount val="1"/>
                <c:pt idx="0">
                  <c:v>Cobertura [ (1) / (2) ]</c:v>
                </c:pt>
              </c:strCache>
            </c:strRef>
          </c:tx>
          <c:marker>
            <c:symbol val="none"/>
          </c:marker>
          <c:cat>
            <c:numRef>
              <c:f>'[1]1'!$B$5:$F$5</c:f>
              <c:numCache>
                <c:formatCode>General</c:formatCode>
                <c:ptCount val="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</c:numCache>
            </c:numRef>
          </c:cat>
          <c:val>
            <c:numRef>
              <c:f>'[1]1'!$B$12:$F$12</c:f>
              <c:numCache>
                <c:formatCode>General</c:formatCode>
                <c:ptCount val="5"/>
                <c:pt idx="0">
                  <c:v>9.4217210737695982</c:v>
                </c:pt>
                <c:pt idx="1">
                  <c:v>7.1670824030294336</c:v>
                </c:pt>
                <c:pt idx="2">
                  <c:v>6.8776220200097287</c:v>
                </c:pt>
                <c:pt idx="3">
                  <c:v>6.8650922333739492</c:v>
                </c:pt>
                <c:pt idx="4">
                  <c:v>7.8787262635609423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329728"/>
        <c:axId val="122331520"/>
      </c:lineChart>
      <c:catAx>
        <c:axId val="1223297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2331520"/>
        <c:crosses val="autoZero"/>
        <c:auto val="1"/>
        <c:lblAlgn val="ctr"/>
        <c:lblOffset val="100"/>
        <c:noMultiLvlLbl val="0"/>
      </c:catAx>
      <c:valAx>
        <c:axId val="12233152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223297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cked"/>
        <c:varyColors val="0"/>
        <c:ser>
          <c:idx val="0"/>
          <c:order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3745024"/>
        <c:axId val="123746560"/>
      </c:areaChart>
      <c:lineChart>
        <c:grouping val="standard"/>
        <c:varyColors val="0"/>
        <c:ser>
          <c:idx val="1"/>
          <c:order val="1"/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745024"/>
        <c:axId val="123746560"/>
      </c:lineChart>
      <c:catAx>
        <c:axId val="123745024"/>
        <c:scaling>
          <c:orientation val="minMax"/>
        </c:scaling>
        <c:delete val="1"/>
        <c:axPos val="b"/>
        <c:majorTickMark val="out"/>
        <c:minorTickMark val="none"/>
        <c:tickLblPos val="nextTo"/>
        <c:crossAx val="123746560"/>
        <c:crosses val="autoZero"/>
        <c:auto val="1"/>
        <c:lblAlgn val="ctr"/>
        <c:lblOffset val="100"/>
        <c:noMultiLvlLbl val="0"/>
      </c:catAx>
      <c:valAx>
        <c:axId val="12374656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23745024"/>
        <c:crosses val="autoZero"/>
        <c:crossBetween val="between"/>
      </c:valAx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8281660104986879E-2"/>
          <c:y val="0.15813532486252432"/>
          <c:w val="0.84112270341207351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'1'!$A$8</c:f>
              <c:strCache>
                <c:ptCount val="1"/>
                <c:pt idx="0">
                  <c:v>Importações (2)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val>
            <c:numRef>
              <c:f>'1'!$B$8:$K$8</c:f>
              <c:numCache>
                <c:formatCode>#,##0</c:formatCode>
                <c:ptCount val="10"/>
                <c:pt idx="0">
                  <c:v>63256.660999999986</c:v>
                </c:pt>
                <c:pt idx="1">
                  <c:v>80362.627999999997</c:v>
                </c:pt>
                <c:pt idx="2">
                  <c:v>79098.747999999992</c:v>
                </c:pt>
                <c:pt idx="3">
                  <c:v>89493.364999999991</c:v>
                </c:pt>
                <c:pt idx="4">
                  <c:v>81914.569000000003</c:v>
                </c:pt>
                <c:pt idx="5">
                  <c:v>86371.3</c:v>
                </c:pt>
                <c:pt idx="6">
                  <c:v>122399.00100000002</c:v>
                </c:pt>
                <c:pt idx="7">
                  <c:v>125153.99100000001</c:v>
                </c:pt>
                <c:pt idx="8">
                  <c:v>116754.90900000001</c:v>
                </c:pt>
                <c:pt idx="9">
                  <c:v>110495.95700000001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041664"/>
        <c:axId val="101043200"/>
      </c:barChart>
      <c:catAx>
        <c:axId val="101041664"/>
        <c:scaling>
          <c:orientation val="minMax"/>
        </c:scaling>
        <c:delete val="1"/>
        <c:axPos val="b"/>
        <c:majorTickMark val="out"/>
        <c:minorTickMark val="none"/>
        <c:tickLblPos val="nextTo"/>
        <c:crossAx val="101043200"/>
        <c:crosses val="autoZero"/>
        <c:auto val="1"/>
        <c:lblAlgn val="ctr"/>
        <c:lblOffset val="100"/>
        <c:noMultiLvlLbl val="0"/>
      </c:catAx>
      <c:valAx>
        <c:axId val="101043200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1010416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cked"/>
        <c:varyColors val="0"/>
        <c:ser>
          <c:idx val="0"/>
          <c:order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3775616"/>
        <c:axId val="123789696"/>
      </c:areaChart>
      <c:lineChart>
        <c:grouping val="standard"/>
        <c:varyColors val="0"/>
        <c:ser>
          <c:idx val="1"/>
          <c:order val="1"/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775616"/>
        <c:axId val="123789696"/>
      </c:lineChart>
      <c:catAx>
        <c:axId val="123775616"/>
        <c:scaling>
          <c:orientation val="minMax"/>
        </c:scaling>
        <c:delete val="1"/>
        <c:axPos val="b"/>
        <c:majorTickMark val="out"/>
        <c:minorTickMark val="none"/>
        <c:tickLblPos val="nextTo"/>
        <c:crossAx val="123789696"/>
        <c:crosses val="autoZero"/>
        <c:auto val="1"/>
        <c:lblAlgn val="ctr"/>
        <c:lblOffset val="100"/>
        <c:noMultiLvlLbl val="0"/>
      </c:catAx>
      <c:valAx>
        <c:axId val="123789696"/>
        <c:scaling>
          <c:orientation val="minMax"/>
          <c:max val="1000"/>
        </c:scaling>
        <c:delete val="1"/>
        <c:axPos val="l"/>
        <c:numFmt formatCode="General" sourceLinked="1"/>
        <c:majorTickMark val="out"/>
        <c:minorTickMark val="none"/>
        <c:tickLblPos val="nextTo"/>
        <c:crossAx val="123775616"/>
        <c:crosses val="autoZero"/>
        <c:crossBetween val="between"/>
        <c:majorUnit val="100"/>
      </c:valAx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'1'!$Z$7</c:f>
              <c:strCache>
                <c:ptCount val="1"/>
                <c:pt idx="0">
                  <c:v>2012</c:v>
                </c:pt>
              </c:strCache>
            </c:strRef>
          </c:tx>
          <c:cat>
            <c:strRef>
              <c:f>'1'!$Y$8:$Y$19</c:f>
              <c:strCache>
                <c:ptCount val="11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jun</c:v>
                </c:pt>
                <c:pt idx="5">
                  <c:v>jul</c:v>
                </c:pt>
                <c:pt idx="6">
                  <c:v>ago</c:v>
                </c:pt>
                <c:pt idx="7">
                  <c:v>set</c:v>
                </c:pt>
                <c:pt idx="8">
                  <c:v>out</c:v>
                </c:pt>
                <c:pt idx="9">
                  <c:v>nov</c:v>
                </c:pt>
                <c:pt idx="10">
                  <c:v>dez</c:v>
                </c:pt>
              </c:strCache>
            </c:strRef>
          </c:cat>
          <c:val>
            <c:numRef>
              <c:f>'1'!$Z$8:$Z$19</c:f>
              <c:numCache>
                <c:formatCode>General</c:formatCode>
                <c:ptCount val="11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3806464"/>
        <c:axId val="123808000"/>
      </c:areaChart>
      <c:lineChart>
        <c:grouping val="standard"/>
        <c:varyColors val="0"/>
        <c:ser>
          <c:idx val="1"/>
          <c:order val="1"/>
          <c:tx>
            <c:strRef>
              <c:f>'1'!$AA$7</c:f>
              <c:strCache>
                <c:ptCount val="1"/>
                <c:pt idx="0">
                  <c:v>2013</c:v>
                </c:pt>
              </c:strCache>
            </c:strRef>
          </c:tx>
          <c:marker>
            <c:symbol val="none"/>
          </c:marker>
          <c:cat>
            <c:strRef>
              <c:f>'1'!$Y$8:$Y$19</c:f>
              <c:strCache>
                <c:ptCount val="11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jun</c:v>
                </c:pt>
                <c:pt idx="5">
                  <c:v>jul</c:v>
                </c:pt>
                <c:pt idx="6">
                  <c:v>ago</c:v>
                </c:pt>
                <c:pt idx="7">
                  <c:v>set</c:v>
                </c:pt>
                <c:pt idx="8">
                  <c:v>out</c:v>
                </c:pt>
                <c:pt idx="9">
                  <c:v>nov</c:v>
                </c:pt>
                <c:pt idx="10">
                  <c:v>dez</c:v>
                </c:pt>
              </c:strCache>
            </c:strRef>
          </c:cat>
          <c:val>
            <c:numRef>
              <c:f>'1'!$AA$8:$AA$19</c:f>
              <c:numCache>
                <c:formatCode>#,##0</c:formatCode>
                <c:ptCount val="1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806464"/>
        <c:axId val="123808000"/>
      </c:lineChart>
      <c:catAx>
        <c:axId val="123806464"/>
        <c:scaling>
          <c:orientation val="minMax"/>
        </c:scaling>
        <c:delete val="1"/>
        <c:axPos val="b"/>
        <c:majorTickMark val="out"/>
        <c:minorTickMark val="none"/>
        <c:tickLblPos val="nextTo"/>
        <c:crossAx val="123808000"/>
        <c:crosses val="autoZero"/>
        <c:auto val="1"/>
        <c:lblAlgn val="ctr"/>
        <c:lblOffset val="100"/>
        <c:noMultiLvlLbl val="0"/>
      </c:catAx>
      <c:valAx>
        <c:axId val="12380800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23806464"/>
        <c:crosses val="autoZero"/>
        <c:crossBetween val="between"/>
      </c:valAx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'1'!$AC$7</c:f>
              <c:strCache>
                <c:ptCount val="1"/>
                <c:pt idx="0">
                  <c:v>2012</c:v>
                </c:pt>
              </c:strCache>
            </c:strRef>
          </c:tx>
          <c:cat>
            <c:strRef>
              <c:f>'1'!$Y$8:$Y$19</c:f>
              <c:strCache>
                <c:ptCount val="11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jun</c:v>
                </c:pt>
                <c:pt idx="5">
                  <c:v>jul</c:v>
                </c:pt>
                <c:pt idx="6">
                  <c:v>ago</c:v>
                </c:pt>
                <c:pt idx="7">
                  <c:v>set</c:v>
                </c:pt>
                <c:pt idx="8">
                  <c:v>out</c:v>
                </c:pt>
                <c:pt idx="9">
                  <c:v>nov</c:v>
                </c:pt>
                <c:pt idx="10">
                  <c:v>dez</c:v>
                </c:pt>
              </c:strCache>
            </c:strRef>
          </c:cat>
          <c:val>
            <c:numRef>
              <c:f>'1'!$AC$8:$AC$19</c:f>
              <c:numCache>
                <c:formatCode>#,##0</c:formatCode>
                <c:ptCount val="11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3833344"/>
        <c:axId val="123839232"/>
      </c:areaChart>
      <c:lineChart>
        <c:grouping val="standard"/>
        <c:varyColors val="0"/>
        <c:ser>
          <c:idx val="1"/>
          <c:order val="1"/>
          <c:tx>
            <c:strRef>
              <c:f>'1'!$AD$7</c:f>
              <c:strCache>
                <c:ptCount val="1"/>
                <c:pt idx="0">
                  <c:v>2013</c:v>
                </c:pt>
              </c:strCache>
            </c:strRef>
          </c:tx>
          <c:marker>
            <c:symbol val="none"/>
          </c:marker>
          <c:cat>
            <c:strRef>
              <c:f>'1'!$Y$8:$Y$19</c:f>
              <c:strCache>
                <c:ptCount val="11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jun</c:v>
                </c:pt>
                <c:pt idx="5">
                  <c:v>jul</c:v>
                </c:pt>
                <c:pt idx="6">
                  <c:v>ago</c:v>
                </c:pt>
                <c:pt idx="7">
                  <c:v>set</c:v>
                </c:pt>
                <c:pt idx="8">
                  <c:v>out</c:v>
                </c:pt>
                <c:pt idx="9">
                  <c:v>nov</c:v>
                </c:pt>
                <c:pt idx="10">
                  <c:v>dez</c:v>
                </c:pt>
              </c:strCache>
            </c:strRef>
          </c:cat>
          <c:val>
            <c:numRef>
              <c:f>'1'!$AD$8:$AD$19</c:f>
              <c:numCache>
                <c:formatCode>#,##0</c:formatCode>
                <c:ptCount val="1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833344"/>
        <c:axId val="123839232"/>
      </c:lineChart>
      <c:catAx>
        <c:axId val="123833344"/>
        <c:scaling>
          <c:orientation val="minMax"/>
        </c:scaling>
        <c:delete val="1"/>
        <c:axPos val="b"/>
        <c:majorTickMark val="out"/>
        <c:minorTickMark val="none"/>
        <c:tickLblPos val="nextTo"/>
        <c:crossAx val="123839232"/>
        <c:crosses val="autoZero"/>
        <c:auto val="1"/>
        <c:lblAlgn val="ctr"/>
        <c:lblOffset val="100"/>
        <c:noMultiLvlLbl val="0"/>
      </c:catAx>
      <c:valAx>
        <c:axId val="123839232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123833344"/>
        <c:crosses val="autoZero"/>
        <c:crossBetween val="between"/>
      </c:valAx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'1'!$AF$7</c:f>
              <c:strCache>
                <c:ptCount val="1"/>
                <c:pt idx="0">
                  <c:v>2012</c:v>
                </c:pt>
              </c:strCache>
            </c:strRef>
          </c:tx>
          <c:cat>
            <c:strRef>
              <c:f>'1'!$Y$8:$Y$19</c:f>
              <c:strCache>
                <c:ptCount val="11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jun</c:v>
                </c:pt>
                <c:pt idx="5">
                  <c:v>jul</c:v>
                </c:pt>
                <c:pt idx="6">
                  <c:v>ago</c:v>
                </c:pt>
                <c:pt idx="7">
                  <c:v>set</c:v>
                </c:pt>
                <c:pt idx="8">
                  <c:v>out</c:v>
                </c:pt>
                <c:pt idx="9">
                  <c:v>nov</c:v>
                </c:pt>
                <c:pt idx="10">
                  <c:v>dez</c:v>
                </c:pt>
              </c:strCache>
            </c:strRef>
          </c:cat>
          <c:val>
            <c:numRef>
              <c:f>'1'!$AF$8:$AF$19</c:f>
              <c:numCache>
                <c:formatCode>General</c:formatCode>
                <c:ptCount val="11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4007552"/>
        <c:axId val="124009088"/>
      </c:areaChart>
      <c:lineChart>
        <c:grouping val="standard"/>
        <c:varyColors val="0"/>
        <c:ser>
          <c:idx val="1"/>
          <c:order val="1"/>
          <c:tx>
            <c:strRef>
              <c:f>'1'!$AG$7</c:f>
              <c:strCache>
                <c:ptCount val="1"/>
                <c:pt idx="0">
                  <c:v>2013</c:v>
                </c:pt>
              </c:strCache>
            </c:strRef>
          </c:tx>
          <c:marker>
            <c:symbol val="none"/>
          </c:marker>
          <c:cat>
            <c:strRef>
              <c:f>'1'!$Y$8:$Y$19</c:f>
              <c:strCache>
                <c:ptCount val="11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jun</c:v>
                </c:pt>
                <c:pt idx="5">
                  <c:v>jul</c:v>
                </c:pt>
                <c:pt idx="6">
                  <c:v>ago</c:v>
                </c:pt>
                <c:pt idx="7">
                  <c:v>set</c:v>
                </c:pt>
                <c:pt idx="8">
                  <c:v>out</c:v>
                </c:pt>
                <c:pt idx="9">
                  <c:v>nov</c:v>
                </c:pt>
                <c:pt idx="10">
                  <c:v>dez</c:v>
                </c:pt>
              </c:strCache>
            </c:strRef>
          </c:cat>
          <c:val>
            <c:numRef>
              <c:f>'1'!$AG$8:$AG$19</c:f>
              <c:numCache>
                <c:formatCode>#,##0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007552"/>
        <c:axId val="124009088"/>
      </c:lineChart>
      <c:catAx>
        <c:axId val="124007552"/>
        <c:scaling>
          <c:orientation val="minMax"/>
        </c:scaling>
        <c:delete val="1"/>
        <c:axPos val="b"/>
        <c:majorTickMark val="out"/>
        <c:minorTickMark val="none"/>
        <c:tickLblPos val="nextTo"/>
        <c:crossAx val="124009088"/>
        <c:crosses val="autoZero"/>
        <c:auto val="1"/>
        <c:lblAlgn val="ctr"/>
        <c:lblOffset val="100"/>
        <c:noMultiLvlLbl val="0"/>
      </c:catAx>
      <c:valAx>
        <c:axId val="12400908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24007552"/>
        <c:crosses val="autoZero"/>
        <c:crossBetween val="between"/>
      </c:valAx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'1'!$A$10</c:f>
              <c:strCache>
                <c:ptCount val="1"/>
                <c:pt idx="0">
                  <c:v>Saldo [ (1)-(2) ]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numRef>
              <c:f>'1'!$B$5:$F$5</c:f>
              <c:numCache>
                <c:formatCode>General</c:formatCode>
                <c:ptCount val="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</c:numCache>
            </c:numRef>
          </c:cat>
          <c:val>
            <c:numRef>
              <c:f>'1'!$B$10:$K$10</c:f>
              <c:numCache>
                <c:formatCode>#,##0</c:formatCode>
                <c:ptCount val="10"/>
                <c:pt idx="0">
                  <c:v>532729.95499999938</c:v>
                </c:pt>
                <c:pt idx="1">
                  <c:v>495602.94900000037</c:v>
                </c:pt>
                <c:pt idx="2">
                  <c:v>464912.54300000041</c:v>
                </c:pt>
                <c:pt idx="3">
                  <c:v>524886.83999999927</c:v>
                </c:pt>
                <c:pt idx="4">
                  <c:v>575003.69100000104</c:v>
                </c:pt>
                <c:pt idx="5">
                  <c:v>617133.53500000073</c:v>
                </c:pt>
                <c:pt idx="6">
                  <c:v>598394.56100000138</c:v>
                </c:pt>
                <c:pt idx="7">
                  <c:v>601130.81199999875</c:v>
                </c:pt>
                <c:pt idx="8">
                  <c:v>618778.99599999969</c:v>
                </c:pt>
                <c:pt idx="9">
                  <c:v>616565.77299999993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054720"/>
        <c:axId val="114974720"/>
      </c:barChart>
      <c:catAx>
        <c:axId val="1010547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4974720"/>
        <c:crosses val="autoZero"/>
        <c:auto val="1"/>
        <c:lblAlgn val="ctr"/>
        <c:lblOffset val="100"/>
        <c:noMultiLvlLbl val="0"/>
      </c:catAx>
      <c:valAx>
        <c:axId val="114974720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1010547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lineChart>
        <c:grouping val="stacked"/>
        <c:varyColors val="0"/>
        <c:ser>
          <c:idx val="0"/>
          <c:order val="0"/>
          <c:tx>
            <c:strRef>
              <c:f>'[1]1'!$A$12</c:f>
              <c:strCache>
                <c:ptCount val="1"/>
                <c:pt idx="0">
                  <c:v>Cobertura [ (1) / (2) ]</c:v>
                </c:pt>
              </c:strCache>
            </c:strRef>
          </c:tx>
          <c:marker>
            <c:symbol val="none"/>
          </c:marker>
          <c:cat>
            <c:numRef>
              <c:f>'[1]1'!$B$5:$F$5</c:f>
              <c:numCache>
                <c:formatCode>General</c:formatCode>
                <c:ptCount val="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</c:numCache>
            </c:numRef>
          </c:cat>
          <c:val>
            <c:numRef>
              <c:f>'[1]1'!$B$12:$F$12</c:f>
              <c:numCache>
                <c:formatCode>General</c:formatCode>
                <c:ptCount val="5"/>
                <c:pt idx="0">
                  <c:v>9.4217210737695982</c:v>
                </c:pt>
                <c:pt idx="1">
                  <c:v>7.1670824030294336</c:v>
                </c:pt>
                <c:pt idx="2">
                  <c:v>6.8776220200097287</c:v>
                </c:pt>
                <c:pt idx="3">
                  <c:v>6.8650922333739492</c:v>
                </c:pt>
                <c:pt idx="4">
                  <c:v>7.8787262635609423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981888"/>
        <c:axId val="114991872"/>
      </c:lineChart>
      <c:catAx>
        <c:axId val="1149818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4991872"/>
        <c:crosses val="autoZero"/>
        <c:auto val="1"/>
        <c:lblAlgn val="ctr"/>
        <c:lblOffset val="100"/>
        <c:noMultiLvlLbl val="0"/>
      </c:catAx>
      <c:valAx>
        <c:axId val="11499187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149818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cked"/>
        <c:varyColors val="0"/>
        <c:ser>
          <c:idx val="0"/>
          <c:order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5096192"/>
        <c:axId val="115097984"/>
      </c:areaChart>
      <c:lineChart>
        <c:grouping val="standard"/>
        <c:varyColors val="0"/>
        <c:ser>
          <c:idx val="1"/>
          <c:order val="1"/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096192"/>
        <c:axId val="115097984"/>
      </c:lineChart>
      <c:catAx>
        <c:axId val="115096192"/>
        <c:scaling>
          <c:orientation val="minMax"/>
        </c:scaling>
        <c:delete val="1"/>
        <c:axPos val="b"/>
        <c:majorTickMark val="out"/>
        <c:minorTickMark val="none"/>
        <c:tickLblPos val="nextTo"/>
        <c:crossAx val="115097984"/>
        <c:crosses val="autoZero"/>
        <c:auto val="1"/>
        <c:lblAlgn val="ctr"/>
        <c:lblOffset val="100"/>
        <c:noMultiLvlLbl val="0"/>
      </c:catAx>
      <c:valAx>
        <c:axId val="11509798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15096192"/>
        <c:crosses val="autoZero"/>
        <c:crossBetween val="between"/>
      </c:valAx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cked"/>
        <c:varyColors val="0"/>
        <c:ser>
          <c:idx val="0"/>
          <c:order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5106944"/>
        <c:axId val="115108480"/>
      </c:areaChart>
      <c:lineChart>
        <c:grouping val="standard"/>
        <c:varyColors val="0"/>
        <c:ser>
          <c:idx val="1"/>
          <c:order val="1"/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106944"/>
        <c:axId val="115108480"/>
      </c:lineChart>
      <c:catAx>
        <c:axId val="115106944"/>
        <c:scaling>
          <c:orientation val="minMax"/>
        </c:scaling>
        <c:delete val="1"/>
        <c:axPos val="b"/>
        <c:majorTickMark val="out"/>
        <c:minorTickMark val="none"/>
        <c:tickLblPos val="nextTo"/>
        <c:crossAx val="115108480"/>
        <c:crosses val="autoZero"/>
        <c:auto val="1"/>
        <c:lblAlgn val="ctr"/>
        <c:lblOffset val="100"/>
        <c:noMultiLvlLbl val="0"/>
      </c:catAx>
      <c:valAx>
        <c:axId val="11510848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15106944"/>
        <c:crosses val="autoZero"/>
        <c:crossBetween val="between"/>
      </c:valAx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'1'!$A$17</c:f>
              <c:strCache>
                <c:ptCount val="1"/>
                <c:pt idx="0">
                  <c:v>Exportações (1)</c:v>
                </c:pt>
              </c:strCache>
            </c:strRef>
          </c:tx>
          <c:invertIfNegative val="0"/>
          <c:cat>
            <c:numRef>
              <c:f>'1'!$B$16:$F$16</c:f>
              <c:numCache>
                <c:formatCode>General</c:formatCode>
                <c:ptCount val="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</c:numCache>
            </c:numRef>
          </c:cat>
          <c:val>
            <c:numRef>
              <c:f>'1'!$B$17:$K$17</c:f>
              <c:numCache>
                <c:formatCode>#,##0</c:formatCode>
                <c:ptCount val="10"/>
                <c:pt idx="0">
                  <c:v>392293.98699999956</c:v>
                </c:pt>
                <c:pt idx="1">
                  <c:v>370979.67800000019</c:v>
                </c:pt>
                <c:pt idx="2">
                  <c:v>344221.9980000002</c:v>
                </c:pt>
                <c:pt idx="3">
                  <c:v>386156.65199999954</c:v>
                </c:pt>
                <c:pt idx="4">
                  <c:v>390987.57199999987</c:v>
                </c:pt>
                <c:pt idx="5">
                  <c:v>406026.91199999966</c:v>
                </c:pt>
                <c:pt idx="6">
                  <c:v>407591.94099999947</c:v>
                </c:pt>
                <c:pt idx="7">
                  <c:v>406953.16899999988</c:v>
                </c:pt>
                <c:pt idx="8">
                  <c:v>421887.39099999989</c:v>
                </c:pt>
                <c:pt idx="9">
                  <c:v>434201.8349999999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138944"/>
        <c:axId val="115140480"/>
      </c:barChart>
      <c:catAx>
        <c:axId val="1151389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5140480"/>
        <c:crosses val="autoZero"/>
        <c:auto val="1"/>
        <c:lblAlgn val="ctr"/>
        <c:lblOffset val="100"/>
        <c:noMultiLvlLbl val="0"/>
      </c:catAx>
      <c:valAx>
        <c:axId val="115140480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1151389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'1'!$A$19</c:f>
              <c:strCache>
                <c:ptCount val="1"/>
                <c:pt idx="0">
                  <c:v>Importações (2)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numRef>
              <c:f>'1'!$B$16:$F$16</c:f>
              <c:numCache>
                <c:formatCode>General</c:formatCode>
                <c:ptCount val="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</c:numCache>
            </c:numRef>
          </c:cat>
          <c:val>
            <c:numRef>
              <c:f>'1'!$B$19:$K$19</c:f>
              <c:numCache>
                <c:formatCode>#,##0</c:formatCode>
                <c:ptCount val="10"/>
                <c:pt idx="0">
                  <c:v>62681.055999999982</c:v>
                </c:pt>
                <c:pt idx="1">
                  <c:v>79621.592999999993</c:v>
                </c:pt>
                <c:pt idx="2">
                  <c:v>77709.866999999998</c:v>
                </c:pt>
                <c:pt idx="3">
                  <c:v>88593.929000000004</c:v>
                </c:pt>
                <c:pt idx="4">
                  <c:v>80744.22</c:v>
                </c:pt>
                <c:pt idx="5">
                  <c:v>85348.562999999995</c:v>
                </c:pt>
                <c:pt idx="6">
                  <c:v>121368.93500000001</c:v>
                </c:pt>
                <c:pt idx="7">
                  <c:v>124143.97100000002</c:v>
                </c:pt>
                <c:pt idx="8">
                  <c:v>115571.70699999998</c:v>
                </c:pt>
                <c:pt idx="9">
                  <c:v>109374.40700000001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036544"/>
        <c:axId val="115038080"/>
      </c:barChart>
      <c:catAx>
        <c:axId val="1150365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5038080"/>
        <c:crosses val="autoZero"/>
        <c:auto val="1"/>
        <c:lblAlgn val="ctr"/>
        <c:lblOffset val="100"/>
        <c:noMultiLvlLbl val="0"/>
      </c:catAx>
      <c:valAx>
        <c:axId val="115038080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1150365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'1'!$A$21</c:f>
              <c:strCache>
                <c:ptCount val="1"/>
                <c:pt idx="0">
                  <c:v>Saldo [ (1)-(2) ]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numRef>
              <c:f>'1'!$B$16:$F$16</c:f>
              <c:numCache>
                <c:formatCode>General</c:formatCode>
                <c:ptCount val="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</c:numCache>
            </c:numRef>
          </c:cat>
          <c:val>
            <c:numRef>
              <c:f>'1'!$B$21:$K$21</c:f>
              <c:numCache>
                <c:formatCode>#,##0</c:formatCode>
                <c:ptCount val="10"/>
                <c:pt idx="0">
                  <c:v>329612.93099999957</c:v>
                </c:pt>
                <c:pt idx="1">
                  <c:v>291358.0850000002</c:v>
                </c:pt>
                <c:pt idx="2">
                  <c:v>266512.13100000017</c:v>
                </c:pt>
                <c:pt idx="3">
                  <c:v>297562.72299999953</c:v>
                </c:pt>
                <c:pt idx="4">
                  <c:v>310243.35199999984</c:v>
                </c:pt>
                <c:pt idx="5">
                  <c:v>320678.3489999997</c:v>
                </c:pt>
                <c:pt idx="6">
                  <c:v>286223.00599999947</c:v>
                </c:pt>
                <c:pt idx="7">
                  <c:v>282809.19799999986</c:v>
                </c:pt>
                <c:pt idx="8">
                  <c:v>306315.68399999989</c:v>
                </c:pt>
                <c:pt idx="9">
                  <c:v>324827.4279999999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070080"/>
        <c:axId val="115071616"/>
      </c:barChart>
      <c:catAx>
        <c:axId val="1150700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5071616"/>
        <c:crosses val="autoZero"/>
        <c:auto val="1"/>
        <c:lblAlgn val="ctr"/>
        <c:lblOffset val="100"/>
        <c:noMultiLvlLbl val="0"/>
      </c:catAx>
      <c:valAx>
        <c:axId val="115071616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1150700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76200</xdr:rowOff>
    </xdr:from>
    <xdr:to>
      <xdr:col>4</xdr:col>
      <xdr:colOff>38100</xdr:colOff>
      <xdr:row>4</xdr:row>
      <xdr:rowOff>76200</xdr:rowOff>
    </xdr:to>
    <xdr:pic>
      <xdr:nvPicPr>
        <xdr:cNvPr id="1145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"/>
          <a:ext cx="18669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76200</xdr:colOff>
      <xdr:row>5</xdr:row>
      <xdr:rowOff>76200</xdr:rowOff>
    </xdr:from>
    <xdr:to>
      <xdr:col>12</xdr:col>
      <xdr:colOff>57150</xdr:colOff>
      <xdr:row>6</xdr:row>
      <xdr:rowOff>257175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1219200</xdr:colOff>
      <xdr:row>8</xdr:row>
      <xdr:rowOff>200025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0</xdr:colOff>
      <xdr:row>9</xdr:row>
      <xdr:rowOff>0</xdr:rowOff>
    </xdr:from>
    <xdr:to>
      <xdr:col>11</xdr:col>
      <xdr:colOff>1219200</xdr:colOff>
      <xdr:row>10</xdr:row>
      <xdr:rowOff>180975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0</xdr:colOff>
      <xdr:row>11</xdr:row>
      <xdr:rowOff>0</xdr:rowOff>
    </xdr:from>
    <xdr:to>
      <xdr:col>11</xdr:col>
      <xdr:colOff>1219200</xdr:colOff>
      <xdr:row>12</xdr:row>
      <xdr:rowOff>0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19050</xdr:colOff>
      <xdr:row>4</xdr:row>
      <xdr:rowOff>66675</xdr:rowOff>
    </xdr:from>
    <xdr:to>
      <xdr:col>15</xdr:col>
      <xdr:colOff>19050</xdr:colOff>
      <xdr:row>6</xdr:row>
      <xdr:rowOff>133350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561975</xdr:colOff>
      <xdr:row>6</xdr:row>
      <xdr:rowOff>295275</xdr:rowOff>
    </xdr:from>
    <xdr:to>
      <xdr:col>14</xdr:col>
      <xdr:colOff>1524000</xdr:colOff>
      <xdr:row>8</xdr:row>
      <xdr:rowOff>161925</xdr:rowOff>
    </xdr:to>
    <xdr:graphicFrame macro="">
      <xdr:nvGraphicFramePr>
        <xdr:cNvPr id="8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47625</xdr:colOff>
      <xdr:row>16</xdr:row>
      <xdr:rowOff>28575</xdr:rowOff>
    </xdr:from>
    <xdr:to>
      <xdr:col>12</xdr:col>
      <xdr:colOff>28575</xdr:colOff>
      <xdr:row>17</xdr:row>
      <xdr:rowOff>219075</xdr:rowOff>
    </xdr:to>
    <xdr:graphicFrame macro="">
      <xdr:nvGraphicFramePr>
        <xdr:cNvPr id="9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0</xdr:colOff>
      <xdr:row>18</xdr:row>
      <xdr:rowOff>76200</xdr:rowOff>
    </xdr:from>
    <xdr:to>
      <xdr:col>11</xdr:col>
      <xdr:colOff>1219200</xdr:colOff>
      <xdr:row>19</xdr:row>
      <xdr:rowOff>200025</xdr:rowOff>
    </xdr:to>
    <xdr:graphicFrame macro="">
      <xdr:nvGraphicFramePr>
        <xdr:cNvPr id="10" name="Grá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11</xdr:col>
      <xdr:colOff>0</xdr:colOff>
      <xdr:row>19</xdr:row>
      <xdr:rowOff>352425</xdr:rowOff>
    </xdr:from>
    <xdr:to>
      <xdr:col>11</xdr:col>
      <xdr:colOff>1219200</xdr:colOff>
      <xdr:row>21</xdr:row>
      <xdr:rowOff>247650</xdr:rowOff>
    </xdr:to>
    <xdr:graphicFrame macro="">
      <xdr:nvGraphicFramePr>
        <xdr:cNvPr id="11" name="Grá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11</xdr:col>
      <xdr:colOff>0</xdr:colOff>
      <xdr:row>21</xdr:row>
      <xdr:rowOff>0</xdr:rowOff>
    </xdr:from>
    <xdr:to>
      <xdr:col>11</xdr:col>
      <xdr:colOff>1219200</xdr:colOff>
      <xdr:row>22</xdr:row>
      <xdr:rowOff>0</xdr:rowOff>
    </xdr:to>
    <xdr:graphicFrame macro="">
      <xdr:nvGraphicFramePr>
        <xdr:cNvPr id="12" name="Grá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11</xdr:col>
      <xdr:colOff>0</xdr:colOff>
      <xdr:row>22</xdr:row>
      <xdr:rowOff>0</xdr:rowOff>
    </xdr:from>
    <xdr:to>
      <xdr:col>11</xdr:col>
      <xdr:colOff>1219200</xdr:colOff>
      <xdr:row>23</xdr:row>
      <xdr:rowOff>0</xdr:rowOff>
    </xdr:to>
    <xdr:graphicFrame macro="">
      <xdr:nvGraphicFramePr>
        <xdr:cNvPr id="13" name="Gráfico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14</xdr:col>
      <xdr:colOff>19050</xdr:colOff>
      <xdr:row>15</xdr:row>
      <xdr:rowOff>66675</xdr:rowOff>
    </xdr:from>
    <xdr:to>
      <xdr:col>15</xdr:col>
      <xdr:colOff>19050</xdr:colOff>
      <xdr:row>17</xdr:row>
      <xdr:rowOff>133350</xdr:rowOff>
    </xdr:to>
    <xdr:graphicFrame macro="">
      <xdr:nvGraphicFramePr>
        <xdr:cNvPr id="14" name="Gráfico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13</xdr:col>
      <xdr:colOff>590550</xdr:colOff>
      <xdr:row>17</xdr:row>
      <xdr:rowOff>295275</xdr:rowOff>
    </xdr:from>
    <xdr:to>
      <xdr:col>14</xdr:col>
      <xdr:colOff>1552575</xdr:colOff>
      <xdr:row>19</xdr:row>
      <xdr:rowOff>161925</xdr:rowOff>
    </xdr:to>
    <xdr:graphicFrame macro="">
      <xdr:nvGraphicFramePr>
        <xdr:cNvPr id="15" name="Gráfico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11</xdr:col>
      <xdr:colOff>47625</xdr:colOff>
      <xdr:row>27</xdr:row>
      <xdr:rowOff>28575</xdr:rowOff>
    </xdr:from>
    <xdr:to>
      <xdr:col>12</xdr:col>
      <xdr:colOff>28575</xdr:colOff>
      <xdr:row>28</xdr:row>
      <xdr:rowOff>152400</xdr:rowOff>
    </xdr:to>
    <xdr:graphicFrame macro="">
      <xdr:nvGraphicFramePr>
        <xdr:cNvPr id="16" name="Gráfico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11</xdr:col>
      <xdr:colOff>0</xdr:colOff>
      <xdr:row>29</xdr:row>
      <xdr:rowOff>0</xdr:rowOff>
    </xdr:from>
    <xdr:to>
      <xdr:col>11</xdr:col>
      <xdr:colOff>1219200</xdr:colOff>
      <xdr:row>30</xdr:row>
      <xdr:rowOff>142875</xdr:rowOff>
    </xdr:to>
    <xdr:graphicFrame macro="">
      <xdr:nvGraphicFramePr>
        <xdr:cNvPr id="17" name="Gráfico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11</xdr:col>
      <xdr:colOff>0</xdr:colOff>
      <xdr:row>30</xdr:row>
      <xdr:rowOff>352425</xdr:rowOff>
    </xdr:from>
    <xdr:to>
      <xdr:col>11</xdr:col>
      <xdr:colOff>1219200</xdr:colOff>
      <xdr:row>32</xdr:row>
      <xdr:rowOff>133350</xdr:rowOff>
    </xdr:to>
    <xdr:graphicFrame macro="">
      <xdr:nvGraphicFramePr>
        <xdr:cNvPr id="18" name="Gráfico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1219200</xdr:colOff>
      <xdr:row>33</xdr:row>
      <xdr:rowOff>0</xdr:rowOff>
    </xdr:to>
    <xdr:graphicFrame macro="">
      <xdr:nvGraphicFramePr>
        <xdr:cNvPr id="19" name="Gráfico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11</xdr:col>
      <xdr:colOff>0</xdr:colOff>
      <xdr:row>33</xdr:row>
      <xdr:rowOff>0</xdr:rowOff>
    </xdr:from>
    <xdr:to>
      <xdr:col>11</xdr:col>
      <xdr:colOff>1219200</xdr:colOff>
      <xdr:row>34</xdr:row>
      <xdr:rowOff>0</xdr:rowOff>
    </xdr:to>
    <xdr:graphicFrame macro="">
      <xdr:nvGraphicFramePr>
        <xdr:cNvPr id="20" name="Gráfico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14</xdr:col>
      <xdr:colOff>19050</xdr:colOff>
      <xdr:row>26</xdr:row>
      <xdr:rowOff>66675</xdr:rowOff>
    </xdr:from>
    <xdr:to>
      <xdr:col>15</xdr:col>
      <xdr:colOff>19050</xdr:colOff>
      <xdr:row>28</xdr:row>
      <xdr:rowOff>133350</xdr:rowOff>
    </xdr:to>
    <xdr:graphicFrame macro="">
      <xdr:nvGraphicFramePr>
        <xdr:cNvPr id="21" name="Gráfico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13</xdr:col>
      <xdr:colOff>590550</xdr:colOff>
      <xdr:row>28</xdr:row>
      <xdr:rowOff>295275</xdr:rowOff>
    </xdr:from>
    <xdr:to>
      <xdr:col>14</xdr:col>
      <xdr:colOff>1552575</xdr:colOff>
      <xdr:row>30</xdr:row>
      <xdr:rowOff>266700</xdr:rowOff>
    </xdr:to>
    <xdr:graphicFrame macro="">
      <xdr:nvGraphicFramePr>
        <xdr:cNvPr id="22" name="Gráfico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14</xdr:col>
      <xdr:colOff>0</xdr:colOff>
      <xdr:row>9</xdr:row>
      <xdr:rowOff>0</xdr:rowOff>
    </xdr:from>
    <xdr:to>
      <xdr:col>15</xdr:col>
      <xdr:colOff>0</xdr:colOff>
      <xdr:row>10</xdr:row>
      <xdr:rowOff>219075</xdr:rowOff>
    </xdr:to>
    <xdr:graphicFrame macro="">
      <xdr:nvGraphicFramePr>
        <xdr:cNvPr id="23" name="Gráfico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14</xdr:col>
      <xdr:colOff>0</xdr:colOff>
      <xdr:row>20</xdr:row>
      <xdr:rowOff>0</xdr:rowOff>
    </xdr:from>
    <xdr:to>
      <xdr:col>15</xdr:col>
      <xdr:colOff>0</xdr:colOff>
      <xdr:row>21</xdr:row>
      <xdr:rowOff>219075</xdr:rowOff>
    </xdr:to>
    <xdr:graphicFrame macro="">
      <xdr:nvGraphicFramePr>
        <xdr:cNvPr id="24" name="Gráfico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14</xdr:col>
      <xdr:colOff>0</xdr:colOff>
      <xdr:row>30</xdr:row>
      <xdr:rowOff>352425</xdr:rowOff>
    </xdr:from>
    <xdr:to>
      <xdr:col>15</xdr:col>
      <xdr:colOff>0</xdr:colOff>
      <xdr:row>32</xdr:row>
      <xdr:rowOff>228600</xdr:rowOff>
    </xdr:to>
    <xdr:graphicFrame macro="">
      <xdr:nvGraphicFramePr>
        <xdr:cNvPr id="25" name="Gráfico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JL/Dropbox/IVV/S&#237;ntese%20Estatistica/Mar&#231;o%202013/Sintese%20Estatistica%20Jan_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0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</sheetNames>
    <sheetDataSet>
      <sheetData sheetId="0" refreshError="1"/>
      <sheetData sheetId="1" refreshError="1"/>
      <sheetData sheetId="2">
        <row r="5">
          <cell r="B5">
            <v>2007</v>
          </cell>
          <cell r="C5">
            <v>2008</v>
          </cell>
          <cell r="D5">
            <v>2009</v>
          </cell>
          <cell r="E5">
            <v>2010</v>
          </cell>
          <cell r="F5">
            <v>2011</v>
          </cell>
        </row>
        <row r="12">
          <cell r="A12" t="str">
            <v>Cobertura [ (1) / (2) ]</v>
          </cell>
          <cell r="B12">
            <v>9.4217210737695982</v>
          </cell>
          <cell r="C12">
            <v>7.1670824030294336</v>
          </cell>
          <cell r="D12">
            <v>6.8776220200097287</v>
          </cell>
          <cell r="E12">
            <v>6.8650922333739492</v>
          </cell>
          <cell r="F12">
            <v>7.8787262635609423</v>
          </cell>
        </row>
      </sheetData>
      <sheetData sheetId="3">
        <row r="5">
          <cell r="AD5">
            <v>2011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46"/>
  <sheetViews>
    <sheetView showGridLines="0" showRowColHeaders="0" tabSelected="1" zoomScaleNormal="100" workbookViewId="0">
      <selection activeCell="H51" sqref="H51"/>
    </sheetView>
  </sheetViews>
  <sheetFormatPr defaultRowHeight="15" x14ac:dyDescent="0.25"/>
  <cols>
    <col min="1" max="1" width="3.140625" customWidth="1"/>
  </cols>
  <sheetData>
    <row r="2" spans="2:11" ht="15.75" x14ac:dyDescent="0.25">
      <c r="E2" s="423" t="s">
        <v>26</v>
      </c>
      <c r="F2" s="423"/>
      <c r="G2" s="423"/>
      <c r="H2" s="423"/>
      <c r="I2" s="423"/>
      <c r="J2" s="423"/>
      <c r="K2" s="423"/>
    </row>
    <row r="3" spans="2:11" ht="15.75" x14ac:dyDescent="0.25">
      <c r="E3" s="423" t="s">
        <v>112</v>
      </c>
      <c r="F3" s="423"/>
      <c r="G3" s="423"/>
      <c r="H3" s="423"/>
      <c r="I3" s="423"/>
      <c r="J3" s="423"/>
      <c r="K3" s="423"/>
    </row>
    <row r="7" spans="2:11" ht="15.95" customHeight="1" x14ac:dyDescent="0.25"/>
    <row r="8" spans="2:11" ht="15.95" customHeight="1" x14ac:dyDescent="0.25">
      <c r="B8" s="9" t="s">
        <v>27</v>
      </c>
      <c r="C8" s="9"/>
    </row>
    <row r="9" spans="2:11" ht="15.95" customHeight="1" x14ac:dyDescent="0.25"/>
    <row r="10" spans="2:11" ht="15.95" customHeight="1" x14ac:dyDescent="0.25">
      <c r="B10" s="9" t="s">
        <v>211</v>
      </c>
      <c r="C10" s="9"/>
      <c r="D10" s="9"/>
      <c r="E10" s="9"/>
      <c r="G10" t="s">
        <v>212</v>
      </c>
    </row>
    <row r="11" spans="2:11" ht="15.95" customHeight="1" x14ac:dyDescent="0.25"/>
    <row r="12" spans="2:11" ht="15.95" customHeight="1" x14ac:dyDescent="0.25">
      <c r="B12" s="9" t="s">
        <v>213</v>
      </c>
      <c r="C12" s="9"/>
      <c r="D12" s="9"/>
      <c r="E12" s="9"/>
      <c r="F12" s="9"/>
      <c r="G12" s="9"/>
    </row>
    <row r="13" spans="2:11" ht="15.95" customHeight="1" x14ac:dyDescent="0.25"/>
    <row r="14" spans="2:11" ht="15.95" customHeight="1" x14ac:dyDescent="0.25">
      <c r="B14" s="9" t="s">
        <v>218</v>
      </c>
      <c r="C14" s="9"/>
      <c r="D14" s="9"/>
      <c r="E14" s="9"/>
      <c r="F14" s="9"/>
      <c r="G14" s="9"/>
      <c r="H14" s="9"/>
    </row>
    <row r="15" spans="2:11" ht="15.95" customHeight="1" x14ac:dyDescent="0.25"/>
    <row r="16" spans="2:11" ht="15.95" customHeight="1" x14ac:dyDescent="0.25">
      <c r="B16" s="9" t="s">
        <v>219</v>
      </c>
      <c r="C16" s="9"/>
      <c r="D16" s="9"/>
      <c r="E16" s="9"/>
    </row>
    <row r="17" spans="2:12" ht="15.95" customHeight="1" x14ac:dyDescent="0.25">
      <c r="J17" s="9"/>
      <c r="K17" s="9"/>
      <c r="L17" s="9"/>
    </row>
    <row r="18" spans="2:12" ht="15.95" customHeight="1" x14ac:dyDescent="0.25">
      <c r="B18" s="9" t="s">
        <v>220</v>
      </c>
      <c r="C18" s="9"/>
      <c r="D18" s="9"/>
      <c r="E18" s="9"/>
      <c r="F18" s="9"/>
      <c r="G18" s="9"/>
      <c r="H18" s="9"/>
    </row>
    <row r="19" spans="2:12" x14ac:dyDescent="0.25">
      <c r="J19" s="9"/>
    </row>
    <row r="20" spans="2:12" x14ac:dyDescent="0.25">
      <c r="B20" s="9" t="s">
        <v>214</v>
      </c>
      <c r="C20" s="9"/>
      <c r="D20" s="9"/>
      <c r="E20" s="9"/>
      <c r="F20" s="9"/>
      <c r="G20" s="9"/>
      <c r="H20" s="9"/>
    </row>
    <row r="21" spans="2:12" x14ac:dyDescent="0.25">
      <c r="J21" s="9"/>
      <c r="K21" s="9"/>
    </row>
    <row r="22" spans="2:12" x14ac:dyDescent="0.25">
      <c r="B22" s="9" t="s">
        <v>215</v>
      </c>
      <c r="C22" s="9"/>
      <c r="D22" s="9"/>
      <c r="E22" s="9"/>
      <c r="F22" s="9"/>
      <c r="G22" s="9"/>
      <c r="H22" s="9"/>
      <c r="I22" s="9"/>
      <c r="J22" s="9"/>
      <c r="K22" s="9"/>
      <c r="L22" s="9"/>
    </row>
    <row r="24" spans="2:12" x14ac:dyDescent="0.25">
      <c r="B24" s="9" t="s">
        <v>216</v>
      </c>
      <c r="C24" s="9"/>
      <c r="D24" s="9"/>
      <c r="E24" s="9"/>
      <c r="F24" s="9"/>
    </row>
    <row r="26" spans="2:12" x14ac:dyDescent="0.25">
      <c r="B26" s="9" t="s">
        <v>217</v>
      </c>
      <c r="C26" s="9"/>
      <c r="D26" s="9"/>
      <c r="E26" s="9"/>
      <c r="F26" s="9"/>
      <c r="G26" s="9"/>
      <c r="H26" s="9"/>
      <c r="I26" s="9"/>
      <c r="J26" s="9"/>
    </row>
    <row r="28" spans="2:12" x14ac:dyDescent="0.25">
      <c r="B28" s="9" t="s">
        <v>221</v>
      </c>
      <c r="C28" s="9"/>
      <c r="D28" s="9"/>
      <c r="E28" s="9"/>
      <c r="F28" s="9"/>
    </row>
    <row r="30" spans="2:12" x14ac:dyDescent="0.25">
      <c r="B30" s="9" t="s">
        <v>222</v>
      </c>
      <c r="C30" s="9"/>
      <c r="D30" s="9"/>
      <c r="E30" s="9"/>
      <c r="F30" s="9"/>
      <c r="G30" s="9"/>
      <c r="H30" s="9"/>
      <c r="I30" s="9"/>
      <c r="J30" s="9"/>
    </row>
    <row r="32" spans="2:12" x14ac:dyDescent="0.25">
      <c r="B32" s="9" t="s">
        <v>223</v>
      </c>
      <c r="C32" s="9"/>
      <c r="D32" s="9"/>
      <c r="E32" s="9"/>
    </row>
    <row r="34" spans="2:11" x14ac:dyDescent="0.25">
      <c r="B34" s="9" t="s">
        <v>224</v>
      </c>
      <c r="C34" s="9"/>
      <c r="D34" s="9"/>
      <c r="E34" s="9"/>
      <c r="F34" s="9"/>
      <c r="G34" s="9"/>
      <c r="H34" s="9"/>
      <c r="I34" s="9"/>
    </row>
    <row r="36" spans="2:11" x14ac:dyDescent="0.25">
      <c r="B36" s="9" t="s">
        <v>225</v>
      </c>
      <c r="C36" s="9"/>
      <c r="D36" s="9"/>
      <c r="E36" s="9"/>
      <c r="F36" s="9"/>
      <c r="G36" s="9"/>
    </row>
    <row r="38" spans="2:11" x14ac:dyDescent="0.25">
      <c r="B38" s="9" t="s">
        <v>226</v>
      </c>
      <c r="C38" s="9"/>
      <c r="D38" s="9"/>
      <c r="E38" s="9"/>
      <c r="F38" s="9"/>
      <c r="G38" s="9"/>
      <c r="H38" s="9"/>
      <c r="I38" s="9"/>
    </row>
    <row r="40" spans="2:11" x14ac:dyDescent="0.25">
      <c r="B40" s="9" t="s">
        <v>227</v>
      </c>
      <c r="C40" s="9"/>
      <c r="D40" s="9"/>
      <c r="E40" s="9"/>
      <c r="F40" s="9"/>
      <c r="G40" s="9"/>
    </row>
    <row r="42" spans="2:11" x14ac:dyDescent="0.25">
      <c r="B42" s="9" t="s">
        <v>228</v>
      </c>
      <c r="C42" s="9"/>
      <c r="D42" s="9"/>
      <c r="E42" s="9"/>
      <c r="F42" s="9"/>
      <c r="G42" s="9"/>
      <c r="H42" s="9"/>
      <c r="I42" s="9"/>
    </row>
    <row r="44" spans="2:11" x14ac:dyDescent="0.25">
      <c r="B44" s="9" t="s">
        <v>229</v>
      </c>
      <c r="C44" s="9"/>
      <c r="D44" s="9"/>
      <c r="E44" s="9"/>
      <c r="F44" s="9"/>
      <c r="G44" s="9"/>
    </row>
    <row r="46" spans="2:11" x14ac:dyDescent="0.25">
      <c r="B46" s="9" t="s">
        <v>230</v>
      </c>
      <c r="C46" s="9"/>
      <c r="D46" s="9"/>
      <c r="E46" s="9"/>
      <c r="F46" s="9"/>
      <c r="G46" s="9"/>
      <c r="H46" s="9"/>
      <c r="I46" s="9"/>
      <c r="J46" s="9"/>
      <c r="K46" s="9"/>
    </row>
  </sheetData>
  <customSheetViews>
    <customSheetView guid="{D2454DF7-9151-402B-B9E4-208D72282370}" showGridLines="0" showRowCol="0" fitToPage="1">
      <selection activeCell="F9" sqref="F9"/>
      <pageMargins left="0.31496062992125984" right="0.31496062992125984" top="0.35433070866141736" bottom="0.35433070866141736" header="0.31496062992125984" footer="0.31496062992125984"/>
      <pageSetup paperSize="9" scale="82" orientation="portrait" r:id="rId1"/>
    </customSheetView>
  </customSheetViews>
  <mergeCells count="2">
    <mergeCell ref="E2:K2"/>
    <mergeCell ref="E3:K3"/>
  </mergeCells>
  <hyperlinks>
    <hyperlink ref="B17:L17" location="'4'!A1" display="4 - Evolução das Exportações de vinho com DOP + Vinho com IGP + Vinho com Destino a uma Seleção de Mercados"/>
    <hyperlink ref="B19:J19" location="'5'!A1" display="5 - Evolução das Exportações de vinho com DOP com Destino a uma Seleção de Mercados"/>
    <hyperlink ref="B21:K21" location="'7'!A1" display="7- Evolução das Exportações de vinho (ex-vinho de mesa) com Destino a uma Seleção de Mercados"/>
    <hyperlink ref="B8:C8" location="'0'!A1" display="0 - Nota Introdutória"/>
    <hyperlink ref="B10:E10" location="'1'!A1" display="1 - Evolução Recente da Balança Comercial"/>
    <hyperlink ref="B12:G12" location="'2'!A1" display="2 - Evolução  Mensal e Trimestral do Comércio  Internacional "/>
    <hyperlink ref="B14:H14" location="'3'!A1" display="3 - Evolução das Exportações de Vinho por Mercado / Acondicionamento"/>
    <hyperlink ref="B16:E16" location="'4'!A1" display="4 - Exportações por Tipo de Produto"/>
    <hyperlink ref="B18:H18" location="'5'!A1" display="5 - Evolução das Exportações com Destino a uma Selecção de Mercados"/>
    <hyperlink ref="B20:H20" location="'6'!A1" display="6 - Evolução das Exportações de Vinho com DOP + Vinho com IGP + Vinho"/>
    <hyperlink ref="B22:L22" location="'7'!A1" display="7 - Evolução das Exportações de vinho com DOP + Vinho com IGP + Vinho com Destino a uma Seleção de Mercados"/>
    <hyperlink ref="B24:F24" location="'8'!A1" display="8 - Evolução das Exportações do Vinho com DOP "/>
    <hyperlink ref="B26:J26" location="'9'!A1" display="9 - Evolução das Exportações de Vinho com DOP com Destino a uma Selecção de Mercados"/>
    <hyperlink ref="B28:F28" location="'10'!A1" display="10- Evolução das Exportações de Vinho com IGP"/>
    <hyperlink ref="B30:J30" location="'11'!A1" display="11 - Evolução das Exportações de Vinho com IGP com Destino a uma Seleção de Mercados"/>
    <hyperlink ref="B32:E32" location="'12'!A1" display="12 - Evolução das Exportações de Vinho "/>
    <hyperlink ref="B34:I34" location="'13'!A1" display="13 - Evolução das Exportações de Vinho com Destino a uma Seleção de Mercados"/>
    <hyperlink ref="B36:G36" location="'14'!A1" display="14 - Evolução das Exportações do Vinho Licoroso DOP Porto"/>
    <hyperlink ref="B38:I38" location="'15'!A1" display="15 - DOP Porto - Evolução das Exportações com destino a uma selecção de Mercados"/>
    <hyperlink ref="B40:G40" location="'16'!A1" display="16 - Evolução das Exportações do Vinho Licoroso DOP Madeira"/>
    <hyperlink ref="B42:I42" location="'17'!A1" display="17 - DOP Madeira - Evolução das Exportações com Destino a uma Seleção de Mercados"/>
    <hyperlink ref="B44:G44" location="'18'!A1" display="18 - Evolução das Exportações de Espumantes e Espumosos"/>
    <hyperlink ref="B46:K46" location="'19'!A1" display="19 - Espumantes e Espumosos - Evolução das Exportações com Destino a uma Seleção de Mercados"/>
  </hyperlinks>
  <pageMargins left="0.31496062992125984" right="0.31496062992125984" top="0.35433070866141736" bottom="0.35433070866141736" header="0.31496062992125984" footer="0.31496062992125984"/>
  <pageSetup paperSize="9" scale="81"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1"/>
  <sheetViews>
    <sheetView showGridLines="0" topLeftCell="A46" workbookViewId="0">
      <selection activeCell="M38" sqref="M38"/>
    </sheetView>
  </sheetViews>
  <sheetFormatPr defaultRowHeight="15" x14ac:dyDescent="0.25"/>
  <cols>
    <col min="1" max="2" width="2.85546875" customWidth="1"/>
    <col min="3" max="3" width="27.140625" customWidth="1"/>
    <col min="4" max="8" width="8.85546875" customWidth="1"/>
    <col min="9" max="9" width="8.85546875" style="250" customWidth="1"/>
    <col min="10" max="15" width="8.85546875" customWidth="1"/>
    <col min="16" max="16" width="2.140625" customWidth="1"/>
    <col min="18" max="18" width="10.7109375" customWidth="1"/>
  </cols>
  <sheetData>
    <row r="1" spans="1:22" ht="15.75" x14ac:dyDescent="0.25">
      <c r="A1" s="8" t="s">
        <v>137</v>
      </c>
      <c r="B1" s="8"/>
      <c r="C1" s="8"/>
    </row>
    <row r="2" spans="1:22" ht="15.75" x14ac:dyDescent="0.25">
      <c r="A2" s="8"/>
      <c r="B2" s="8"/>
      <c r="C2" s="8"/>
    </row>
    <row r="3" spans="1:22" ht="16.5" thickBot="1" x14ac:dyDescent="0.3">
      <c r="A3" s="8"/>
      <c r="B3" s="8"/>
      <c r="C3" s="8"/>
    </row>
    <row r="4" spans="1:22" ht="27" customHeight="1" thickBot="1" x14ac:dyDescent="0.3">
      <c r="A4" s="473" t="s">
        <v>130</v>
      </c>
      <c r="B4" s="474"/>
      <c r="C4" s="474"/>
      <c r="D4" s="479" t="s">
        <v>131</v>
      </c>
      <c r="E4" s="480"/>
      <c r="F4" s="480"/>
      <c r="G4" s="480"/>
      <c r="H4" s="480"/>
      <c r="I4" s="481"/>
      <c r="J4" s="479" t="s">
        <v>132</v>
      </c>
      <c r="K4" s="480"/>
      <c r="L4" s="480"/>
      <c r="M4" s="480"/>
      <c r="N4" s="480"/>
      <c r="O4" s="482"/>
      <c r="Q4" s="483" t="s">
        <v>133</v>
      </c>
      <c r="R4" s="480"/>
      <c r="S4" s="480"/>
      <c r="T4" s="480"/>
      <c r="U4" s="480"/>
      <c r="V4" s="482"/>
    </row>
    <row r="5" spans="1:22" ht="19.5" customHeight="1" x14ac:dyDescent="0.25">
      <c r="A5" s="475"/>
      <c r="B5" s="476"/>
      <c r="C5" s="476"/>
      <c r="D5" s="484" t="s">
        <v>2</v>
      </c>
      <c r="E5" s="485"/>
      <c r="F5" s="484" t="s">
        <v>16</v>
      </c>
      <c r="G5" s="486"/>
      <c r="H5" s="487" t="s">
        <v>12</v>
      </c>
      <c r="I5" s="488"/>
      <c r="J5" s="484" t="s">
        <v>2</v>
      </c>
      <c r="K5" s="485"/>
      <c r="L5" s="484" t="s">
        <v>16</v>
      </c>
      <c r="M5" s="486"/>
      <c r="N5" s="487" t="s">
        <v>12</v>
      </c>
      <c r="O5" s="489"/>
      <c r="Q5" s="490" t="s">
        <v>2</v>
      </c>
      <c r="R5" s="485"/>
      <c r="S5" s="484" t="s">
        <v>16</v>
      </c>
      <c r="T5" s="486"/>
      <c r="U5" s="487" t="s">
        <v>12</v>
      </c>
      <c r="V5" s="489"/>
    </row>
    <row r="6" spans="1:22" ht="19.5" customHeight="1" thickBot="1" x14ac:dyDescent="0.3">
      <c r="A6" s="477"/>
      <c r="B6" s="478"/>
      <c r="C6" s="478"/>
      <c r="D6" s="245" t="s">
        <v>1</v>
      </c>
      <c r="E6" s="249" t="s">
        <v>24</v>
      </c>
      <c r="F6" s="245" t="s">
        <v>1</v>
      </c>
      <c r="G6" s="249" t="s">
        <v>24</v>
      </c>
      <c r="H6" s="246" t="s">
        <v>1</v>
      </c>
      <c r="I6" s="256" t="s">
        <v>24</v>
      </c>
      <c r="J6" s="245" t="s">
        <v>1</v>
      </c>
      <c r="K6" s="249" t="s">
        <v>24</v>
      </c>
      <c r="L6" s="245" t="s">
        <v>1</v>
      </c>
      <c r="M6" s="249" t="s">
        <v>24</v>
      </c>
      <c r="N6" s="246" t="s">
        <v>1</v>
      </c>
      <c r="O6" s="287" t="s">
        <v>24</v>
      </c>
      <c r="Q6" s="52" t="s">
        <v>1</v>
      </c>
      <c r="R6" s="249" t="s">
        <v>24</v>
      </c>
      <c r="S6" s="245" t="s">
        <v>1</v>
      </c>
      <c r="T6" s="249" t="s">
        <v>24</v>
      </c>
      <c r="U6" s="246" t="s">
        <v>1</v>
      </c>
      <c r="V6" s="287" t="s">
        <v>24</v>
      </c>
    </row>
    <row r="7" spans="1:22" ht="20.100000000000001" customHeight="1" thickBot="1" x14ac:dyDescent="0.3">
      <c r="A7" s="214" t="s">
        <v>31</v>
      </c>
      <c r="B7" s="211"/>
      <c r="C7" s="25"/>
      <c r="D7" s="34">
        <v>36421.259999999987</v>
      </c>
      <c r="E7" s="28">
        <f>D7/H7</f>
        <v>0.53837567832323485</v>
      </c>
      <c r="F7" s="26">
        <v>31229.010000000017</v>
      </c>
      <c r="G7" s="27">
        <f>F7/H7</f>
        <v>0.46162432167676515</v>
      </c>
      <c r="H7" s="270">
        <f>D7+F7</f>
        <v>67650.27</v>
      </c>
      <c r="I7" s="257">
        <f>H7/$H$17</f>
        <v>0.52447448680201847</v>
      </c>
      <c r="J7" s="34">
        <v>35702.459999999985</v>
      </c>
      <c r="K7" s="28">
        <f>J7/N7</f>
        <v>0.52478551421321118</v>
      </c>
      <c r="L7" s="26">
        <v>32330.019999999979</v>
      </c>
      <c r="M7" s="27">
        <f>L7/N7</f>
        <v>0.47521448578678882</v>
      </c>
      <c r="N7" s="270">
        <f t="shared" ref="N7:N17" si="0">J7+L7</f>
        <v>68032.479999999967</v>
      </c>
      <c r="O7" s="257">
        <f>N7/$N$17</f>
        <v>0.50547915567031376</v>
      </c>
      <c r="Q7" s="172">
        <f>(J7-D7)/D7</f>
        <v>-1.9735725782139418E-2</v>
      </c>
      <c r="R7" s="293">
        <f>(K7-E7)/K7</f>
        <v>-2.5896606788773188E-2</v>
      </c>
      <c r="S7" s="172">
        <f>(L7-F7)/F7</f>
        <v>3.5256000750582918E-2</v>
      </c>
      <c r="T7" s="294">
        <f>(M7-G7)/G7</f>
        <v>2.9439878862231327E-2</v>
      </c>
      <c r="U7" s="293">
        <f>(N7-H7)/H7</f>
        <v>5.6497926763627512E-3</v>
      </c>
      <c r="V7" s="294">
        <f>(O7-I7)/I7</f>
        <v>-3.6217836348015092E-2</v>
      </c>
    </row>
    <row r="8" spans="1:22" ht="20.100000000000001" customHeight="1" x14ac:dyDescent="0.25">
      <c r="A8" s="215" t="s">
        <v>127</v>
      </c>
      <c r="B8" s="5"/>
      <c r="C8" s="1"/>
      <c r="D8" s="36">
        <v>36171.209999999985</v>
      </c>
      <c r="E8" s="248">
        <f>D8/D7</f>
        <v>0.99313450440759043</v>
      </c>
      <c r="F8" s="3">
        <v>30971.620000000017</v>
      </c>
      <c r="G8" s="247">
        <f t="shared" ref="G8:G21" si="1">F8/H8</f>
        <v>0.46127963328325627</v>
      </c>
      <c r="H8" s="271">
        <f>D8+F8</f>
        <v>67142.83</v>
      </c>
      <c r="I8" s="260">
        <f t="shared" ref="I8:I21" si="2">H8/$H$17</f>
        <v>0.52054043992263699</v>
      </c>
      <c r="J8" s="36">
        <v>35597.109999999986</v>
      </c>
      <c r="K8" s="248">
        <f>J8/$J$7</f>
        <v>0.99704922293869946</v>
      </c>
      <c r="L8" s="3">
        <v>32124.469999999979</v>
      </c>
      <c r="M8" s="247">
        <f>L8/$L$7</f>
        <v>0.99364213198754592</v>
      </c>
      <c r="N8" s="271">
        <f t="shared" si="0"/>
        <v>67721.579999999958</v>
      </c>
      <c r="O8" s="260">
        <f t="shared" ref="O8:O21" si="3">N8/$N$17</f>
        <v>0.50316917859027932</v>
      </c>
      <c r="Q8" s="159">
        <f t="shared" ref="Q8:Q21" si="4">(J8-D8)/D8</f>
        <v>-1.5871738877411036E-2</v>
      </c>
      <c r="R8" s="258">
        <f t="shared" ref="R8:R21" si="5">(K8-E8)/K8</f>
        <v>3.9263041794173423E-3</v>
      </c>
      <c r="S8" s="159">
        <f t="shared" ref="S8:V21" si="6">(L8-F8)/F8</f>
        <v>3.7222786538126246E-2</v>
      </c>
      <c r="T8" s="288">
        <f t="shared" si="6"/>
        <v>1.1540992931231018</v>
      </c>
      <c r="U8" s="258">
        <f t="shared" si="6"/>
        <v>8.6196843356164208E-3</v>
      </c>
      <c r="V8" s="288">
        <f t="shared" si="6"/>
        <v>-3.3371588449380409E-2</v>
      </c>
    </row>
    <row r="9" spans="1:22" ht="20.100000000000001" customHeight="1" thickBot="1" x14ac:dyDescent="0.3">
      <c r="A9" s="219" t="s">
        <v>126</v>
      </c>
      <c r="B9" s="212"/>
      <c r="C9" s="213"/>
      <c r="D9" s="220">
        <v>250.05000000000004</v>
      </c>
      <c r="E9" s="269">
        <f>D9/D7</f>
        <v>6.8654955924094914E-3</v>
      </c>
      <c r="F9" s="262">
        <v>257.39</v>
      </c>
      <c r="G9" s="261">
        <f t="shared" si="1"/>
        <v>0.50723238215355504</v>
      </c>
      <c r="H9" s="273">
        <f>D9+F9</f>
        <v>507.44000000000005</v>
      </c>
      <c r="I9" s="263">
        <f t="shared" si="2"/>
        <v>3.9340468793815052E-3</v>
      </c>
      <c r="J9" s="220">
        <f>J10+J11</f>
        <v>105.35</v>
      </c>
      <c r="K9" s="269">
        <f t="shared" ref="K9:K11" si="7">J9/$J$7</f>
        <v>2.9507770613005388E-3</v>
      </c>
      <c r="L9" s="262">
        <f>L10+L11</f>
        <v>205.55</v>
      </c>
      <c r="M9" s="261">
        <f t="shared" ref="M9:M11" si="8">L9/$L$7</f>
        <v>6.3578680124540647E-3</v>
      </c>
      <c r="N9" s="273">
        <f t="shared" si="0"/>
        <v>310.89999999999998</v>
      </c>
      <c r="O9" s="263">
        <f t="shared" si="3"/>
        <v>2.3099770800344283E-3</v>
      </c>
      <c r="Q9" s="295">
        <f t="shared" si="4"/>
        <v>-0.57868426314737065</v>
      </c>
      <c r="R9" s="296">
        <f t="shared" si="5"/>
        <v>-1.3266737709366503</v>
      </c>
      <c r="S9" s="295">
        <f t="shared" si="6"/>
        <v>-0.20140642604607786</v>
      </c>
      <c r="T9" s="297">
        <f t="shared" si="6"/>
        <v>-0.98746557152865422</v>
      </c>
      <c r="U9" s="296">
        <f t="shared" si="6"/>
        <v>-0.38731672710074111</v>
      </c>
      <c r="V9" s="297">
        <f t="shared" si="6"/>
        <v>-0.4128242110837293</v>
      </c>
    </row>
    <row r="10" spans="1:22" ht="20.100000000000001" customHeight="1" x14ac:dyDescent="0.25">
      <c r="A10" s="125"/>
      <c r="B10" s="216" t="s">
        <v>125</v>
      </c>
      <c r="C10" s="1"/>
      <c r="D10" s="36"/>
      <c r="E10" s="253" t="e">
        <f t="shared" ref="E10:E21" si="9">D10/H10</f>
        <v>#DIV/0!</v>
      </c>
      <c r="F10" s="303"/>
      <c r="G10" s="252" t="e">
        <f t="shared" si="1"/>
        <v>#DIV/0!</v>
      </c>
      <c r="H10" s="271"/>
      <c r="I10" s="260">
        <f t="shared" si="2"/>
        <v>0</v>
      </c>
      <c r="J10" s="36">
        <v>49.75</v>
      </c>
      <c r="K10" s="284">
        <f t="shared" si="7"/>
        <v>1.393461402939742E-3</v>
      </c>
      <c r="L10" s="302">
        <v>111.11</v>
      </c>
      <c r="M10" s="251">
        <f t="shared" si="8"/>
        <v>3.4367439302542984E-3</v>
      </c>
      <c r="N10" s="271">
        <f t="shared" si="0"/>
        <v>160.86000000000001</v>
      </c>
      <c r="O10" s="260">
        <f t="shared" si="3"/>
        <v>1.1951846673989648E-3</v>
      </c>
      <c r="Q10" s="207" t="e">
        <f t="shared" si="4"/>
        <v>#DIV/0!</v>
      </c>
      <c r="R10" s="285" t="e">
        <f t="shared" si="5"/>
        <v>#DIV/0!</v>
      </c>
      <c r="S10" s="207" t="e">
        <f t="shared" si="6"/>
        <v>#DIV/0!</v>
      </c>
      <c r="T10" s="289" t="e">
        <f t="shared" si="6"/>
        <v>#DIV/0!</v>
      </c>
      <c r="U10" s="285" t="e">
        <f t="shared" si="6"/>
        <v>#DIV/0!</v>
      </c>
      <c r="V10" s="289" t="e">
        <f t="shared" si="6"/>
        <v>#DIV/0!</v>
      </c>
    </row>
    <row r="11" spans="1:22" ht="20.100000000000001" customHeight="1" thickBot="1" x14ac:dyDescent="0.3">
      <c r="A11" s="217"/>
      <c r="B11" s="218" t="s">
        <v>128</v>
      </c>
      <c r="C11" s="21"/>
      <c r="D11" s="42"/>
      <c r="E11" s="255" t="e">
        <f t="shared" si="9"/>
        <v>#DIV/0!</v>
      </c>
      <c r="F11" s="266"/>
      <c r="G11" s="254" t="e">
        <f t="shared" si="1"/>
        <v>#DIV/0!</v>
      </c>
      <c r="H11" s="272"/>
      <c r="I11" s="259">
        <f t="shared" si="2"/>
        <v>0</v>
      </c>
      <c r="J11" s="42">
        <v>55.599999999999994</v>
      </c>
      <c r="K11" s="281">
        <f t="shared" si="7"/>
        <v>1.557315658360797E-3</v>
      </c>
      <c r="L11" s="282">
        <v>94.44</v>
      </c>
      <c r="M11" s="283">
        <f t="shared" si="8"/>
        <v>2.9211240821997654E-3</v>
      </c>
      <c r="N11" s="272">
        <f t="shared" si="0"/>
        <v>150.04</v>
      </c>
      <c r="O11" s="259">
        <f t="shared" si="3"/>
        <v>1.1147924126354634E-3</v>
      </c>
      <c r="Q11" s="207" t="e">
        <f t="shared" si="4"/>
        <v>#DIV/0!</v>
      </c>
      <c r="R11" s="285" t="e">
        <f t="shared" si="5"/>
        <v>#DIV/0!</v>
      </c>
      <c r="S11" s="207" t="e">
        <f t="shared" si="6"/>
        <v>#DIV/0!</v>
      </c>
      <c r="T11" s="289" t="e">
        <f t="shared" si="6"/>
        <v>#DIV/0!</v>
      </c>
      <c r="U11" s="285" t="e">
        <f t="shared" si="6"/>
        <v>#DIV/0!</v>
      </c>
      <c r="V11" s="289" t="e">
        <f t="shared" si="6"/>
        <v>#DIV/0!</v>
      </c>
    </row>
    <row r="12" spans="1:22" ht="20.100000000000001" customHeight="1" thickBot="1" x14ac:dyDescent="0.3">
      <c r="A12" s="214" t="s">
        <v>32</v>
      </c>
      <c r="B12" s="211"/>
      <c r="C12" s="25"/>
      <c r="D12" s="34">
        <v>23501.380000000005</v>
      </c>
      <c r="E12" s="28">
        <f t="shared" si="9"/>
        <v>0.38315489145940829</v>
      </c>
      <c r="F12" s="26">
        <v>37835.120000000017</v>
      </c>
      <c r="G12" s="27">
        <f t="shared" si="1"/>
        <v>0.61684510854059171</v>
      </c>
      <c r="H12" s="270">
        <f>D12+F12</f>
        <v>61336.500000000022</v>
      </c>
      <c r="I12" s="257">
        <f t="shared" si="2"/>
        <v>0.47552551319798159</v>
      </c>
      <c r="J12" s="34">
        <v>24908.639999999996</v>
      </c>
      <c r="K12" s="28">
        <f>J12/N12</f>
        <v>0.37424185968244045</v>
      </c>
      <c r="L12" s="26">
        <v>41648.959999999999</v>
      </c>
      <c r="M12" s="27">
        <f>L12/N12</f>
        <v>0.62575814031755961</v>
      </c>
      <c r="N12" s="270">
        <f t="shared" si="0"/>
        <v>66557.599999999991</v>
      </c>
      <c r="O12" s="257">
        <f t="shared" si="3"/>
        <v>0.49452084432968618</v>
      </c>
      <c r="Q12" s="172">
        <f t="shared" si="4"/>
        <v>5.987988790445458E-2</v>
      </c>
      <c r="R12" s="293">
        <f t="shared" si="5"/>
        <v>-2.3816234198202498E-2</v>
      </c>
      <c r="S12" s="172">
        <f t="shared" si="6"/>
        <v>0.10080158329086786</v>
      </c>
      <c r="T12" s="294">
        <f t="shared" si="6"/>
        <v>1.4449383894857244E-2</v>
      </c>
      <c r="U12" s="293">
        <f t="shared" si="6"/>
        <v>8.5122235536751648E-2</v>
      </c>
      <c r="V12" s="294">
        <f t="shared" si="6"/>
        <v>3.9945976828789052E-2</v>
      </c>
    </row>
    <row r="13" spans="1:22" ht="20.100000000000001" customHeight="1" x14ac:dyDescent="0.25">
      <c r="A13" s="215" t="s">
        <v>127</v>
      </c>
      <c r="B13" s="5"/>
      <c r="C13" s="1"/>
      <c r="D13" s="36">
        <v>21672.270000000004</v>
      </c>
      <c r="E13" s="248">
        <f>D13/D12</f>
        <v>0.92217010235143637</v>
      </c>
      <c r="F13" s="3">
        <v>33408.540000000015</v>
      </c>
      <c r="G13" s="247">
        <f t="shared" si="1"/>
        <v>0.60653683197469321</v>
      </c>
      <c r="H13" s="271">
        <f>D13+F13</f>
        <v>55080.810000000019</v>
      </c>
      <c r="I13" s="260">
        <f t="shared" si="2"/>
        <v>0.42702681833183365</v>
      </c>
      <c r="J13" s="36">
        <v>23449.079999999994</v>
      </c>
      <c r="K13" s="248">
        <f>J13/$J$12</f>
        <v>0.94140346482184489</v>
      </c>
      <c r="L13" s="3">
        <v>40392.74</v>
      </c>
      <c r="M13" s="247">
        <f>L13/$L$12</f>
        <v>0.96983790231496769</v>
      </c>
      <c r="N13" s="271">
        <f t="shared" si="0"/>
        <v>63841.819999999992</v>
      </c>
      <c r="O13" s="260">
        <f t="shared" si="3"/>
        <v>0.47434268558277115</v>
      </c>
      <c r="Q13" s="159">
        <f t="shared" si="4"/>
        <v>8.1985412695577811E-2</v>
      </c>
      <c r="R13" s="258">
        <f t="shared" si="5"/>
        <v>2.0430520163900526E-2</v>
      </c>
      <c r="S13" s="159">
        <f t="shared" si="6"/>
        <v>0.2090543316170051</v>
      </c>
      <c r="T13" s="288">
        <f t="shared" si="6"/>
        <v>0.59897610695376968</v>
      </c>
      <c r="U13" s="258">
        <f t="shared" si="6"/>
        <v>0.15905739222062948</v>
      </c>
      <c r="V13" s="288">
        <f t="shared" si="6"/>
        <v>0.11080303442246414</v>
      </c>
    </row>
    <row r="14" spans="1:22" ht="20.100000000000001" customHeight="1" x14ac:dyDescent="0.25">
      <c r="A14" s="219" t="s">
        <v>126</v>
      </c>
      <c r="B14" s="212"/>
      <c r="C14" s="213"/>
      <c r="D14" s="220">
        <v>1829.1100000000001</v>
      </c>
      <c r="E14" s="269">
        <f>D14/D12</f>
        <v>7.7829897648563601E-2</v>
      </c>
      <c r="F14" s="262">
        <v>4426.58</v>
      </c>
      <c r="G14" s="261">
        <f t="shared" si="1"/>
        <v>0.70760859313680813</v>
      </c>
      <c r="H14" s="273">
        <f>D14+F14</f>
        <v>6255.6900000000005</v>
      </c>
      <c r="I14" s="263">
        <f t="shared" si="2"/>
        <v>4.8498694866147898E-2</v>
      </c>
      <c r="J14" s="220">
        <f>J15+J16</f>
        <v>1459.5600000000004</v>
      </c>
      <c r="K14" s="269">
        <f t="shared" ref="K14:K16" si="10">J14/$J$12</f>
        <v>5.8596535178155079E-2</v>
      </c>
      <c r="L14" s="262">
        <f>L15+L16</f>
        <v>1256.2200000000003</v>
      </c>
      <c r="M14" s="261">
        <f t="shared" ref="M14:M16" si="11">L14/$L$12</f>
        <v>3.0162097685032238E-2</v>
      </c>
      <c r="N14" s="273">
        <f t="shared" si="0"/>
        <v>2715.7800000000007</v>
      </c>
      <c r="O14" s="263">
        <f t="shared" si="3"/>
        <v>2.0178158746915087E-2</v>
      </c>
      <c r="Q14" s="160">
        <f t="shared" si="4"/>
        <v>-0.20203814970122064</v>
      </c>
      <c r="R14" s="298">
        <f t="shared" si="5"/>
        <v>-0.32823378399306385</v>
      </c>
      <c r="S14" s="160">
        <f t="shared" si="6"/>
        <v>-0.71620980531245337</v>
      </c>
      <c r="T14" s="299">
        <f t="shared" si="6"/>
        <v>-0.95737460231888294</v>
      </c>
      <c r="U14" s="298">
        <f t="shared" si="6"/>
        <v>-0.56587043155910854</v>
      </c>
      <c r="V14" s="299">
        <f t="shared" si="6"/>
        <v>-0.58394429370511891</v>
      </c>
    </row>
    <row r="15" spans="1:22" ht="20.100000000000001" customHeight="1" x14ac:dyDescent="0.25">
      <c r="A15" s="125"/>
      <c r="B15" s="216" t="s">
        <v>125</v>
      </c>
      <c r="C15" s="1"/>
      <c r="D15" s="36"/>
      <c r="E15" s="253" t="e">
        <f t="shared" si="9"/>
        <v>#DIV/0!</v>
      </c>
      <c r="F15" s="3"/>
      <c r="G15" s="252" t="e">
        <f t="shared" si="1"/>
        <v>#DIV/0!</v>
      </c>
      <c r="H15" s="271"/>
      <c r="I15" s="264">
        <f t="shared" si="2"/>
        <v>0</v>
      </c>
      <c r="J15" s="36">
        <v>1308.7600000000004</v>
      </c>
      <c r="K15" s="284">
        <f t="shared" si="10"/>
        <v>5.2542410986709857E-2</v>
      </c>
      <c r="L15" s="3">
        <v>635.65000000000009</v>
      </c>
      <c r="M15" s="251">
        <f t="shared" si="11"/>
        <v>1.526208577597136E-2</v>
      </c>
      <c r="N15" s="271">
        <f t="shared" si="0"/>
        <v>1944.4100000000005</v>
      </c>
      <c r="O15" s="264">
        <f t="shared" si="3"/>
        <v>1.4446904259214358E-2</v>
      </c>
      <c r="Q15" s="207" t="e">
        <f t="shared" si="4"/>
        <v>#DIV/0!</v>
      </c>
      <c r="R15" s="285" t="e">
        <f t="shared" si="5"/>
        <v>#DIV/0!</v>
      </c>
      <c r="S15" s="207" t="e">
        <f t="shared" si="6"/>
        <v>#DIV/0!</v>
      </c>
      <c r="T15" s="289" t="e">
        <f t="shared" si="6"/>
        <v>#DIV/0!</v>
      </c>
      <c r="U15" s="285" t="e">
        <f t="shared" si="6"/>
        <v>#DIV/0!</v>
      </c>
      <c r="V15" s="289" t="e">
        <f t="shared" si="6"/>
        <v>#DIV/0!</v>
      </c>
    </row>
    <row r="16" spans="1:22" ht="20.100000000000001" customHeight="1" thickBot="1" x14ac:dyDescent="0.3">
      <c r="A16" s="125"/>
      <c r="B16" s="216" t="s">
        <v>128</v>
      </c>
      <c r="C16" s="1"/>
      <c r="D16" s="36"/>
      <c r="E16" s="253" t="e">
        <f t="shared" si="9"/>
        <v>#DIV/0!</v>
      </c>
      <c r="F16" s="3"/>
      <c r="G16" s="252" t="e">
        <f t="shared" si="1"/>
        <v>#DIV/0!</v>
      </c>
      <c r="H16" s="271"/>
      <c r="I16" s="260">
        <f t="shared" si="2"/>
        <v>0</v>
      </c>
      <c r="J16" s="36">
        <v>150.80000000000001</v>
      </c>
      <c r="K16" s="284">
        <f t="shared" si="10"/>
        <v>6.0541241914452192E-3</v>
      </c>
      <c r="L16" s="3">
        <v>620.57000000000005</v>
      </c>
      <c r="M16" s="251">
        <f t="shared" si="11"/>
        <v>1.4900011909060876E-2</v>
      </c>
      <c r="N16" s="271">
        <f t="shared" si="0"/>
        <v>771.37000000000012</v>
      </c>
      <c r="O16" s="260">
        <f t="shared" si="3"/>
        <v>5.7312544877007304E-3</v>
      </c>
      <c r="Q16" s="207" t="e">
        <f t="shared" si="4"/>
        <v>#DIV/0!</v>
      </c>
      <c r="R16" s="285" t="e">
        <f t="shared" si="5"/>
        <v>#DIV/0!</v>
      </c>
      <c r="S16" s="207" t="e">
        <f t="shared" si="6"/>
        <v>#DIV/0!</v>
      </c>
      <c r="T16" s="289" t="e">
        <f t="shared" si="6"/>
        <v>#DIV/0!</v>
      </c>
      <c r="U16" s="285" t="e">
        <f t="shared" si="6"/>
        <v>#DIV/0!</v>
      </c>
      <c r="V16" s="289" t="e">
        <f t="shared" si="6"/>
        <v>#DIV/0!</v>
      </c>
    </row>
    <row r="17" spans="1:23" ht="20.100000000000001" customHeight="1" thickBot="1" x14ac:dyDescent="0.3">
      <c r="A17" s="214" t="s">
        <v>12</v>
      </c>
      <c r="B17" s="211"/>
      <c r="C17" s="25"/>
      <c r="D17" s="97">
        <f>D7+D12</f>
        <v>59922.639999999992</v>
      </c>
      <c r="E17" s="278">
        <f t="shared" si="9"/>
        <v>0.46456423399081925</v>
      </c>
      <c r="F17" s="279">
        <f>F7+F12</f>
        <v>69064.130000000034</v>
      </c>
      <c r="G17" s="280">
        <f t="shared" si="1"/>
        <v>0.53543576600918086</v>
      </c>
      <c r="H17" s="274">
        <f>D17+F17</f>
        <v>128986.77000000002</v>
      </c>
      <c r="I17" s="257">
        <f t="shared" si="2"/>
        <v>1</v>
      </c>
      <c r="J17" s="97">
        <f>J7+J12</f>
        <v>60611.099999999977</v>
      </c>
      <c r="K17" s="278">
        <f>J17/N17</f>
        <v>0.45033853906617782</v>
      </c>
      <c r="L17" s="279">
        <f>L7+L12</f>
        <v>73978.979999999981</v>
      </c>
      <c r="M17" s="280">
        <f>L17/N17</f>
        <v>0.54966146093382218</v>
      </c>
      <c r="N17" s="274">
        <f t="shared" si="0"/>
        <v>134590.07999999996</v>
      </c>
      <c r="O17" s="257">
        <f t="shared" si="3"/>
        <v>1</v>
      </c>
      <c r="Q17" s="172">
        <f t="shared" si="4"/>
        <v>1.1489146673110275E-2</v>
      </c>
      <c r="R17" s="293">
        <f t="shared" si="5"/>
        <v>-3.1588890780122517E-2</v>
      </c>
      <c r="S17" s="172">
        <f t="shared" si="6"/>
        <v>7.1163569279739644E-2</v>
      </c>
      <c r="T17" s="294">
        <f t="shared" si="6"/>
        <v>2.6568443551448145E-2</v>
      </c>
      <c r="U17" s="293">
        <f t="shared" si="6"/>
        <v>4.3440966852646506E-2</v>
      </c>
      <c r="V17" s="294">
        <f t="shared" si="6"/>
        <v>0</v>
      </c>
    </row>
    <row r="18" spans="1:23" ht="20.100000000000001" customHeight="1" x14ac:dyDescent="0.25">
      <c r="A18" s="215" t="s">
        <v>127</v>
      </c>
      <c r="B18" s="5"/>
      <c r="C18" s="1"/>
      <c r="D18" s="36">
        <f>D8+D13</f>
        <v>57843.479999999989</v>
      </c>
      <c r="E18" s="248">
        <f>D18/D17</f>
        <v>0.96530259681482655</v>
      </c>
      <c r="F18" s="3">
        <f>F8+F13</f>
        <v>64380.160000000033</v>
      </c>
      <c r="G18" s="247">
        <f>F18/F17</f>
        <v>0.93217941064341214</v>
      </c>
      <c r="H18" s="275">
        <f>D18+F18</f>
        <v>122223.64000000001</v>
      </c>
      <c r="I18" s="260">
        <f t="shared" si="2"/>
        <v>0.94756725825447052</v>
      </c>
      <c r="J18" s="36">
        <f>J8+J13</f>
        <v>59046.189999999981</v>
      </c>
      <c r="K18" s="248">
        <f>J18/$J$17</f>
        <v>0.97418113183888766</v>
      </c>
      <c r="L18" s="3">
        <f t="shared" ref="L18:N21" si="12">L8+L13</f>
        <v>72517.209999999977</v>
      </c>
      <c r="M18" s="247">
        <f>L18/$L$17</f>
        <v>0.98024073865306061</v>
      </c>
      <c r="N18" s="275">
        <f t="shared" si="12"/>
        <v>131563.39999999997</v>
      </c>
      <c r="O18" s="260">
        <f t="shared" si="3"/>
        <v>0.97751186417305058</v>
      </c>
      <c r="Q18" s="159">
        <f t="shared" si="4"/>
        <v>2.0792490355006167E-2</v>
      </c>
      <c r="R18" s="258">
        <f t="shared" si="5"/>
        <v>9.113844164998117E-3</v>
      </c>
      <c r="S18" s="159">
        <f t="shared" si="6"/>
        <v>0.12639064581386472</v>
      </c>
      <c r="T18" s="288">
        <f t="shared" si="6"/>
        <v>5.1558023553079126E-2</v>
      </c>
      <c r="U18" s="258">
        <f t="shared" si="6"/>
        <v>7.6415331763969307E-2</v>
      </c>
      <c r="V18" s="288">
        <f t="shared" si="6"/>
        <v>3.1601562483006766E-2</v>
      </c>
    </row>
    <row r="19" spans="1:23" ht="20.100000000000001" customHeight="1" x14ac:dyDescent="0.25">
      <c r="A19" s="219" t="s">
        <v>126</v>
      </c>
      <c r="B19" s="212"/>
      <c r="C19" s="213"/>
      <c r="D19" s="220">
        <f>D9+D14</f>
        <v>2079.1600000000003</v>
      </c>
      <c r="E19" s="269">
        <f>D19/D17</f>
        <v>3.4697403185173427E-2</v>
      </c>
      <c r="F19" s="262">
        <f>F9+F14</f>
        <v>4683.97</v>
      </c>
      <c r="G19" s="261">
        <f>F19/F17</f>
        <v>6.7820589356587829E-2</v>
      </c>
      <c r="H19" s="300">
        <f>D19+F19</f>
        <v>6763.130000000001</v>
      </c>
      <c r="I19" s="263">
        <f t="shared" si="2"/>
        <v>5.2432741745529407E-2</v>
      </c>
      <c r="J19" s="220">
        <f>J9+J14</f>
        <v>1564.9100000000003</v>
      </c>
      <c r="K19" s="269">
        <f t="shared" ref="K19:K21" si="13">J19/$J$17</f>
        <v>2.5818868161112417E-2</v>
      </c>
      <c r="L19" s="262">
        <f t="shared" si="12"/>
        <v>1461.7700000000002</v>
      </c>
      <c r="M19" s="261">
        <f t="shared" ref="M19:M21" si="14">L19/$L$17</f>
        <v>1.975926134693937E-2</v>
      </c>
      <c r="N19" s="300">
        <f t="shared" si="12"/>
        <v>3026.6800000000007</v>
      </c>
      <c r="O19" s="263">
        <f t="shared" si="3"/>
        <v>2.2488135826949519E-2</v>
      </c>
      <c r="Q19" s="160">
        <f t="shared" si="4"/>
        <v>-0.2473354623982762</v>
      </c>
      <c r="R19" s="298">
        <f t="shared" si="5"/>
        <v>-0.34387777840058792</v>
      </c>
      <c r="S19" s="160">
        <f t="shared" si="6"/>
        <v>-0.68792071682781908</v>
      </c>
      <c r="T19" s="299">
        <f t="shared" si="6"/>
        <v>-0.70865394219668443</v>
      </c>
      <c r="U19" s="298">
        <f t="shared" si="6"/>
        <v>-0.5524734849100934</v>
      </c>
      <c r="V19" s="299">
        <f t="shared" si="6"/>
        <v>-0.57110509429221423</v>
      </c>
    </row>
    <row r="20" spans="1:23" ht="20.100000000000001" customHeight="1" x14ac:dyDescent="0.25">
      <c r="A20" s="125"/>
      <c r="B20" s="216" t="s">
        <v>125</v>
      </c>
      <c r="C20" s="1"/>
      <c r="D20" s="18"/>
      <c r="E20" s="253" t="e">
        <f t="shared" si="9"/>
        <v>#DIV/0!</v>
      </c>
      <c r="F20" s="267"/>
      <c r="G20" s="252" t="e">
        <f t="shared" si="1"/>
        <v>#DIV/0!</v>
      </c>
      <c r="H20" s="276"/>
      <c r="I20" s="260">
        <f t="shared" si="2"/>
        <v>0</v>
      </c>
      <c r="J20" s="36">
        <f>J10+J15</f>
        <v>1358.5100000000004</v>
      </c>
      <c r="K20" s="284">
        <f t="shared" si="13"/>
        <v>2.2413551313208324E-2</v>
      </c>
      <c r="L20" s="302">
        <f t="shared" si="12"/>
        <v>746.7600000000001</v>
      </c>
      <c r="M20" s="251">
        <f t="shared" si="14"/>
        <v>1.0094218655082839E-2</v>
      </c>
      <c r="N20" s="275">
        <f t="shared" si="12"/>
        <v>2105.2700000000004</v>
      </c>
      <c r="O20" s="260">
        <f t="shared" si="3"/>
        <v>1.5642088926613323E-2</v>
      </c>
      <c r="Q20" s="207" t="e">
        <f t="shared" si="4"/>
        <v>#DIV/0!</v>
      </c>
      <c r="R20" s="285" t="e">
        <f t="shared" si="5"/>
        <v>#DIV/0!</v>
      </c>
      <c r="S20" s="207" t="e">
        <f t="shared" si="6"/>
        <v>#DIV/0!</v>
      </c>
      <c r="T20" s="289" t="e">
        <f t="shared" si="6"/>
        <v>#DIV/0!</v>
      </c>
      <c r="U20" s="285" t="e">
        <f t="shared" si="6"/>
        <v>#DIV/0!</v>
      </c>
      <c r="V20" s="289" t="e">
        <f t="shared" si="6"/>
        <v>#DIV/0!</v>
      </c>
      <c r="W20" s="286"/>
    </row>
    <row r="21" spans="1:23" ht="20.100000000000001" customHeight="1" thickBot="1" x14ac:dyDescent="0.3">
      <c r="A21" s="217"/>
      <c r="B21" s="218" t="s">
        <v>128</v>
      </c>
      <c r="C21" s="21"/>
      <c r="D21" s="20"/>
      <c r="E21" s="255" t="e">
        <f t="shared" si="9"/>
        <v>#DIV/0!</v>
      </c>
      <c r="F21" s="268"/>
      <c r="G21" s="254" t="e">
        <f t="shared" si="1"/>
        <v>#DIV/0!</v>
      </c>
      <c r="H21" s="277"/>
      <c r="I21" s="259">
        <f t="shared" si="2"/>
        <v>0</v>
      </c>
      <c r="J21" s="42">
        <f>J11+J16</f>
        <v>206.4</v>
      </c>
      <c r="K21" s="281">
        <f t="shared" si="13"/>
        <v>3.4053168479040983E-3</v>
      </c>
      <c r="L21" s="282">
        <f t="shared" si="12"/>
        <v>715.01</v>
      </c>
      <c r="M21" s="283">
        <f t="shared" si="14"/>
        <v>9.6650426918565274E-3</v>
      </c>
      <c r="N21" s="301">
        <f t="shared" si="12"/>
        <v>921.41000000000008</v>
      </c>
      <c r="O21" s="259">
        <f t="shared" si="3"/>
        <v>6.8460469003361942E-3</v>
      </c>
      <c r="Q21" s="290" t="e">
        <f t="shared" si="4"/>
        <v>#DIV/0!</v>
      </c>
      <c r="R21" s="291" t="e">
        <f t="shared" si="5"/>
        <v>#DIV/0!</v>
      </c>
      <c r="S21" s="290" t="e">
        <f t="shared" si="6"/>
        <v>#DIV/0!</v>
      </c>
      <c r="T21" s="292" t="e">
        <f t="shared" si="6"/>
        <v>#DIV/0!</v>
      </c>
      <c r="U21" s="291" t="e">
        <f t="shared" si="6"/>
        <v>#DIV/0!</v>
      </c>
      <c r="V21" s="292" t="e">
        <f t="shared" si="6"/>
        <v>#DIV/0!</v>
      </c>
      <c r="W21" s="286"/>
    </row>
    <row r="23" spans="1:23" ht="15.75" thickBot="1" x14ac:dyDescent="0.3"/>
    <row r="24" spans="1:23" ht="27" customHeight="1" thickBot="1" x14ac:dyDescent="0.3">
      <c r="A24" s="473" t="s">
        <v>130</v>
      </c>
      <c r="B24" s="474"/>
      <c r="C24" s="474"/>
      <c r="D24" s="479" t="s">
        <v>131</v>
      </c>
      <c r="E24" s="480"/>
      <c r="F24" s="480"/>
      <c r="G24" s="480"/>
      <c r="H24" s="480"/>
      <c r="I24" s="481"/>
      <c r="J24" s="479" t="s">
        <v>132</v>
      </c>
      <c r="K24" s="480"/>
      <c r="L24" s="480"/>
      <c r="M24" s="480"/>
      <c r="N24" s="480"/>
      <c r="O24" s="482"/>
      <c r="Q24" s="483" t="s">
        <v>133</v>
      </c>
      <c r="R24" s="480"/>
      <c r="S24" s="480"/>
      <c r="T24" s="480"/>
      <c r="U24" s="480"/>
      <c r="V24" s="482"/>
    </row>
    <row r="25" spans="1:23" ht="20.100000000000001" customHeight="1" x14ac:dyDescent="0.25">
      <c r="A25" s="475"/>
      <c r="B25" s="476"/>
      <c r="C25" s="476"/>
      <c r="D25" s="484" t="s">
        <v>2</v>
      </c>
      <c r="E25" s="485"/>
      <c r="F25" s="484" t="s">
        <v>16</v>
      </c>
      <c r="G25" s="486"/>
      <c r="H25" s="487" t="s">
        <v>12</v>
      </c>
      <c r="I25" s="488"/>
      <c r="J25" s="484" t="s">
        <v>2</v>
      </c>
      <c r="K25" s="485"/>
      <c r="L25" s="484" t="s">
        <v>16</v>
      </c>
      <c r="M25" s="486"/>
      <c r="N25" s="487" t="s">
        <v>12</v>
      </c>
      <c r="O25" s="489"/>
      <c r="Q25" s="490" t="s">
        <v>2</v>
      </c>
      <c r="R25" s="485"/>
      <c r="S25" s="484" t="s">
        <v>16</v>
      </c>
      <c r="T25" s="486"/>
      <c r="U25" s="487" t="s">
        <v>12</v>
      </c>
      <c r="V25" s="489"/>
    </row>
    <row r="26" spans="1:23" ht="20.100000000000001" customHeight="1" thickBot="1" x14ac:dyDescent="0.3">
      <c r="A26" s="477"/>
      <c r="B26" s="478"/>
      <c r="C26" s="478"/>
      <c r="D26" s="304">
        <v>1000</v>
      </c>
      <c r="E26" s="249" t="s">
        <v>24</v>
      </c>
      <c r="F26" s="304">
        <v>1000</v>
      </c>
      <c r="G26" s="249" t="s">
        <v>24</v>
      </c>
      <c r="H26" s="304">
        <v>1000</v>
      </c>
      <c r="I26" s="256" t="s">
        <v>24</v>
      </c>
      <c r="J26" s="304">
        <v>1000</v>
      </c>
      <c r="K26" s="249" t="s">
        <v>24</v>
      </c>
      <c r="L26" s="304">
        <v>1000</v>
      </c>
      <c r="M26" s="249" t="s">
        <v>24</v>
      </c>
      <c r="N26" s="304">
        <v>1000</v>
      </c>
      <c r="O26" s="287" t="s">
        <v>24</v>
      </c>
      <c r="Q26" s="305">
        <v>1000</v>
      </c>
      <c r="R26" s="249" t="s">
        <v>24</v>
      </c>
      <c r="S26" s="304">
        <v>1000</v>
      </c>
      <c r="T26" s="249" t="s">
        <v>24</v>
      </c>
      <c r="U26" s="306">
        <v>1000</v>
      </c>
      <c r="V26" s="287" t="s">
        <v>24</v>
      </c>
    </row>
    <row r="27" spans="1:23" ht="20.100000000000001" customHeight="1" thickBot="1" x14ac:dyDescent="0.3">
      <c r="A27" s="214" t="s">
        <v>31</v>
      </c>
      <c r="B27" s="211"/>
      <c r="C27" s="25"/>
      <c r="D27" s="34">
        <v>8085.3060000000005</v>
      </c>
      <c r="E27" s="28">
        <f>D27/H27</f>
        <v>0.49357895480965797</v>
      </c>
      <c r="F27" s="26">
        <v>8295.6719999999987</v>
      </c>
      <c r="G27" s="27">
        <f>F27/H27</f>
        <v>0.50642104519034203</v>
      </c>
      <c r="H27" s="270">
        <f>D27+F27</f>
        <v>16380.977999999999</v>
      </c>
      <c r="I27" s="257">
        <f>H27/$H$37</f>
        <v>0.44116836492431805</v>
      </c>
      <c r="J27" s="34">
        <v>7885.8360000000021</v>
      </c>
      <c r="K27" s="28">
        <f>J27/N27</f>
        <v>0.46533890665860378</v>
      </c>
      <c r="L27" s="26">
        <v>9060.5999999999967</v>
      </c>
      <c r="M27" s="27">
        <f>L27/N27</f>
        <v>0.53466109334139622</v>
      </c>
      <c r="N27" s="270">
        <f t="shared" ref="N27:N39" si="15">J27+L27</f>
        <v>16946.435999999998</v>
      </c>
      <c r="O27" s="257">
        <f>N27/$N$37</f>
        <v>0.41276773251663318</v>
      </c>
      <c r="Q27" s="172">
        <f>(J27-D27)/D27</f>
        <v>-2.4670680367570308E-2</v>
      </c>
      <c r="R27" s="293">
        <f>(K27-E27)/K27</f>
        <v>-6.0687055707062378E-2</v>
      </c>
      <c r="S27" s="172">
        <f>(L27-F27)/F27</f>
        <v>9.2208081515276666E-2</v>
      </c>
      <c r="T27" s="294">
        <f>(M27-G27)/G27</f>
        <v>5.5763970354825915E-2</v>
      </c>
      <c r="U27" s="293">
        <f>(N27-H27)/H27</f>
        <v>3.451918438569411E-2</v>
      </c>
      <c r="V27" s="294">
        <f>(O27-I27)/I27</f>
        <v>-6.4375949559658391E-2</v>
      </c>
    </row>
    <row r="28" spans="1:23" ht="20.100000000000001" customHeight="1" x14ac:dyDescent="0.25">
      <c r="A28" s="215" t="s">
        <v>127</v>
      </c>
      <c r="B28" s="5"/>
      <c r="C28" s="1"/>
      <c r="D28" s="36">
        <v>8056.0390000000007</v>
      </c>
      <c r="E28" s="248">
        <f>D28/D27</f>
        <v>0.99638022358090095</v>
      </c>
      <c r="F28" s="3">
        <v>8263.5999999999985</v>
      </c>
      <c r="G28" s="247">
        <f t="shared" ref="G28:G41" si="16">F28/H28</f>
        <v>0.50635923993171661</v>
      </c>
      <c r="H28" s="271">
        <f t="shared" ref="H28:H41" si="17">D28+F28</f>
        <v>16319.638999999999</v>
      </c>
      <c r="I28" s="260">
        <f t="shared" ref="I28:I41" si="18">H28/$H$37</f>
        <v>0.43951639845832974</v>
      </c>
      <c r="J28" s="36">
        <v>7872.7700000000023</v>
      </c>
      <c r="K28" s="248">
        <f>J28/J27</f>
        <v>0.99834310528395465</v>
      </c>
      <c r="L28" s="3">
        <v>9021.5549999999967</v>
      </c>
      <c r="M28" s="247">
        <f>L28/$L$27</f>
        <v>0.99569068273624262</v>
      </c>
      <c r="N28" s="271">
        <f t="shared" si="15"/>
        <v>16894.324999999997</v>
      </c>
      <c r="O28" s="260">
        <f t="shared" ref="O28:O41" si="19">N28/$N$37</f>
        <v>0.41149845446258249</v>
      </c>
      <c r="Q28" s="159">
        <f t="shared" ref="Q28:Q41" si="20">(J28-D28)/D28</f>
        <v>-2.274926921282263E-2</v>
      </c>
      <c r="R28" s="258">
        <f t="shared" ref="R28:R41" si="21">(K28-E28)/K28</f>
        <v>1.9661393890183713E-3</v>
      </c>
      <c r="S28" s="159">
        <f t="shared" ref="S28:V41" si="22">(L28-F28)/F28</f>
        <v>9.1722130790454312E-2</v>
      </c>
      <c r="T28" s="288">
        <f t="shared" si="22"/>
        <v>0.9663721014955966</v>
      </c>
      <c r="U28" s="258">
        <f t="shared" si="22"/>
        <v>3.5214381886756067E-2</v>
      </c>
      <c r="V28" s="288">
        <f t="shared" si="22"/>
        <v>-6.3747209646840094E-2</v>
      </c>
    </row>
    <row r="29" spans="1:23" ht="20.100000000000001" customHeight="1" thickBot="1" x14ac:dyDescent="0.3">
      <c r="A29" s="219" t="s">
        <v>126</v>
      </c>
      <c r="B29" s="212"/>
      <c r="C29" s="213"/>
      <c r="D29" s="220">
        <v>29.266999999999999</v>
      </c>
      <c r="E29" s="269">
        <f>D29/D27</f>
        <v>3.6197764190990418E-3</v>
      </c>
      <c r="F29" s="262">
        <v>32.071999999999996</v>
      </c>
      <c r="G29" s="261">
        <f t="shared" si="16"/>
        <v>0.52286473532336686</v>
      </c>
      <c r="H29" s="273">
        <f t="shared" si="17"/>
        <v>61.338999999999999</v>
      </c>
      <c r="I29" s="263">
        <f t="shared" si="18"/>
        <v>1.6519664659883401E-3</v>
      </c>
      <c r="J29" s="220">
        <f>J30+J31</f>
        <v>13.065999999999999</v>
      </c>
      <c r="K29" s="269">
        <f>J29/J27</f>
        <v>1.6568947160453243E-3</v>
      </c>
      <c r="L29" s="262">
        <f>L30+L31</f>
        <v>39.045000000000002</v>
      </c>
      <c r="M29" s="261">
        <f t="shared" ref="M29:M31" si="23">L29/$L$27</f>
        <v>4.3093172637573684E-3</v>
      </c>
      <c r="N29" s="273">
        <f t="shared" si="15"/>
        <v>52.111000000000004</v>
      </c>
      <c r="O29" s="263">
        <f t="shared" si="19"/>
        <v>1.2692780540506732E-3</v>
      </c>
      <c r="Q29" s="295">
        <f t="shared" si="20"/>
        <v>-0.55355861550551821</v>
      </c>
      <c r="R29" s="296">
        <f t="shared" si="21"/>
        <v>-1.1846749730355364</v>
      </c>
      <c r="S29" s="295">
        <f t="shared" si="22"/>
        <v>0.21741706161137464</v>
      </c>
      <c r="T29" s="297">
        <f t="shared" si="22"/>
        <v>-0.9917582560600644</v>
      </c>
      <c r="U29" s="296">
        <f t="shared" si="22"/>
        <v>-0.1504426221490405</v>
      </c>
      <c r="V29" s="297">
        <f t="shared" si="22"/>
        <v>-0.2316562834758947</v>
      </c>
    </row>
    <row r="30" spans="1:23" ht="20.100000000000001" customHeight="1" x14ac:dyDescent="0.25">
      <c r="A30" s="125"/>
      <c r="B30" s="216" t="s">
        <v>125</v>
      </c>
      <c r="C30" s="1"/>
      <c r="D30" s="36"/>
      <c r="E30" s="253" t="e">
        <f t="shared" ref="E30:E32" si="24">D30/H30</f>
        <v>#DIV/0!</v>
      </c>
      <c r="F30" s="303"/>
      <c r="G30" s="252" t="e">
        <f t="shared" si="16"/>
        <v>#DIV/0!</v>
      </c>
      <c r="H30" s="271">
        <f t="shared" si="17"/>
        <v>0</v>
      </c>
      <c r="I30" s="260">
        <f t="shared" si="18"/>
        <v>0</v>
      </c>
      <c r="J30" s="36">
        <v>6.5709999999999997</v>
      </c>
      <c r="K30" s="284">
        <f>J30/J27</f>
        <v>8.3326612422576351E-4</v>
      </c>
      <c r="L30" s="302">
        <v>19.922000000000001</v>
      </c>
      <c r="M30" s="251">
        <f t="shared" si="23"/>
        <v>2.1987506346158102E-3</v>
      </c>
      <c r="N30" s="271">
        <f t="shared" si="15"/>
        <v>26.493000000000002</v>
      </c>
      <c r="O30" s="260">
        <f t="shared" si="19"/>
        <v>6.4529530206606069E-4</v>
      </c>
      <c r="Q30" s="207" t="e">
        <f t="shared" si="20"/>
        <v>#DIV/0!</v>
      </c>
      <c r="R30" s="285" t="e">
        <f t="shared" si="21"/>
        <v>#DIV/0!</v>
      </c>
      <c r="S30" s="207" t="e">
        <f t="shared" si="22"/>
        <v>#DIV/0!</v>
      </c>
      <c r="T30" s="289" t="e">
        <f t="shared" si="22"/>
        <v>#DIV/0!</v>
      </c>
      <c r="U30" s="285" t="e">
        <f t="shared" si="22"/>
        <v>#DIV/0!</v>
      </c>
      <c r="V30" s="289" t="e">
        <f t="shared" si="22"/>
        <v>#DIV/0!</v>
      </c>
    </row>
    <row r="31" spans="1:23" ht="20.100000000000001" customHeight="1" thickBot="1" x14ac:dyDescent="0.3">
      <c r="A31" s="217"/>
      <c r="B31" s="218" t="s">
        <v>128</v>
      </c>
      <c r="C31" s="21"/>
      <c r="D31" s="42"/>
      <c r="E31" s="255" t="e">
        <f t="shared" si="24"/>
        <v>#DIV/0!</v>
      </c>
      <c r="F31" s="266"/>
      <c r="G31" s="254" t="e">
        <f t="shared" si="16"/>
        <v>#DIV/0!</v>
      </c>
      <c r="H31" s="272">
        <f t="shared" si="17"/>
        <v>0</v>
      </c>
      <c r="I31" s="259">
        <f t="shared" si="18"/>
        <v>0</v>
      </c>
      <c r="J31" s="42">
        <v>6.4950000000000001</v>
      </c>
      <c r="K31" s="281">
        <f>J31/J27</f>
        <v>8.2362859181956088E-4</v>
      </c>
      <c r="L31" s="282">
        <v>19.122999999999998</v>
      </c>
      <c r="M31" s="283">
        <f t="shared" si="23"/>
        <v>2.1105666291415586E-3</v>
      </c>
      <c r="N31" s="272">
        <f t="shared" si="15"/>
        <v>25.617999999999999</v>
      </c>
      <c r="O31" s="259">
        <f t="shared" si="19"/>
        <v>6.2398275198461252E-4</v>
      </c>
      <c r="Q31" s="207" t="e">
        <f t="shared" si="20"/>
        <v>#DIV/0!</v>
      </c>
      <c r="R31" s="285" t="e">
        <f t="shared" si="21"/>
        <v>#DIV/0!</v>
      </c>
      <c r="S31" s="207" t="e">
        <f t="shared" si="22"/>
        <v>#DIV/0!</v>
      </c>
      <c r="T31" s="289" t="e">
        <f t="shared" si="22"/>
        <v>#DIV/0!</v>
      </c>
      <c r="U31" s="285" t="e">
        <f t="shared" si="22"/>
        <v>#DIV/0!</v>
      </c>
      <c r="V31" s="289" t="e">
        <f t="shared" si="22"/>
        <v>#DIV/0!</v>
      </c>
    </row>
    <row r="32" spans="1:23" ht="20.100000000000001" customHeight="1" thickBot="1" x14ac:dyDescent="0.3">
      <c r="A32" s="214" t="s">
        <v>32</v>
      </c>
      <c r="B32" s="211"/>
      <c r="C32" s="25"/>
      <c r="D32" s="34">
        <v>7304.4700000000021</v>
      </c>
      <c r="E32" s="28">
        <f t="shared" si="24"/>
        <v>0.35202399083832658</v>
      </c>
      <c r="F32" s="26">
        <v>13445.451000000003</v>
      </c>
      <c r="G32" s="27">
        <f t="shared" si="16"/>
        <v>0.64797600916167342</v>
      </c>
      <c r="H32" s="270">
        <f t="shared" si="17"/>
        <v>20749.921000000006</v>
      </c>
      <c r="I32" s="257">
        <f t="shared" si="18"/>
        <v>0.5588316350756819</v>
      </c>
      <c r="J32" s="34">
        <v>8073.1469999999999</v>
      </c>
      <c r="K32" s="28">
        <f>J32/N32</f>
        <v>0.33485771771805156</v>
      </c>
      <c r="L32" s="26">
        <v>16036.038999999999</v>
      </c>
      <c r="M32" s="27">
        <f>L32/N32</f>
        <v>0.66514228228194849</v>
      </c>
      <c r="N32" s="270">
        <f t="shared" si="15"/>
        <v>24109.185999999998</v>
      </c>
      <c r="O32" s="257">
        <f t="shared" si="19"/>
        <v>0.58723226748336688</v>
      </c>
      <c r="Q32" s="172">
        <f t="shared" si="20"/>
        <v>0.10523378150639234</v>
      </c>
      <c r="R32" s="293">
        <f t="shared" si="21"/>
        <v>-5.1264379502009669E-2</v>
      </c>
      <c r="S32" s="172">
        <f t="shared" si="22"/>
        <v>0.19267393856851625</v>
      </c>
      <c r="T32" s="294">
        <f t="shared" si="22"/>
        <v>2.6492143038573519E-2</v>
      </c>
      <c r="U32" s="293">
        <f t="shared" si="22"/>
        <v>0.16189290551997723</v>
      </c>
      <c r="V32" s="294">
        <f t="shared" si="22"/>
        <v>5.0821447149889273E-2</v>
      </c>
    </row>
    <row r="33" spans="1:22" ht="20.100000000000001" customHeight="1" x14ac:dyDescent="0.25">
      <c r="A33" s="215" t="s">
        <v>127</v>
      </c>
      <c r="B33" s="5"/>
      <c r="C33" s="1"/>
      <c r="D33" s="36">
        <v>6911.0180000000018</v>
      </c>
      <c r="E33" s="248">
        <f>D33/D32</f>
        <v>0.94613544856779475</v>
      </c>
      <c r="F33" s="3">
        <v>12774.263000000003</v>
      </c>
      <c r="G33" s="247">
        <f t="shared" si="16"/>
        <v>0.64892459498038157</v>
      </c>
      <c r="H33" s="271">
        <f t="shared" si="17"/>
        <v>19685.281000000003</v>
      </c>
      <c r="I33" s="260">
        <f t="shared" si="18"/>
        <v>0.53015901931165199</v>
      </c>
      <c r="J33" s="36">
        <v>7925.076</v>
      </c>
      <c r="K33" s="248">
        <f>J33/$J$32</f>
        <v>0.98165882523878234</v>
      </c>
      <c r="L33" s="3">
        <v>15822.145999999999</v>
      </c>
      <c r="M33" s="247">
        <f>L33/$L$32</f>
        <v>0.98666173111701716</v>
      </c>
      <c r="N33" s="271">
        <f t="shared" si="15"/>
        <v>23747.221999999998</v>
      </c>
      <c r="O33" s="260">
        <f t="shared" si="19"/>
        <v>0.57841583790887396</v>
      </c>
      <c r="Q33" s="159">
        <f t="shared" si="20"/>
        <v>0.14673062637081802</v>
      </c>
      <c r="R33" s="258">
        <f t="shared" si="21"/>
        <v>3.618709042048978E-2</v>
      </c>
      <c r="S33" s="159">
        <f t="shared" si="22"/>
        <v>0.23859560430218132</v>
      </c>
      <c r="T33" s="288">
        <f t="shared" si="22"/>
        <v>0.5204566736245313</v>
      </c>
      <c r="U33" s="258">
        <f t="shared" si="22"/>
        <v>0.20634406996780968</v>
      </c>
      <c r="V33" s="288">
        <f t="shared" si="22"/>
        <v>9.1023290822964162E-2</v>
      </c>
    </row>
    <row r="34" spans="1:22" ht="20.100000000000001" customHeight="1" x14ac:dyDescent="0.25">
      <c r="A34" s="219" t="s">
        <v>126</v>
      </c>
      <c r="B34" s="212"/>
      <c r="C34" s="213"/>
      <c r="D34" s="220">
        <v>393.452</v>
      </c>
      <c r="E34" s="269">
        <f>D34/D32</f>
        <v>5.3864551432205199E-2</v>
      </c>
      <c r="F34" s="262">
        <v>671.1880000000001</v>
      </c>
      <c r="G34" s="261">
        <f t="shared" si="16"/>
        <v>0.63043657950105203</v>
      </c>
      <c r="H34" s="273">
        <f t="shared" si="17"/>
        <v>1064.6400000000001</v>
      </c>
      <c r="I34" s="263">
        <f t="shared" si="18"/>
        <v>2.8672615764029845E-2</v>
      </c>
      <c r="J34" s="220">
        <f>J35+J36</f>
        <v>148.071</v>
      </c>
      <c r="K34" s="269">
        <f t="shared" ref="K34:K36" si="25">J34/$J$32</f>
        <v>1.8341174761217653E-2</v>
      </c>
      <c r="L34" s="262">
        <f>L35+L36</f>
        <v>213.893</v>
      </c>
      <c r="M34" s="261">
        <f t="shared" ref="M34:M36" si="26">L34/$L$32</f>
        <v>1.3338268882982887E-2</v>
      </c>
      <c r="N34" s="273">
        <f t="shared" si="15"/>
        <v>361.964</v>
      </c>
      <c r="O34" s="263">
        <f t="shared" si="19"/>
        <v>8.8164295744928688E-3</v>
      </c>
      <c r="Q34" s="160">
        <f t="shared" si="20"/>
        <v>-0.62366184439270866</v>
      </c>
      <c r="R34" s="298">
        <f t="shared" si="21"/>
        <v>-1.9368103261357934</v>
      </c>
      <c r="S34" s="160">
        <f t="shared" si="22"/>
        <v>-0.68132177571708674</v>
      </c>
      <c r="T34" s="299">
        <f t="shared" si="22"/>
        <v>-0.97884280621289588</v>
      </c>
      <c r="U34" s="298">
        <f t="shared" si="22"/>
        <v>-0.66001277427111515</v>
      </c>
      <c r="V34" s="299">
        <f t="shared" si="22"/>
        <v>-0.6925139426744179</v>
      </c>
    </row>
    <row r="35" spans="1:22" ht="20.100000000000001" customHeight="1" x14ac:dyDescent="0.25">
      <c r="A35" s="125"/>
      <c r="B35" s="216" t="s">
        <v>125</v>
      </c>
      <c r="C35" s="1"/>
      <c r="D35" s="36"/>
      <c r="E35" s="253" t="e">
        <f t="shared" ref="E35:E37" si="27">D35/H35</f>
        <v>#DIV/0!</v>
      </c>
      <c r="F35" s="3"/>
      <c r="G35" s="252" t="e">
        <f t="shared" si="16"/>
        <v>#DIV/0!</v>
      </c>
      <c r="H35" s="271">
        <f t="shared" si="17"/>
        <v>0</v>
      </c>
      <c r="I35" s="264">
        <f t="shared" si="18"/>
        <v>0</v>
      </c>
      <c r="J35" s="36">
        <v>133.756</v>
      </c>
      <c r="K35" s="284">
        <f t="shared" si="25"/>
        <v>1.6568012449172546E-2</v>
      </c>
      <c r="L35" s="3">
        <v>122.11399999999998</v>
      </c>
      <c r="M35" s="251">
        <f t="shared" si="26"/>
        <v>7.6149727498168339E-3</v>
      </c>
      <c r="N35" s="271">
        <f t="shared" si="15"/>
        <v>255.86999999999998</v>
      </c>
      <c r="O35" s="264">
        <f t="shared" si="19"/>
        <v>6.232276787817269E-3</v>
      </c>
      <c r="Q35" s="207" t="e">
        <f t="shared" si="20"/>
        <v>#DIV/0!</v>
      </c>
      <c r="R35" s="285" t="e">
        <f t="shared" si="21"/>
        <v>#DIV/0!</v>
      </c>
      <c r="S35" s="207" t="e">
        <f t="shared" si="22"/>
        <v>#DIV/0!</v>
      </c>
      <c r="T35" s="289" t="e">
        <f t="shared" si="22"/>
        <v>#DIV/0!</v>
      </c>
      <c r="U35" s="285" t="e">
        <f t="shared" si="22"/>
        <v>#DIV/0!</v>
      </c>
      <c r="V35" s="289" t="e">
        <f t="shared" si="22"/>
        <v>#DIV/0!</v>
      </c>
    </row>
    <row r="36" spans="1:22" ht="20.100000000000001" customHeight="1" thickBot="1" x14ac:dyDescent="0.3">
      <c r="A36" s="125"/>
      <c r="B36" s="216" t="s">
        <v>128</v>
      </c>
      <c r="C36" s="1"/>
      <c r="D36" s="36"/>
      <c r="E36" s="253" t="e">
        <f t="shared" si="27"/>
        <v>#DIV/0!</v>
      </c>
      <c r="F36" s="3"/>
      <c r="G36" s="252" t="e">
        <f t="shared" si="16"/>
        <v>#DIV/0!</v>
      </c>
      <c r="H36" s="271">
        <f t="shared" si="17"/>
        <v>0</v>
      </c>
      <c r="I36" s="260">
        <f t="shared" si="18"/>
        <v>0</v>
      </c>
      <c r="J36" s="36">
        <v>14.315</v>
      </c>
      <c r="K36" s="284">
        <f t="shared" si="25"/>
        <v>1.7731623120451046E-3</v>
      </c>
      <c r="L36" s="3">
        <v>91.779000000000025</v>
      </c>
      <c r="M36" s="251">
        <f t="shared" si="26"/>
        <v>5.7232961331660538E-3</v>
      </c>
      <c r="N36" s="271">
        <f t="shared" si="15"/>
        <v>106.09400000000002</v>
      </c>
      <c r="O36" s="260">
        <f t="shared" si="19"/>
        <v>2.5841527866755989E-3</v>
      </c>
      <c r="Q36" s="207" t="e">
        <f t="shared" si="20"/>
        <v>#DIV/0!</v>
      </c>
      <c r="R36" s="285" t="e">
        <f t="shared" si="21"/>
        <v>#DIV/0!</v>
      </c>
      <c r="S36" s="207" t="e">
        <f t="shared" si="22"/>
        <v>#DIV/0!</v>
      </c>
      <c r="T36" s="289" t="e">
        <f t="shared" si="22"/>
        <v>#DIV/0!</v>
      </c>
      <c r="U36" s="285" t="e">
        <f t="shared" si="22"/>
        <v>#DIV/0!</v>
      </c>
      <c r="V36" s="289" t="e">
        <f t="shared" si="22"/>
        <v>#DIV/0!</v>
      </c>
    </row>
    <row r="37" spans="1:22" ht="20.100000000000001" customHeight="1" thickBot="1" x14ac:dyDescent="0.3">
      <c r="A37" s="214" t="s">
        <v>12</v>
      </c>
      <c r="B37" s="211"/>
      <c r="C37" s="25"/>
      <c r="D37" s="97">
        <f>D27+D32</f>
        <v>15389.776000000002</v>
      </c>
      <c r="E37" s="278">
        <f t="shared" si="27"/>
        <v>0.41447356284047954</v>
      </c>
      <c r="F37" s="279">
        <f>F27+F32</f>
        <v>21741.123</v>
      </c>
      <c r="G37" s="280">
        <f t="shared" si="16"/>
        <v>0.58552643715952035</v>
      </c>
      <c r="H37" s="274">
        <f t="shared" si="17"/>
        <v>37130.899000000005</v>
      </c>
      <c r="I37" s="257">
        <f t="shared" si="18"/>
        <v>1</v>
      </c>
      <c r="J37" s="97">
        <f>J27+J32</f>
        <v>15958.983000000002</v>
      </c>
      <c r="K37" s="278">
        <f>J37/N37</f>
        <v>0.38871614221311768</v>
      </c>
      <c r="L37" s="279">
        <f>L27+L32</f>
        <v>25096.638999999996</v>
      </c>
      <c r="M37" s="280">
        <f>L37/N37</f>
        <v>0.61128385778688232</v>
      </c>
      <c r="N37" s="274">
        <f t="shared" si="15"/>
        <v>41055.621999999996</v>
      </c>
      <c r="O37" s="257">
        <f t="shared" si="19"/>
        <v>1</v>
      </c>
      <c r="Q37" s="172">
        <f t="shared" si="20"/>
        <v>3.6986048399924747E-2</v>
      </c>
      <c r="R37" s="293">
        <f t="shared" si="21"/>
        <v>-6.6262801644188185E-2</v>
      </c>
      <c r="S37" s="172">
        <f t="shared" si="22"/>
        <v>0.15433958954190158</v>
      </c>
      <c r="T37" s="294">
        <f t="shared" si="22"/>
        <v>4.3990192402439107E-2</v>
      </c>
      <c r="U37" s="293">
        <f t="shared" si="22"/>
        <v>0.10569964923283948</v>
      </c>
      <c r="V37" s="294">
        <f t="shared" si="22"/>
        <v>0</v>
      </c>
    </row>
    <row r="38" spans="1:22" ht="20.100000000000001" customHeight="1" x14ac:dyDescent="0.25">
      <c r="A38" s="215" t="s">
        <v>127</v>
      </c>
      <c r="B38" s="5"/>
      <c r="C38" s="1"/>
      <c r="D38" s="36">
        <f>D28+D33</f>
        <v>14967.057000000003</v>
      </c>
      <c r="E38" s="248">
        <f>D38/D37</f>
        <v>0.9725324787053431</v>
      </c>
      <c r="F38" s="3">
        <f>F28+F33</f>
        <v>21037.863000000001</v>
      </c>
      <c r="G38" s="247">
        <f>F38/F37</f>
        <v>0.96765300486088057</v>
      </c>
      <c r="H38" s="275">
        <f t="shared" si="17"/>
        <v>36004.920000000006</v>
      </c>
      <c r="I38" s="260">
        <f>H38/H37</f>
        <v>0.96967541776998178</v>
      </c>
      <c r="J38" s="36">
        <f>J28+J33</f>
        <v>15797.846000000001</v>
      </c>
      <c r="K38" s="248">
        <f>J38/$J$37</f>
        <v>0.98990305334619377</v>
      </c>
      <c r="L38" s="3">
        <f t="shared" ref="L38:L41" si="28">L28+L33</f>
        <v>24843.700999999994</v>
      </c>
      <c r="M38" s="247">
        <f>L38/$L$37</f>
        <v>0.98992143928117216</v>
      </c>
      <c r="N38" s="275">
        <f t="shared" si="15"/>
        <v>40641.546999999991</v>
      </c>
      <c r="O38" s="260">
        <f t="shared" si="19"/>
        <v>0.98991429237145634</v>
      </c>
      <c r="Q38" s="159">
        <f t="shared" si="20"/>
        <v>5.5507839650774278E-2</v>
      </c>
      <c r="R38" s="258">
        <f t="shared" si="21"/>
        <v>1.7547753370527039E-2</v>
      </c>
      <c r="S38" s="159">
        <f t="shared" si="22"/>
        <v>0.18090421066055959</v>
      </c>
      <c r="T38" s="288">
        <f t="shared" si="22"/>
        <v>2.3012830331150695E-2</v>
      </c>
      <c r="U38" s="258">
        <f t="shared" si="22"/>
        <v>0.12877759483981593</v>
      </c>
      <c r="V38" s="288">
        <f t="shared" si="22"/>
        <v>2.0871803317463751E-2</v>
      </c>
    </row>
    <row r="39" spans="1:22" ht="20.100000000000001" customHeight="1" x14ac:dyDescent="0.25">
      <c r="A39" s="219" t="s">
        <v>126</v>
      </c>
      <c r="B39" s="212"/>
      <c r="C39" s="213"/>
      <c r="D39" s="220">
        <f>D29+D34</f>
        <v>422.71899999999999</v>
      </c>
      <c r="E39" s="269">
        <f>D39/D37</f>
        <v>2.7467521294656919E-2</v>
      </c>
      <c r="F39" s="262">
        <f>F29+F34</f>
        <v>703.2600000000001</v>
      </c>
      <c r="G39" s="261">
        <f>F39/F37</f>
        <v>3.2346995139119546E-2</v>
      </c>
      <c r="H39" s="300">
        <f t="shared" si="17"/>
        <v>1125.979</v>
      </c>
      <c r="I39" s="263">
        <f>H39/H37</f>
        <v>3.0324582230018181E-2</v>
      </c>
      <c r="J39" s="220">
        <f>J29+J34</f>
        <v>161.137</v>
      </c>
      <c r="K39" s="269">
        <f t="shared" ref="K39:K41" si="29">J39/$J$37</f>
        <v>1.0096946653806197E-2</v>
      </c>
      <c r="L39" s="262">
        <f t="shared" si="28"/>
        <v>252.93799999999999</v>
      </c>
      <c r="M39" s="261">
        <f t="shared" ref="M39:M41" si="30">L39/$L$37</f>
        <v>1.007856071882773E-2</v>
      </c>
      <c r="N39" s="300">
        <f t="shared" si="15"/>
        <v>414.07499999999999</v>
      </c>
      <c r="O39" s="263">
        <f t="shared" si="19"/>
        <v>1.0085707628543541E-2</v>
      </c>
      <c r="Q39" s="160">
        <f t="shared" si="20"/>
        <v>-0.61880823904295756</v>
      </c>
      <c r="R39" s="298">
        <f t="shared" si="21"/>
        <v>-1.7203789656849002</v>
      </c>
      <c r="S39" s="160">
        <f t="shared" si="22"/>
        <v>-0.64033501123339887</v>
      </c>
      <c r="T39" s="299">
        <f t="shared" si="22"/>
        <v>-0.6884235869365497</v>
      </c>
      <c r="U39" s="298">
        <f t="shared" si="22"/>
        <v>-0.63225335463627652</v>
      </c>
      <c r="V39" s="299">
        <f t="shared" si="22"/>
        <v>-0.66740819207198365</v>
      </c>
    </row>
    <row r="40" spans="1:22" ht="20.100000000000001" customHeight="1" x14ac:dyDescent="0.25">
      <c r="A40" s="125"/>
      <c r="B40" s="216" t="s">
        <v>125</v>
      </c>
      <c r="C40" s="1"/>
      <c r="D40" s="18"/>
      <c r="E40" s="253" t="e">
        <f t="shared" ref="E40:E41" si="31">D40/H40</f>
        <v>#DIV/0!</v>
      </c>
      <c r="F40" s="267"/>
      <c r="G40" s="252" t="e">
        <f t="shared" si="16"/>
        <v>#DIV/0!</v>
      </c>
      <c r="H40" s="276">
        <f t="shared" si="17"/>
        <v>0</v>
      </c>
      <c r="I40" s="260">
        <f t="shared" si="18"/>
        <v>0</v>
      </c>
      <c r="J40" s="36">
        <f>J30+J35</f>
        <v>140.327</v>
      </c>
      <c r="K40" s="284">
        <f t="shared" si="29"/>
        <v>8.7929788508453195E-3</v>
      </c>
      <c r="L40" s="302">
        <f t="shared" si="28"/>
        <v>142.03599999999997</v>
      </c>
      <c r="M40" s="251">
        <f t="shared" si="30"/>
        <v>5.6595626211143248E-3</v>
      </c>
      <c r="N40" s="275">
        <f t="shared" ref="N40:N41" si="32">N30+N35</f>
        <v>282.363</v>
      </c>
      <c r="O40" s="260">
        <f t="shared" si="19"/>
        <v>6.8775720898833301E-3</v>
      </c>
      <c r="Q40" s="207" t="e">
        <f t="shared" si="20"/>
        <v>#DIV/0!</v>
      </c>
      <c r="R40" s="285" t="e">
        <f t="shared" si="21"/>
        <v>#DIV/0!</v>
      </c>
      <c r="S40" s="207" t="e">
        <f t="shared" si="22"/>
        <v>#DIV/0!</v>
      </c>
      <c r="T40" s="289" t="e">
        <f t="shared" si="22"/>
        <v>#DIV/0!</v>
      </c>
      <c r="U40" s="285" t="e">
        <f t="shared" si="22"/>
        <v>#DIV/0!</v>
      </c>
      <c r="V40" s="289" t="e">
        <f t="shared" si="22"/>
        <v>#DIV/0!</v>
      </c>
    </row>
    <row r="41" spans="1:22" ht="20.100000000000001" customHeight="1" thickBot="1" x14ac:dyDescent="0.3">
      <c r="A41" s="217"/>
      <c r="B41" s="218" t="s">
        <v>128</v>
      </c>
      <c r="C41" s="21"/>
      <c r="D41" s="20"/>
      <c r="E41" s="255" t="e">
        <f t="shared" si="31"/>
        <v>#DIV/0!</v>
      </c>
      <c r="F41" s="268"/>
      <c r="G41" s="254" t="e">
        <f t="shared" si="16"/>
        <v>#DIV/0!</v>
      </c>
      <c r="H41" s="277">
        <f t="shared" si="17"/>
        <v>0</v>
      </c>
      <c r="I41" s="259">
        <f t="shared" si="18"/>
        <v>0</v>
      </c>
      <c r="J41" s="42">
        <f>J31+J36</f>
        <v>20.81</v>
      </c>
      <c r="K41" s="281">
        <f t="shared" si="29"/>
        <v>1.3039678029608778E-3</v>
      </c>
      <c r="L41" s="282">
        <f t="shared" si="28"/>
        <v>110.90200000000002</v>
      </c>
      <c r="M41" s="283">
        <f t="shared" si="30"/>
        <v>4.4189980977134046E-3</v>
      </c>
      <c r="N41" s="301">
        <f t="shared" si="32"/>
        <v>131.71200000000002</v>
      </c>
      <c r="O41" s="259">
        <f t="shared" si="19"/>
        <v>3.2081355386602115E-3</v>
      </c>
      <c r="Q41" s="290" t="e">
        <f t="shared" si="20"/>
        <v>#DIV/0!</v>
      </c>
      <c r="R41" s="291" t="e">
        <f t="shared" si="21"/>
        <v>#DIV/0!</v>
      </c>
      <c r="S41" s="290" t="e">
        <f t="shared" si="22"/>
        <v>#DIV/0!</v>
      </c>
      <c r="T41" s="292" t="e">
        <f t="shared" si="22"/>
        <v>#DIV/0!</v>
      </c>
      <c r="U41" s="291" t="e">
        <f t="shared" si="22"/>
        <v>#DIV/0!</v>
      </c>
      <c r="V41" s="292" t="e">
        <f t="shared" si="22"/>
        <v>#DIV/0!</v>
      </c>
    </row>
    <row r="43" spans="1:22" ht="15.75" thickBot="1" x14ac:dyDescent="0.3"/>
    <row r="44" spans="1:22" ht="20.100000000000001" customHeight="1" thickBot="1" x14ac:dyDescent="0.3">
      <c r="A44" s="473" t="s">
        <v>130</v>
      </c>
      <c r="B44" s="474"/>
      <c r="C44" s="474"/>
      <c r="D44" s="479" t="s">
        <v>131</v>
      </c>
      <c r="E44" s="480"/>
      <c r="F44" s="480"/>
      <c r="G44" s="480"/>
      <c r="H44" s="480"/>
      <c r="I44" s="481"/>
      <c r="J44" s="479" t="s">
        <v>132</v>
      </c>
      <c r="K44" s="480"/>
      <c r="L44" s="480"/>
      <c r="M44" s="480"/>
      <c r="N44" s="480"/>
      <c r="O44" s="482"/>
      <c r="Q44" s="483" t="s">
        <v>133</v>
      </c>
      <c r="R44" s="480"/>
      <c r="S44" s="480"/>
      <c r="T44" s="480"/>
      <c r="U44" s="480"/>
      <c r="V44" s="482"/>
    </row>
    <row r="45" spans="1:22" ht="20.100000000000001" customHeight="1" x14ac:dyDescent="0.25">
      <c r="A45" s="475"/>
      <c r="B45" s="476"/>
      <c r="C45" s="476"/>
      <c r="D45" s="484" t="s">
        <v>2</v>
      </c>
      <c r="E45" s="485"/>
      <c r="F45" s="484" t="s">
        <v>135</v>
      </c>
      <c r="G45" s="486"/>
      <c r="H45" s="487" t="s">
        <v>12</v>
      </c>
      <c r="I45" s="488"/>
      <c r="J45" s="484" t="s">
        <v>2</v>
      </c>
      <c r="K45" s="485"/>
      <c r="L45" s="484" t="s">
        <v>135</v>
      </c>
      <c r="M45" s="486"/>
      <c r="N45" s="487" t="s">
        <v>12</v>
      </c>
      <c r="O45" s="489"/>
      <c r="Q45" s="490" t="s">
        <v>2</v>
      </c>
      <c r="R45" s="485"/>
      <c r="S45" s="484" t="s">
        <v>16</v>
      </c>
      <c r="T45" s="486"/>
      <c r="U45" s="487" t="s">
        <v>12</v>
      </c>
      <c r="V45" s="489"/>
    </row>
    <row r="46" spans="1:22" ht="20.100000000000001" customHeight="1" thickBot="1" x14ac:dyDescent="0.3">
      <c r="A46" s="477"/>
      <c r="B46" s="478"/>
      <c r="C46" s="478"/>
      <c r="D46" s="491" t="s">
        <v>136</v>
      </c>
      <c r="E46" s="492"/>
      <c r="F46" s="491" t="s">
        <v>136</v>
      </c>
      <c r="G46" s="492"/>
      <c r="H46" s="491" t="s">
        <v>136</v>
      </c>
      <c r="I46" s="492"/>
      <c r="J46" s="491" t="s">
        <v>136</v>
      </c>
      <c r="K46" s="492"/>
      <c r="L46" s="491" t="s">
        <v>136</v>
      </c>
      <c r="M46" s="492"/>
      <c r="N46" s="491" t="s">
        <v>136</v>
      </c>
      <c r="O46" s="497"/>
      <c r="Q46" s="305">
        <v>1000</v>
      </c>
      <c r="R46" s="249"/>
      <c r="S46" s="304">
        <v>1000</v>
      </c>
      <c r="T46" s="249" t="s">
        <v>24</v>
      </c>
      <c r="U46" s="306">
        <v>1000</v>
      </c>
      <c r="V46" s="287" t="s">
        <v>24</v>
      </c>
    </row>
    <row r="47" spans="1:22" ht="20.100000000000001" customHeight="1" thickBot="1" x14ac:dyDescent="0.3">
      <c r="A47" s="214" t="s">
        <v>31</v>
      </c>
      <c r="B47" s="211"/>
      <c r="C47" s="25"/>
      <c r="D47" s="493">
        <f>D27/D7*10</f>
        <v>2.2199413199872833</v>
      </c>
      <c r="E47" s="494"/>
      <c r="F47" s="493">
        <f>F27/F7*10</f>
        <v>2.6563992902752904</v>
      </c>
      <c r="G47" s="494"/>
      <c r="H47" s="498">
        <f>H27/H7*10</f>
        <v>2.421420934461902</v>
      </c>
      <c r="I47" s="499"/>
      <c r="J47" s="493">
        <f>J27/J7*10</f>
        <v>2.2087654464146182</v>
      </c>
      <c r="K47" s="494"/>
      <c r="L47" s="493">
        <f>L27/L7*10</f>
        <v>2.8025346102476902</v>
      </c>
      <c r="M47" s="494"/>
      <c r="N47" s="498">
        <f>N27/N7*10</f>
        <v>2.4909331542816031</v>
      </c>
      <c r="O47" s="499"/>
      <c r="Q47" s="546">
        <f>(J47-D47)/D47</f>
        <v>-5.0343103540813634E-3</v>
      </c>
      <c r="R47" s="547"/>
      <c r="S47" s="546">
        <f>(L47-F47)/F47</f>
        <v>5.5012557979284574E-2</v>
      </c>
      <c r="T47" s="547"/>
      <c r="U47" s="546">
        <f>(N47-H47)/H47</f>
        <v>2.8707201969883196E-2</v>
      </c>
      <c r="V47" s="547"/>
    </row>
    <row r="48" spans="1:22" ht="20.100000000000001" customHeight="1" x14ac:dyDescent="0.25">
      <c r="A48" s="215" t="s">
        <v>127</v>
      </c>
      <c r="B48" s="5"/>
      <c r="C48" s="1"/>
      <c r="D48" s="495">
        <f t="shared" ref="D48:D61" si="33">D28/D8*10</f>
        <v>2.227196436060614</v>
      </c>
      <c r="E48" s="496"/>
      <c r="F48" s="495">
        <f t="shared" ref="F48:F61" si="34">F28/F8*10</f>
        <v>2.6681200402174614</v>
      </c>
      <c r="G48" s="496"/>
      <c r="H48" s="500">
        <f t="shared" ref="H48:H59" si="35">H28/H8*10</f>
        <v>2.4305855144920163</v>
      </c>
      <c r="I48" s="501"/>
      <c r="J48" s="495">
        <f t="shared" ref="J48:J61" si="36">J28/J8*10</f>
        <v>2.2116317869624824</v>
      </c>
      <c r="K48" s="496"/>
      <c r="L48" s="495">
        <f t="shared" ref="L48:L61" si="37">L28/L8*10</f>
        <v>2.8083124795521925</v>
      </c>
      <c r="M48" s="496"/>
      <c r="N48" s="500">
        <f t="shared" ref="N48:N61" si="38">N28/N8*10</f>
        <v>2.4946737804995109</v>
      </c>
      <c r="O48" s="501"/>
      <c r="Q48" s="542">
        <f t="shared" ref="Q48:Q61" si="39">(J48-D48)/D48</f>
        <v>-6.9884491758893967E-3</v>
      </c>
      <c r="R48" s="543"/>
      <c r="S48" s="542">
        <f t="shared" ref="S48:S61" si="40">(L48-F48)/F48</f>
        <v>5.2543527735470608E-2</v>
      </c>
      <c r="T48" s="543"/>
      <c r="U48" s="542">
        <f t="shared" ref="U48:U61" si="41">(N48-H48)/H48</f>
        <v>2.6367418724985218E-2</v>
      </c>
      <c r="V48" s="543"/>
    </row>
    <row r="49" spans="1:22" ht="20.100000000000001" customHeight="1" thickBot="1" x14ac:dyDescent="0.3">
      <c r="A49" s="219" t="s">
        <v>126</v>
      </c>
      <c r="B49" s="212"/>
      <c r="C49" s="213"/>
      <c r="D49" s="508">
        <f t="shared" si="33"/>
        <v>1.1704459108178362</v>
      </c>
      <c r="E49" s="509"/>
      <c r="F49" s="508">
        <f t="shared" si="34"/>
        <v>1.2460468549671704</v>
      </c>
      <c r="G49" s="509"/>
      <c r="H49" s="502">
        <f t="shared" si="35"/>
        <v>1.2087931578117608</v>
      </c>
      <c r="I49" s="503"/>
      <c r="J49" s="508">
        <f t="shared" si="36"/>
        <v>1.2402467963929757</v>
      </c>
      <c r="K49" s="509"/>
      <c r="L49" s="508">
        <f t="shared" si="37"/>
        <v>1.8995378253466311</v>
      </c>
      <c r="M49" s="509"/>
      <c r="N49" s="502">
        <f t="shared" si="38"/>
        <v>1.6761338050820203</v>
      </c>
      <c r="O49" s="503"/>
      <c r="Q49" s="548">
        <f t="shared" si="39"/>
        <v>5.9636148009921217E-2</v>
      </c>
      <c r="R49" s="549"/>
      <c r="S49" s="548">
        <f t="shared" si="40"/>
        <v>0.52445136214133636</v>
      </c>
      <c r="T49" s="549"/>
      <c r="U49" s="548">
        <f t="shared" si="41"/>
        <v>0.38661754846153429</v>
      </c>
      <c r="V49" s="549"/>
    </row>
    <row r="50" spans="1:22" ht="20.100000000000001" customHeight="1" x14ac:dyDescent="0.25">
      <c r="A50" s="125"/>
      <c r="B50" s="216" t="s">
        <v>125</v>
      </c>
      <c r="C50" s="1"/>
      <c r="D50" s="510" t="e">
        <f t="shared" si="33"/>
        <v>#DIV/0!</v>
      </c>
      <c r="E50" s="511"/>
      <c r="F50" s="510" t="e">
        <f t="shared" si="34"/>
        <v>#DIV/0!</v>
      </c>
      <c r="G50" s="511"/>
      <c r="H50" s="526"/>
      <c r="I50" s="527"/>
      <c r="J50" s="522">
        <f t="shared" si="36"/>
        <v>1.3208040201005025</v>
      </c>
      <c r="K50" s="523"/>
      <c r="L50" s="534">
        <f t="shared" si="37"/>
        <v>1.7929979299792997</v>
      </c>
      <c r="M50" s="535"/>
      <c r="N50" s="504">
        <f t="shared" si="38"/>
        <v>1.6469600895188363</v>
      </c>
      <c r="O50" s="505"/>
      <c r="Q50" s="207" t="e">
        <f t="shared" si="39"/>
        <v>#DIV/0!</v>
      </c>
      <c r="R50" s="285"/>
      <c r="S50" s="207" t="e">
        <f t="shared" si="40"/>
        <v>#DIV/0!</v>
      </c>
      <c r="T50" s="289"/>
      <c r="U50" s="285" t="e">
        <f t="shared" si="41"/>
        <v>#DIV/0!</v>
      </c>
      <c r="V50" s="289"/>
    </row>
    <row r="51" spans="1:22" ht="20.100000000000001" customHeight="1" thickBot="1" x14ac:dyDescent="0.3">
      <c r="A51" s="217"/>
      <c r="B51" s="218" t="s">
        <v>128</v>
      </c>
      <c r="C51" s="21"/>
      <c r="D51" s="512" t="e">
        <f t="shared" si="33"/>
        <v>#DIV/0!</v>
      </c>
      <c r="E51" s="513"/>
      <c r="F51" s="512" t="e">
        <f t="shared" si="34"/>
        <v>#DIV/0!</v>
      </c>
      <c r="G51" s="513"/>
      <c r="H51" s="528"/>
      <c r="I51" s="529"/>
      <c r="J51" s="524">
        <f t="shared" si="36"/>
        <v>1.1681654676258995</v>
      </c>
      <c r="K51" s="525"/>
      <c r="L51" s="536">
        <f t="shared" si="37"/>
        <v>2.0248835239305376</v>
      </c>
      <c r="M51" s="537"/>
      <c r="N51" s="506">
        <f t="shared" si="38"/>
        <v>1.7074113569714744</v>
      </c>
      <c r="O51" s="507"/>
      <c r="Q51" s="207" t="e">
        <f t="shared" si="39"/>
        <v>#DIV/0!</v>
      </c>
      <c r="R51" s="285"/>
      <c r="S51" s="207" t="e">
        <f t="shared" si="40"/>
        <v>#DIV/0!</v>
      </c>
      <c r="T51" s="289"/>
      <c r="U51" s="285" t="e">
        <f t="shared" si="41"/>
        <v>#DIV/0!</v>
      </c>
      <c r="V51" s="289"/>
    </row>
    <row r="52" spans="1:22" ht="20.100000000000001" customHeight="1" thickBot="1" x14ac:dyDescent="0.3">
      <c r="A52" s="214" t="s">
        <v>32</v>
      </c>
      <c r="B52" s="211"/>
      <c r="C52" s="25"/>
      <c r="D52" s="493">
        <f t="shared" si="33"/>
        <v>3.1081025880182356</v>
      </c>
      <c r="E52" s="494"/>
      <c r="F52" s="493">
        <f t="shared" si="34"/>
        <v>3.5536958783268027</v>
      </c>
      <c r="G52" s="494"/>
      <c r="H52" s="498">
        <f t="shared" si="35"/>
        <v>3.3829646295435833</v>
      </c>
      <c r="I52" s="499"/>
      <c r="J52" s="493">
        <f t="shared" si="36"/>
        <v>3.2411030871215774</v>
      </c>
      <c r="K52" s="494"/>
      <c r="L52" s="493">
        <f t="shared" si="37"/>
        <v>3.8502855773589544</v>
      </c>
      <c r="M52" s="494"/>
      <c r="N52" s="498">
        <f t="shared" si="38"/>
        <v>3.6223039893265385</v>
      </c>
      <c r="O52" s="499"/>
      <c r="Q52" s="546">
        <f t="shared" si="39"/>
        <v>4.2791540927915296E-2</v>
      </c>
      <c r="R52" s="547"/>
      <c r="S52" s="546">
        <f t="shared" si="40"/>
        <v>8.3459505029956568E-2</v>
      </c>
      <c r="T52" s="547"/>
      <c r="U52" s="546">
        <f t="shared" si="41"/>
        <v>7.0748407385875012E-2</v>
      </c>
      <c r="V52" s="547"/>
    </row>
    <row r="53" spans="1:22" ht="20.100000000000001" customHeight="1" x14ac:dyDescent="0.25">
      <c r="A53" s="215" t="s">
        <v>127</v>
      </c>
      <c r="B53" s="5"/>
      <c r="C53" s="1"/>
      <c r="D53" s="495">
        <f t="shared" si="33"/>
        <v>3.1888759230112953</v>
      </c>
      <c r="E53" s="496"/>
      <c r="F53" s="495">
        <f t="shared" si="34"/>
        <v>3.8236519764108206</v>
      </c>
      <c r="G53" s="496"/>
      <c r="H53" s="500">
        <f t="shared" si="35"/>
        <v>3.5738909794536422</v>
      </c>
      <c r="I53" s="501"/>
      <c r="J53" s="495">
        <f t="shared" si="36"/>
        <v>3.3796959198399263</v>
      </c>
      <c r="K53" s="496"/>
      <c r="L53" s="495">
        <f t="shared" si="37"/>
        <v>3.9170766825919707</v>
      </c>
      <c r="M53" s="496"/>
      <c r="N53" s="500">
        <f t="shared" si="38"/>
        <v>3.7196969008715604</v>
      </c>
      <c r="O53" s="501"/>
      <c r="Q53" s="542">
        <f t="shared" si="39"/>
        <v>5.9839266699482412E-2</v>
      </c>
      <c r="R53" s="543"/>
      <c r="S53" s="542">
        <f t="shared" si="40"/>
        <v>2.4433370703587393E-2</v>
      </c>
      <c r="T53" s="543"/>
      <c r="U53" s="542">
        <f t="shared" si="41"/>
        <v>4.0797529151325201E-2</v>
      </c>
      <c r="V53" s="543"/>
    </row>
    <row r="54" spans="1:22" ht="20.100000000000001" customHeight="1" x14ac:dyDescent="0.25">
      <c r="A54" s="219" t="s">
        <v>126</v>
      </c>
      <c r="B54" s="212"/>
      <c r="C54" s="213"/>
      <c r="D54" s="508">
        <f t="shared" si="33"/>
        <v>2.1510570714719179</v>
      </c>
      <c r="E54" s="509"/>
      <c r="F54" s="508">
        <f t="shared" si="34"/>
        <v>1.5162676377700168</v>
      </c>
      <c r="G54" s="509"/>
      <c r="H54" s="502">
        <f t="shared" si="35"/>
        <v>1.7018746133520044</v>
      </c>
      <c r="I54" s="503"/>
      <c r="J54" s="508">
        <f t="shared" si="36"/>
        <v>1.0144906684206196</v>
      </c>
      <c r="K54" s="509"/>
      <c r="L54" s="508">
        <f t="shared" si="37"/>
        <v>1.7026715065832416</v>
      </c>
      <c r="M54" s="509"/>
      <c r="N54" s="502">
        <f t="shared" si="38"/>
        <v>1.3328178276590885</v>
      </c>
      <c r="O54" s="503"/>
      <c r="Q54" s="544">
        <f t="shared" si="39"/>
        <v>-0.52837575447199669</v>
      </c>
      <c r="R54" s="545"/>
      <c r="S54" s="544">
        <f t="shared" si="40"/>
        <v>0.12293599373219492</v>
      </c>
      <c r="T54" s="545"/>
      <c r="U54" s="544">
        <f t="shared" si="41"/>
        <v>-0.21685309998603441</v>
      </c>
      <c r="V54" s="545"/>
    </row>
    <row r="55" spans="1:22" ht="20.100000000000001" customHeight="1" x14ac:dyDescent="0.25">
      <c r="A55" s="125"/>
      <c r="B55" s="216" t="s">
        <v>125</v>
      </c>
      <c r="C55" s="1"/>
      <c r="D55" s="510" t="e">
        <f t="shared" si="33"/>
        <v>#DIV/0!</v>
      </c>
      <c r="E55" s="511"/>
      <c r="F55" s="510" t="e">
        <f t="shared" si="34"/>
        <v>#DIV/0!</v>
      </c>
      <c r="G55" s="511"/>
      <c r="H55" s="526"/>
      <c r="I55" s="527"/>
      <c r="J55" s="522">
        <f t="shared" si="36"/>
        <v>1.0220055625171915</v>
      </c>
      <c r="K55" s="523"/>
      <c r="L55" s="522">
        <f t="shared" si="37"/>
        <v>1.9210886494139849</v>
      </c>
      <c r="M55" s="523"/>
      <c r="N55" s="504">
        <f t="shared" si="38"/>
        <v>1.3159261678349727</v>
      </c>
      <c r="O55" s="505"/>
      <c r="Q55" s="207" t="e">
        <f t="shared" si="39"/>
        <v>#DIV/0!</v>
      </c>
      <c r="R55" s="285"/>
      <c r="S55" s="207" t="e">
        <f t="shared" si="40"/>
        <v>#DIV/0!</v>
      </c>
      <c r="T55" s="289"/>
      <c r="U55" s="285" t="e">
        <f t="shared" si="41"/>
        <v>#DIV/0!</v>
      </c>
      <c r="V55" s="289"/>
    </row>
    <row r="56" spans="1:22" ht="20.100000000000001" customHeight="1" thickBot="1" x14ac:dyDescent="0.3">
      <c r="A56" s="125"/>
      <c r="B56" s="216" t="s">
        <v>128</v>
      </c>
      <c r="C56" s="1"/>
      <c r="D56" s="512" t="e">
        <f t="shared" si="33"/>
        <v>#DIV/0!</v>
      </c>
      <c r="E56" s="513"/>
      <c r="F56" s="512" t="e">
        <f t="shared" si="34"/>
        <v>#DIV/0!</v>
      </c>
      <c r="G56" s="513"/>
      <c r="H56" s="528"/>
      <c r="I56" s="529"/>
      <c r="J56" s="524">
        <f t="shared" si="36"/>
        <v>0.94927055702917762</v>
      </c>
      <c r="K56" s="525"/>
      <c r="L56" s="524">
        <f t="shared" si="37"/>
        <v>1.4789467747393528</v>
      </c>
      <c r="M56" s="525"/>
      <c r="N56" s="506">
        <f t="shared" si="38"/>
        <v>1.3753970208849191</v>
      </c>
      <c r="O56" s="507"/>
      <c r="Q56" s="207" t="e">
        <f t="shared" si="39"/>
        <v>#DIV/0!</v>
      </c>
      <c r="R56" s="285"/>
      <c r="S56" s="207" t="e">
        <f t="shared" si="40"/>
        <v>#DIV/0!</v>
      </c>
      <c r="T56" s="289"/>
      <c r="U56" s="285" t="e">
        <f t="shared" si="41"/>
        <v>#DIV/0!</v>
      </c>
      <c r="V56" s="289"/>
    </row>
    <row r="57" spans="1:22" ht="20.100000000000001" customHeight="1" thickBot="1" x14ac:dyDescent="0.3">
      <c r="A57" s="214" t="s">
        <v>12</v>
      </c>
      <c r="B57" s="211"/>
      <c r="C57" s="25"/>
      <c r="D57" s="514">
        <f t="shared" si="33"/>
        <v>2.5682740279800766</v>
      </c>
      <c r="E57" s="515"/>
      <c r="F57" s="514">
        <f t="shared" si="34"/>
        <v>3.147961611910552</v>
      </c>
      <c r="G57" s="515"/>
      <c r="H57" s="530">
        <f t="shared" si="35"/>
        <v>2.878659493527902</v>
      </c>
      <c r="I57" s="531"/>
      <c r="J57" s="514">
        <f t="shared" si="36"/>
        <v>2.6330132599474365</v>
      </c>
      <c r="K57" s="515"/>
      <c r="L57" s="514">
        <f t="shared" si="37"/>
        <v>3.3924013280529146</v>
      </c>
      <c r="M57" s="515"/>
      <c r="N57" s="530">
        <f t="shared" si="38"/>
        <v>3.0504196148780065</v>
      </c>
      <c r="O57" s="531"/>
      <c r="Q57" s="546">
        <f t="shared" si="39"/>
        <v>2.5207291458021194E-2</v>
      </c>
      <c r="R57" s="547"/>
      <c r="S57" s="546">
        <f t="shared" si="40"/>
        <v>7.7650157872798178E-2</v>
      </c>
      <c r="T57" s="547"/>
      <c r="U57" s="546">
        <f t="shared" si="41"/>
        <v>5.9666703108260388E-2</v>
      </c>
      <c r="V57" s="547"/>
    </row>
    <row r="58" spans="1:22" ht="20.100000000000001" customHeight="1" x14ac:dyDescent="0.25">
      <c r="A58" s="215" t="s">
        <v>127</v>
      </c>
      <c r="B58" s="5"/>
      <c r="C58" s="1"/>
      <c r="D58" s="495">
        <f t="shared" si="33"/>
        <v>2.5875097763827499</v>
      </c>
      <c r="E58" s="496"/>
      <c r="F58" s="495">
        <f t="shared" si="34"/>
        <v>3.2677556253355053</v>
      </c>
      <c r="G58" s="496"/>
      <c r="H58" s="532">
        <f t="shared" si="35"/>
        <v>2.9458229193632262</v>
      </c>
      <c r="I58" s="533"/>
      <c r="J58" s="495">
        <f t="shared" si="36"/>
        <v>2.6755064128608481</v>
      </c>
      <c r="K58" s="496"/>
      <c r="L58" s="495">
        <f t="shared" si="37"/>
        <v>3.4259041405481545</v>
      </c>
      <c r="M58" s="496"/>
      <c r="N58" s="532">
        <f t="shared" si="38"/>
        <v>3.0891225827243751</v>
      </c>
      <c r="O58" s="533"/>
      <c r="Q58" s="542">
        <f t="shared" si="39"/>
        <v>3.40082334301803E-2</v>
      </c>
      <c r="R58" s="543"/>
      <c r="S58" s="542">
        <f t="shared" si="40"/>
        <v>4.8396677519730938E-2</v>
      </c>
      <c r="T58" s="543"/>
      <c r="U58" s="542">
        <f t="shared" si="41"/>
        <v>4.8645036474943594E-2</v>
      </c>
      <c r="V58" s="543"/>
    </row>
    <row r="59" spans="1:22" ht="20.100000000000001" customHeight="1" x14ac:dyDescent="0.25">
      <c r="A59" s="219" t="s">
        <v>126</v>
      </c>
      <c r="B59" s="212"/>
      <c r="C59" s="213"/>
      <c r="D59" s="508">
        <f t="shared" si="33"/>
        <v>2.033123953904461</v>
      </c>
      <c r="E59" s="509"/>
      <c r="F59" s="508">
        <f t="shared" si="34"/>
        <v>1.5014186683518469</v>
      </c>
      <c r="G59" s="509"/>
      <c r="H59" s="516">
        <f t="shared" si="35"/>
        <v>1.6648785399659625</v>
      </c>
      <c r="I59" s="517"/>
      <c r="J59" s="508">
        <f t="shared" si="36"/>
        <v>1.0296886082905725</v>
      </c>
      <c r="K59" s="509"/>
      <c r="L59" s="508">
        <f t="shared" si="37"/>
        <v>1.7303542965035537</v>
      </c>
      <c r="M59" s="509"/>
      <c r="N59" s="516">
        <f t="shared" si="38"/>
        <v>1.3680831802503068</v>
      </c>
      <c r="O59" s="517"/>
      <c r="Q59" s="544">
        <f t="shared" si="39"/>
        <v>-0.49354361483315695</v>
      </c>
      <c r="R59" s="545"/>
      <c r="S59" s="544">
        <f t="shared" si="40"/>
        <v>0.15247954016917639</v>
      </c>
      <c r="T59" s="545"/>
      <c r="U59" s="544">
        <f t="shared" si="41"/>
        <v>-0.17826847580227892</v>
      </c>
      <c r="V59" s="545"/>
    </row>
    <row r="60" spans="1:22" ht="20.100000000000001" customHeight="1" x14ac:dyDescent="0.25">
      <c r="A60" s="125"/>
      <c r="B60" s="216" t="s">
        <v>125</v>
      </c>
      <c r="C60" s="1"/>
      <c r="D60" s="510" t="e">
        <f t="shared" si="33"/>
        <v>#DIV/0!</v>
      </c>
      <c r="E60" s="511"/>
      <c r="F60" s="307" t="e">
        <f t="shared" si="34"/>
        <v>#DIV/0!</v>
      </c>
      <c r="G60" s="308"/>
      <c r="H60" s="518"/>
      <c r="I60" s="519"/>
      <c r="J60" s="522">
        <f t="shared" si="36"/>
        <v>1.0329478619958627</v>
      </c>
      <c r="K60" s="523"/>
      <c r="L60" s="534">
        <f t="shared" si="37"/>
        <v>1.9020301033799338</v>
      </c>
      <c r="M60" s="535"/>
      <c r="N60" s="538">
        <f t="shared" si="38"/>
        <v>1.3412198910353537</v>
      </c>
      <c r="O60" s="539"/>
      <c r="Q60" s="207" t="e">
        <f t="shared" si="39"/>
        <v>#DIV/0!</v>
      </c>
      <c r="R60" s="285"/>
      <c r="S60" s="207" t="e">
        <f t="shared" si="40"/>
        <v>#DIV/0!</v>
      </c>
      <c r="T60" s="289"/>
      <c r="U60" s="285" t="e">
        <f t="shared" si="41"/>
        <v>#DIV/0!</v>
      </c>
      <c r="V60" s="289"/>
    </row>
    <row r="61" spans="1:22" ht="20.100000000000001" customHeight="1" thickBot="1" x14ac:dyDescent="0.3">
      <c r="A61" s="217"/>
      <c r="B61" s="218" t="s">
        <v>128</v>
      </c>
      <c r="C61" s="21"/>
      <c r="D61" s="512" t="e">
        <f t="shared" si="33"/>
        <v>#DIV/0!</v>
      </c>
      <c r="E61" s="513"/>
      <c r="F61" s="309" t="e">
        <f t="shared" si="34"/>
        <v>#DIV/0!</v>
      </c>
      <c r="G61" s="310"/>
      <c r="H61" s="520"/>
      <c r="I61" s="521"/>
      <c r="J61" s="524">
        <f t="shared" si="36"/>
        <v>1.008236434108527</v>
      </c>
      <c r="K61" s="525"/>
      <c r="L61" s="536">
        <f t="shared" si="37"/>
        <v>1.5510552299967832</v>
      </c>
      <c r="M61" s="537"/>
      <c r="N61" s="540">
        <f t="shared" si="38"/>
        <v>1.4294613689888325</v>
      </c>
      <c r="O61" s="541"/>
      <c r="Q61" s="290" t="e">
        <f t="shared" si="39"/>
        <v>#DIV/0!</v>
      </c>
      <c r="R61" s="291"/>
      <c r="S61" s="290" t="e">
        <f t="shared" si="40"/>
        <v>#DIV/0!</v>
      </c>
      <c r="T61" s="292"/>
      <c r="U61" s="291" t="e">
        <f t="shared" si="41"/>
        <v>#DIV/0!</v>
      </c>
      <c r="V61" s="292"/>
    </row>
  </sheetData>
  <mergeCells count="160">
    <mergeCell ref="Q59:R59"/>
    <mergeCell ref="S59:T59"/>
    <mergeCell ref="D60:E60"/>
    <mergeCell ref="H60:I60"/>
    <mergeCell ref="J60:K60"/>
    <mergeCell ref="L60:M60"/>
    <mergeCell ref="N60:O60"/>
    <mergeCell ref="D59:E59"/>
    <mergeCell ref="F59:G59"/>
    <mergeCell ref="H59:I59"/>
    <mergeCell ref="J59:K59"/>
    <mergeCell ref="L59:M59"/>
    <mergeCell ref="N59:O59"/>
    <mergeCell ref="D61:E61"/>
    <mergeCell ref="H61:I61"/>
    <mergeCell ref="J61:K61"/>
    <mergeCell ref="L61:M61"/>
    <mergeCell ref="N61:O61"/>
    <mergeCell ref="Q57:R57"/>
    <mergeCell ref="S57:T57"/>
    <mergeCell ref="U57:V57"/>
    <mergeCell ref="D58:E58"/>
    <mergeCell ref="F58:G58"/>
    <mergeCell ref="H58:I58"/>
    <mergeCell ref="J58:K58"/>
    <mergeCell ref="L58:M58"/>
    <mergeCell ref="N58:O58"/>
    <mergeCell ref="Q58:R58"/>
    <mergeCell ref="D57:E57"/>
    <mergeCell ref="F57:G57"/>
    <mergeCell ref="H57:I57"/>
    <mergeCell ref="J57:K57"/>
    <mergeCell ref="L57:M57"/>
    <mergeCell ref="N57:O57"/>
    <mergeCell ref="S58:T58"/>
    <mergeCell ref="U58:V58"/>
    <mergeCell ref="U59:V59"/>
    <mergeCell ref="D56:E56"/>
    <mergeCell ref="F56:G56"/>
    <mergeCell ref="H56:I56"/>
    <mergeCell ref="J56:K56"/>
    <mergeCell ref="L56:M56"/>
    <mergeCell ref="N56:O56"/>
    <mergeCell ref="U54:V54"/>
    <mergeCell ref="D55:E55"/>
    <mergeCell ref="F55:G55"/>
    <mergeCell ref="H55:I55"/>
    <mergeCell ref="J55:K55"/>
    <mergeCell ref="L55:M55"/>
    <mergeCell ref="N55:O55"/>
    <mergeCell ref="S49:T49"/>
    <mergeCell ref="S53:T53"/>
    <mergeCell ref="U53:V53"/>
    <mergeCell ref="D54:E54"/>
    <mergeCell ref="F54:G54"/>
    <mergeCell ref="H54:I54"/>
    <mergeCell ref="J54:K54"/>
    <mergeCell ref="L54:M54"/>
    <mergeCell ref="N54:O54"/>
    <mergeCell ref="Q54:R54"/>
    <mergeCell ref="S54:T54"/>
    <mergeCell ref="D53:E53"/>
    <mergeCell ref="F53:G53"/>
    <mergeCell ref="H53:I53"/>
    <mergeCell ref="J53:K53"/>
    <mergeCell ref="L53:M53"/>
    <mergeCell ref="N53:O53"/>
    <mergeCell ref="Q53:R53"/>
    <mergeCell ref="U48:V48"/>
    <mergeCell ref="D52:E52"/>
    <mergeCell ref="F52:G52"/>
    <mergeCell ref="H52:I52"/>
    <mergeCell ref="J52:K52"/>
    <mergeCell ref="L52:M52"/>
    <mergeCell ref="N52:O52"/>
    <mergeCell ref="U49:V49"/>
    <mergeCell ref="D50:E50"/>
    <mergeCell ref="F50:G50"/>
    <mergeCell ref="H50:I50"/>
    <mergeCell ref="J50:K50"/>
    <mergeCell ref="L50:M50"/>
    <mergeCell ref="N50:O50"/>
    <mergeCell ref="Q52:R52"/>
    <mergeCell ref="S52:T52"/>
    <mergeCell ref="U52:V52"/>
    <mergeCell ref="D49:E49"/>
    <mergeCell ref="F49:G49"/>
    <mergeCell ref="H49:I49"/>
    <mergeCell ref="J49:K49"/>
    <mergeCell ref="L49:M49"/>
    <mergeCell ref="N49:O49"/>
    <mergeCell ref="Q49:R49"/>
    <mergeCell ref="N48:O48"/>
    <mergeCell ref="Q48:R48"/>
    <mergeCell ref="D47:E47"/>
    <mergeCell ref="F47:G47"/>
    <mergeCell ref="H47:I47"/>
    <mergeCell ref="J47:K47"/>
    <mergeCell ref="L47:M47"/>
    <mergeCell ref="N47:O47"/>
    <mergeCell ref="S48:T48"/>
    <mergeCell ref="D51:E51"/>
    <mergeCell ref="F51:G51"/>
    <mergeCell ref="H51:I51"/>
    <mergeCell ref="J51:K51"/>
    <mergeCell ref="L51:M51"/>
    <mergeCell ref="N51:O51"/>
    <mergeCell ref="Q47:R47"/>
    <mergeCell ref="Q24:V24"/>
    <mergeCell ref="D25:E25"/>
    <mergeCell ref="F25:G25"/>
    <mergeCell ref="H25:I25"/>
    <mergeCell ref="J25:K25"/>
    <mergeCell ref="L25:M25"/>
    <mergeCell ref="N25:O25"/>
    <mergeCell ref="Q25:R25"/>
    <mergeCell ref="S25:T25"/>
    <mergeCell ref="U25:V25"/>
    <mergeCell ref="S47:T47"/>
    <mergeCell ref="U47:V47"/>
    <mergeCell ref="D48:E48"/>
    <mergeCell ref="F48:G48"/>
    <mergeCell ref="H48:I48"/>
    <mergeCell ref="J48:K48"/>
    <mergeCell ref="L48:M48"/>
    <mergeCell ref="A44:C46"/>
    <mergeCell ref="D44:I44"/>
    <mergeCell ref="J44:O44"/>
    <mergeCell ref="Q44:V44"/>
    <mergeCell ref="D45:E45"/>
    <mergeCell ref="F45:G45"/>
    <mergeCell ref="H45:I45"/>
    <mergeCell ref="J45:K45"/>
    <mergeCell ref="L45:M45"/>
    <mergeCell ref="N45:O45"/>
    <mergeCell ref="Q45:R45"/>
    <mergeCell ref="S45:T45"/>
    <mergeCell ref="U45:V45"/>
    <mergeCell ref="D46:E46"/>
    <mergeCell ref="F46:G46"/>
    <mergeCell ref="H46:I46"/>
    <mergeCell ref="J46:K46"/>
    <mergeCell ref="L46:M46"/>
    <mergeCell ref="N46:O46"/>
    <mergeCell ref="A24:C26"/>
    <mergeCell ref="A4:C6"/>
    <mergeCell ref="D4:I4"/>
    <mergeCell ref="J4:O4"/>
    <mergeCell ref="Q4:V4"/>
    <mergeCell ref="D5:E5"/>
    <mergeCell ref="F5:G5"/>
    <mergeCell ref="H5:I5"/>
    <mergeCell ref="J5:K5"/>
    <mergeCell ref="L5:M5"/>
    <mergeCell ref="N5:O5"/>
    <mergeCell ref="Q5:R5"/>
    <mergeCell ref="S5:T5"/>
    <mergeCell ref="U5:V5"/>
    <mergeCell ref="D24:I24"/>
    <mergeCell ref="J24:O24"/>
  </mergeCells>
  <pageMargins left="0.7" right="0.7" top="0.75" bottom="0.75" header="0.3" footer="0.3"/>
  <pageSetup paperSize="9" orientation="portrait" horizontalDpi="300" verticalDpi="300" r:id="rId1"/>
  <ignoredErrors>
    <ignoredError sqref="Q10:Q11 Q15:Q16 Q20:Q21 S20:V21 S10:V11 S15:V16 E10:E11 G10:G11 E15:E16 G15:G21 E20:E21 E30:G31 E35:G36 E40:G41 Q30:Q31 Q35:Q36 Q40:Q41 S30:V31 S35:V36 S40:V41 Q60:V61 D50:G51 D60:G61 Q50:R59" evalError="1"/>
    <ignoredError sqref="R20:R21 R15:R16 R10:R11 E17:E19 R40:R41 R35:R36 R30:R31" evalError="1" formula="1"/>
    <ignoredError sqref="R7:R9 R17:R19 R12:R14 K17:K21 M18:M21 M40:M41 R27:R29 R32:R34 R37:R39 H38:H39 E37:E39 F38:F39" 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" id="{CDBA656F-6CB1-4299-A070-F81D956A53F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Q7:V21</xm:sqref>
        </x14:conditionalFormatting>
        <x14:conditionalFormatting xmlns:xm="http://schemas.microsoft.com/office/excel/2006/main">
          <x14:cfRule type="iconSet" priority="2" id="{8EB06929-670D-43B0-ABE7-59B18311159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Q27:V41</xm:sqref>
        </x14:conditionalFormatting>
        <x14:conditionalFormatting xmlns:xm="http://schemas.microsoft.com/office/excel/2006/main">
          <x14:cfRule type="iconSet" priority="1" id="{C5D80420-40DF-42F6-B462-DF10E3844C3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Q50:V51 Q47:Q49 S47:S49 U47:U49 Q55:V56 Q52:Q54 S52:S54 U52:U54 Q60:V61 Q57:Q59 S57:S59 U57:U59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6"/>
  <sheetViews>
    <sheetView showGridLines="0" workbookViewId="0">
      <selection activeCell="A65" sqref="A65:R67"/>
    </sheetView>
  </sheetViews>
  <sheetFormatPr defaultRowHeight="15" x14ac:dyDescent="0.25"/>
  <cols>
    <col min="1" max="1" width="26.7109375" customWidth="1"/>
    <col min="6" max="7" width="10.140625" customWidth="1"/>
    <col min="8" max="8" width="2" customWidth="1"/>
    <col min="13" max="14" width="10.140625" customWidth="1"/>
    <col min="15" max="15" width="2" customWidth="1"/>
    <col min="18" max="18" width="10.140625" customWidth="1"/>
  </cols>
  <sheetData>
    <row r="1" spans="1:18" ht="15.75" x14ac:dyDescent="0.25">
      <c r="A1" s="8" t="s">
        <v>90</v>
      </c>
    </row>
    <row r="3" spans="1:18" ht="8.25" customHeight="1" thickBot="1" x14ac:dyDescent="0.3"/>
    <row r="4" spans="1:18" x14ac:dyDescent="0.25">
      <c r="A4" s="469" t="s">
        <v>3</v>
      </c>
      <c r="B4" s="460" t="s">
        <v>1</v>
      </c>
      <c r="C4" s="453"/>
      <c r="D4" s="460" t="s">
        <v>13</v>
      </c>
      <c r="E4" s="453"/>
      <c r="F4" s="472" t="s">
        <v>109</v>
      </c>
      <c r="G4" s="463"/>
      <c r="I4" s="458" t="s">
        <v>20</v>
      </c>
      <c r="J4" s="459"/>
      <c r="K4" s="460" t="s">
        <v>13</v>
      </c>
      <c r="L4" s="461"/>
      <c r="M4" s="462" t="s">
        <v>109</v>
      </c>
      <c r="N4" s="463"/>
      <c r="P4" s="451" t="s">
        <v>23</v>
      </c>
      <c r="Q4" s="453"/>
      <c r="R4" s="397" t="s">
        <v>0</v>
      </c>
    </row>
    <row r="5" spans="1:18" x14ac:dyDescent="0.25">
      <c r="A5" s="470"/>
      <c r="B5" s="466" t="s">
        <v>113</v>
      </c>
      <c r="C5" s="465"/>
      <c r="D5" s="466" t="str">
        <f>B5</f>
        <v>jan - mar</v>
      </c>
      <c r="E5" s="465"/>
      <c r="F5" s="466" t="str">
        <f>D5</f>
        <v>jan - mar</v>
      </c>
      <c r="G5" s="468"/>
      <c r="I5" s="464" t="str">
        <f>B5</f>
        <v>jan - mar</v>
      </c>
      <c r="J5" s="465"/>
      <c r="K5" s="466" t="str">
        <f>B5</f>
        <v>jan - mar</v>
      </c>
      <c r="L5" s="467"/>
      <c r="M5" s="465" t="str">
        <f>B5</f>
        <v>jan - mar</v>
      </c>
      <c r="N5" s="468"/>
      <c r="P5" s="464" t="str">
        <f>B5</f>
        <v>jan - mar</v>
      </c>
      <c r="Q5" s="467"/>
      <c r="R5" s="398" t="s">
        <v>99</v>
      </c>
    </row>
    <row r="6" spans="1:18" ht="15.75" thickBot="1" x14ac:dyDescent="0.3">
      <c r="A6" s="471"/>
      <c r="B6" s="245">
        <f>'3'!E6</f>
        <v>2016</v>
      </c>
      <c r="C6" s="402">
        <f>'3'!F6</f>
        <v>2017</v>
      </c>
      <c r="D6" s="245">
        <f>B6</f>
        <v>2016</v>
      </c>
      <c r="E6" s="402">
        <f>C6</f>
        <v>2017</v>
      </c>
      <c r="F6" s="245" t="s">
        <v>1</v>
      </c>
      <c r="G6" s="401" t="s">
        <v>15</v>
      </c>
      <c r="I6" s="52">
        <f>B6</f>
        <v>2016</v>
      </c>
      <c r="J6" s="402">
        <f>E6</f>
        <v>2017</v>
      </c>
      <c r="K6" s="245">
        <f>B6</f>
        <v>2016</v>
      </c>
      <c r="L6" s="402">
        <f>C6</f>
        <v>2017</v>
      </c>
      <c r="M6" s="54">
        <v>1000</v>
      </c>
      <c r="N6" s="401" t="s">
        <v>15</v>
      </c>
      <c r="P6" s="52">
        <f>B6</f>
        <v>2016</v>
      </c>
      <c r="Q6" s="402">
        <f>C6</f>
        <v>2017</v>
      </c>
      <c r="R6" s="399" t="s">
        <v>24</v>
      </c>
    </row>
    <row r="7" spans="1:18" ht="20.100000000000001" customHeight="1" x14ac:dyDescent="0.25">
      <c r="A7" s="18" t="s">
        <v>37</v>
      </c>
      <c r="B7" s="95">
        <v>21781.74</v>
      </c>
      <c r="C7" s="99">
        <v>23572.6</v>
      </c>
      <c r="D7" s="4">
        <f>B7/$B$33</f>
        <v>0.16886801646401411</v>
      </c>
      <c r="E7" s="4">
        <f>C7/$C$33</f>
        <v>0.17514366586304136</v>
      </c>
      <c r="F7" s="159">
        <f>(C7-B7)/B7</f>
        <v>8.221840863034803E-2</v>
      </c>
      <c r="G7" s="176">
        <f>(E7-D7)/D7</f>
        <v>3.7163043247828965E-2</v>
      </c>
      <c r="I7" s="95">
        <v>6339.0649999999987</v>
      </c>
      <c r="J7" s="99">
        <v>7308.39</v>
      </c>
      <c r="K7" s="4">
        <f>I7/$I$33</f>
        <v>0.17072209859502727</v>
      </c>
      <c r="L7" s="4">
        <f>J7/$J$33</f>
        <v>0.17801191758829027</v>
      </c>
      <c r="M7" s="159">
        <f>(J7-I7)/I7</f>
        <v>0.15291292958819666</v>
      </c>
      <c r="N7" s="176">
        <f>(L7-K7)/K7</f>
        <v>4.2699914382819906E-2</v>
      </c>
      <c r="P7" s="80">
        <f t="shared" ref="P7:Q33" si="0">(I7/B7)*10</f>
        <v>2.910265662890108</v>
      </c>
      <c r="Q7" s="6">
        <f t="shared" si="0"/>
        <v>3.1003750116660873</v>
      </c>
      <c r="R7" s="179">
        <f>(Q7-P7)/P7</f>
        <v>6.5323709515641509E-2</v>
      </c>
    </row>
    <row r="8" spans="1:18" ht="20.100000000000001" customHeight="1" x14ac:dyDescent="0.25">
      <c r="A8" s="18" t="s">
        <v>40</v>
      </c>
      <c r="B8" s="36">
        <v>22265.62</v>
      </c>
      <c r="C8" s="37">
        <v>21172.5</v>
      </c>
      <c r="D8" s="4">
        <f t="shared" ref="D8:D32" si="1">B8/$B$33</f>
        <v>0.17261940895178629</v>
      </c>
      <c r="E8" s="4">
        <f t="shared" ref="E8:E32" si="2">C8/$C$33</f>
        <v>0.15731099944364405</v>
      </c>
      <c r="F8" s="159">
        <f t="shared" ref="F8:F33" si="3">(C8-B8)/B8</f>
        <v>-4.9094523305436767E-2</v>
      </c>
      <c r="G8" s="154">
        <f t="shared" ref="G8:G32" si="4">(E8-D8)/D8</f>
        <v>-8.8683014274588218E-2</v>
      </c>
      <c r="I8" s="36">
        <v>5275.7870000000003</v>
      </c>
      <c r="J8" s="37">
        <v>4984.6900000000005</v>
      </c>
      <c r="K8" s="4">
        <f t="shared" ref="K8:K32" si="5">I8/$I$33</f>
        <v>0.14208616387122758</v>
      </c>
      <c r="L8" s="4">
        <f t="shared" ref="L8:L32" si="6">J8/$J$33</f>
        <v>0.12141309173199223</v>
      </c>
      <c r="M8" s="159">
        <f t="shared" ref="M8:M33" si="7">(J8-I8)/I8</f>
        <v>-5.5176033452449792E-2</v>
      </c>
      <c r="N8" s="154">
        <f t="shared" ref="N8:N33" si="8">(L8-K8)/K8</f>
        <v>-0.1454967294209682</v>
      </c>
      <c r="P8" s="80">
        <f t="shared" si="0"/>
        <v>2.3694767987597025</v>
      </c>
      <c r="Q8" s="6">
        <f t="shared" si="0"/>
        <v>2.3543228244184675</v>
      </c>
      <c r="R8" s="167">
        <f t="shared" ref="R8:R71" si="9">(Q8-P8)/P8</f>
        <v>-6.39549386985655E-3</v>
      </c>
    </row>
    <row r="9" spans="1:18" ht="20.100000000000001" customHeight="1" x14ac:dyDescent="0.25">
      <c r="A9" s="18" t="s">
        <v>42</v>
      </c>
      <c r="B9" s="36">
        <v>11853.47</v>
      </c>
      <c r="C9" s="37">
        <v>12925.89</v>
      </c>
      <c r="D9" s="4">
        <f t="shared" si="1"/>
        <v>9.1896789104805088E-2</v>
      </c>
      <c r="E9" s="4">
        <f t="shared" si="2"/>
        <v>9.6038950270331991E-2</v>
      </c>
      <c r="F9" s="159">
        <f t="shared" si="3"/>
        <v>9.0473085096600417E-2</v>
      </c>
      <c r="G9" s="154">
        <f t="shared" si="4"/>
        <v>4.5074057601761391E-2</v>
      </c>
      <c r="I9" s="36">
        <v>4071.5000000000009</v>
      </c>
      <c r="J9" s="37">
        <v>4964.5849999999991</v>
      </c>
      <c r="K9" s="4">
        <f t="shared" si="5"/>
        <v>0.10965261035020997</v>
      </c>
      <c r="L9" s="4">
        <f t="shared" si="6"/>
        <v>0.12092339022412076</v>
      </c>
      <c r="M9" s="159">
        <f t="shared" si="7"/>
        <v>0.21935036227434557</v>
      </c>
      <c r="N9" s="154">
        <f t="shared" si="8"/>
        <v>0.10278624319032642</v>
      </c>
      <c r="P9" s="80">
        <f t="shared" si="0"/>
        <v>3.4348591593853959</v>
      </c>
      <c r="Q9" s="6">
        <f t="shared" si="0"/>
        <v>3.8408070933606888</v>
      </c>
      <c r="R9" s="167">
        <f t="shared" si="9"/>
        <v>0.11818473921007282</v>
      </c>
    </row>
    <row r="10" spans="1:18" ht="20.100000000000001" customHeight="1" x14ac:dyDescent="0.25">
      <c r="A10" s="18" t="s">
        <v>43</v>
      </c>
      <c r="B10" s="36">
        <v>6821.8000000000011</v>
      </c>
      <c r="C10" s="37">
        <v>12490.670000000002</v>
      </c>
      <c r="D10" s="4">
        <f t="shared" si="1"/>
        <v>5.288759459594191E-2</v>
      </c>
      <c r="E10" s="4">
        <f t="shared" si="2"/>
        <v>9.2805279557007514E-2</v>
      </c>
      <c r="F10" s="159">
        <f t="shared" si="3"/>
        <v>0.83099328622944091</v>
      </c>
      <c r="G10" s="154">
        <f t="shared" si="4"/>
        <v>0.75476461476522716</v>
      </c>
      <c r="I10" s="36">
        <v>1935.3889999999994</v>
      </c>
      <c r="J10" s="37">
        <v>3515.5000000000005</v>
      </c>
      <c r="K10" s="4">
        <f t="shared" si="5"/>
        <v>5.2123408054299991E-2</v>
      </c>
      <c r="L10" s="4">
        <f t="shared" si="6"/>
        <v>8.5627736927234938E-2</v>
      </c>
      <c r="M10" s="159">
        <f t="shared" si="7"/>
        <v>0.81643070204491264</v>
      </c>
      <c r="N10" s="154">
        <f t="shared" si="8"/>
        <v>0.64278853059706942</v>
      </c>
      <c r="P10" s="80">
        <f t="shared" si="0"/>
        <v>2.8370649975079876</v>
      </c>
      <c r="Q10" s="6">
        <f t="shared" si="0"/>
        <v>2.8145007433548401</v>
      </c>
      <c r="R10" s="167">
        <f t="shared" si="9"/>
        <v>-7.9533793455445565E-3</v>
      </c>
    </row>
    <row r="11" spans="1:18" ht="20.100000000000001" customHeight="1" x14ac:dyDescent="0.25">
      <c r="A11" s="18" t="s">
        <v>36</v>
      </c>
      <c r="B11" s="36">
        <v>14340.889999999998</v>
      </c>
      <c r="C11" s="37">
        <v>14068.22</v>
      </c>
      <c r="D11" s="4">
        <f t="shared" si="1"/>
        <v>0.11118109244847359</v>
      </c>
      <c r="E11" s="4">
        <f t="shared" si="2"/>
        <v>0.10452642572171741</v>
      </c>
      <c r="F11" s="159">
        <f t="shared" si="3"/>
        <v>-1.9013464296846173E-2</v>
      </c>
      <c r="G11" s="154">
        <f t="shared" si="4"/>
        <v>-5.9854302383656195E-2</v>
      </c>
      <c r="I11" s="36">
        <v>3410.1479999999997</v>
      </c>
      <c r="J11" s="37">
        <v>3248.444</v>
      </c>
      <c r="K11" s="4">
        <f t="shared" si="5"/>
        <v>9.1841245211972913E-2</v>
      </c>
      <c r="L11" s="4">
        <f t="shared" si="6"/>
        <v>7.9123000499176421E-2</v>
      </c>
      <c r="M11" s="159">
        <f t="shared" si="7"/>
        <v>-4.7418469814213264E-2</v>
      </c>
      <c r="N11" s="154">
        <f t="shared" si="8"/>
        <v>-0.13848075212223357</v>
      </c>
      <c r="P11" s="80">
        <f t="shared" si="0"/>
        <v>2.3779193620479626</v>
      </c>
      <c r="Q11" s="6">
        <f t="shared" si="0"/>
        <v>2.3090653970438337</v>
      </c>
      <c r="R11" s="167">
        <f t="shared" si="9"/>
        <v>-2.895555084964235E-2</v>
      </c>
    </row>
    <row r="12" spans="1:18" ht="20.100000000000001" customHeight="1" x14ac:dyDescent="0.25">
      <c r="A12" s="18" t="s">
        <v>44</v>
      </c>
      <c r="B12" s="36">
        <v>10756.42</v>
      </c>
      <c r="C12" s="37">
        <v>7644.84</v>
      </c>
      <c r="D12" s="4">
        <f t="shared" si="1"/>
        <v>8.3391653268005711E-2</v>
      </c>
      <c r="E12" s="4">
        <f t="shared" si="2"/>
        <v>5.6800917274140876E-2</v>
      </c>
      <c r="F12" s="159">
        <f t="shared" si="3"/>
        <v>-0.28927654368274947</v>
      </c>
      <c r="G12" s="154">
        <f t="shared" si="4"/>
        <v>-0.31886567722080067</v>
      </c>
      <c r="I12" s="36">
        <v>3618.3210000000008</v>
      </c>
      <c r="J12" s="37">
        <v>2931.105</v>
      </c>
      <c r="K12" s="4">
        <f t="shared" si="5"/>
        <v>9.7447707904944642E-2</v>
      </c>
      <c r="L12" s="4">
        <f t="shared" si="6"/>
        <v>7.1393510978837407E-2</v>
      </c>
      <c r="M12" s="159">
        <f t="shared" si="7"/>
        <v>-0.18992676437496858</v>
      </c>
      <c r="N12" s="154">
        <f t="shared" si="8"/>
        <v>-0.26736592872478643</v>
      </c>
      <c r="P12" s="80">
        <f t="shared" si="0"/>
        <v>3.3638710649082135</v>
      </c>
      <c r="Q12" s="6">
        <f t="shared" si="0"/>
        <v>3.8340959392217493</v>
      </c>
      <c r="R12" s="167">
        <f t="shared" si="9"/>
        <v>0.13978683048197221</v>
      </c>
    </row>
    <row r="13" spans="1:18" ht="20.100000000000001" customHeight="1" x14ac:dyDescent="0.25">
      <c r="A13" s="18" t="s">
        <v>45</v>
      </c>
      <c r="B13" s="36">
        <v>2936.62</v>
      </c>
      <c r="C13" s="37">
        <v>5239.28</v>
      </c>
      <c r="D13" s="4">
        <f t="shared" si="1"/>
        <v>2.2766831047866382E-2</v>
      </c>
      <c r="E13" s="4">
        <f t="shared" si="2"/>
        <v>3.8927683228957149E-2</v>
      </c>
      <c r="F13" s="159">
        <f t="shared" si="3"/>
        <v>0.78411915739864191</v>
      </c>
      <c r="G13" s="154">
        <f t="shared" si="4"/>
        <v>0.70984196909588337</v>
      </c>
      <c r="I13" s="36">
        <v>1053.3219999999999</v>
      </c>
      <c r="J13" s="37">
        <v>1843.5240000000001</v>
      </c>
      <c r="K13" s="4">
        <f t="shared" si="5"/>
        <v>2.8367802244701913E-2</v>
      </c>
      <c r="L13" s="4">
        <f t="shared" si="6"/>
        <v>4.4903082944401602E-2</v>
      </c>
      <c r="M13" s="159">
        <f t="shared" si="7"/>
        <v>0.7501998439223716</v>
      </c>
      <c r="N13" s="154">
        <f t="shared" si="8"/>
        <v>0.58288902880334648</v>
      </c>
      <c r="P13" s="80">
        <f t="shared" si="0"/>
        <v>3.5868515504219136</v>
      </c>
      <c r="Q13" s="6">
        <f t="shared" si="0"/>
        <v>3.5186590523888785</v>
      </c>
      <c r="R13" s="167">
        <f t="shared" si="9"/>
        <v>-1.9011798251035432E-2</v>
      </c>
    </row>
    <row r="14" spans="1:18" ht="20.100000000000001" customHeight="1" x14ac:dyDescent="0.25">
      <c r="A14" s="18" t="s">
        <v>38</v>
      </c>
      <c r="B14" s="36">
        <v>4152.2299999999996</v>
      </c>
      <c r="C14" s="37">
        <v>6215.07</v>
      </c>
      <c r="D14" s="4">
        <f t="shared" si="1"/>
        <v>3.2191130919861005E-2</v>
      </c>
      <c r="E14" s="4">
        <f t="shared" si="2"/>
        <v>4.6177771794176821E-2</v>
      </c>
      <c r="F14" s="159">
        <f t="shared" si="3"/>
        <v>0.49680292276680249</v>
      </c>
      <c r="G14" s="154">
        <f t="shared" si="4"/>
        <v>0.43448740304076922</v>
      </c>
      <c r="I14" s="36">
        <v>1228.5660000000003</v>
      </c>
      <c r="J14" s="37">
        <v>1571.2850000000003</v>
      </c>
      <c r="K14" s="4">
        <f t="shared" si="5"/>
        <v>3.3087429420979017E-2</v>
      </c>
      <c r="L14" s="4">
        <f t="shared" si="6"/>
        <v>3.8272103148260662E-2</v>
      </c>
      <c r="M14" s="159">
        <f t="shared" si="7"/>
        <v>0.27895855818897802</v>
      </c>
      <c r="N14" s="154">
        <f t="shared" si="8"/>
        <v>0.15669617791445331</v>
      </c>
      <c r="P14" s="80">
        <f t="shared" si="0"/>
        <v>2.9588100851831434</v>
      </c>
      <c r="Q14" s="6">
        <f t="shared" si="0"/>
        <v>2.5281855232523531</v>
      </c>
      <c r="R14" s="167">
        <f t="shared" si="9"/>
        <v>-0.14553977765833376</v>
      </c>
    </row>
    <row r="15" spans="1:18" ht="20.100000000000001" customHeight="1" x14ac:dyDescent="0.25">
      <c r="A15" s="18" t="s">
        <v>41</v>
      </c>
      <c r="B15" s="36">
        <v>4579.2800000000007</v>
      </c>
      <c r="C15" s="37">
        <v>4256.1299999999992</v>
      </c>
      <c r="D15" s="4">
        <f t="shared" si="1"/>
        <v>3.5501935586107015E-2</v>
      </c>
      <c r="E15" s="4">
        <f t="shared" si="2"/>
        <v>3.1622910098574875E-2</v>
      </c>
      <c r="F15" s="159">
        <f t="shared" si="3"/>
        <v>-7.0567862196677517E-2</v>
      </c>
      <c r="G15" s="154">
        <f t="shared" si="4"/>
        <v>-0.10926236622011452</v>
      </c>
      <c r="I15" s="36">
        <v>1359.1579999999999</v>
      </c>
      <c r="J15" s="37">
        <v>1448.73</v>
      </c>
      <c r="K15" s="4">
        <f t="shared" si="5"/>
        <v>3.6604500203455889E-2</v>
      </c>
      <c r="L15" s="4">
        <f t="shared" si="6"/>
        <v>3.5287006490852812E-2</v>
      </c>
      <c r="M15" s="159">
        <f t="shared" si="7"/>
        <v>6.5902566147570868E-2</v>
      </c>
      <c r="N15" s="154">
        <f t="shared" si="8"/>
        <v>-3.5992670444348535E-2</v>
      </c>
      <c r="P15" s="80">
        <f t="shared" si="0"/>
        <v>2.9680604811236693</v>
      </c>
      <c r="Q15" s="6">
        <f t="shared" si="0"/>
        <v>3.4038668931635083</v>
      </c>
      <c r="R15" s="167">
        <f t="shared" si="9"/>
        <v>0.14683205238285724</v>
      </c>
    </row>
    <row r="16" spans="1:18" ht="20.100000000000001" customHeight="1" x14ac:dyDescent="0.25">
      <c r="A16" s="18" t="s">
        <v>49</v>
      </c>
      <c r="B16" s="36">
        <v>2170.4699999999998</v>
      </c>
      <c r="C16" s="37">
        <v>2961.91</v>
      </c>
      <c r="D16" s="4">
        <f t="shared" si="1"/>
        <v>1.6827074590673136E-2</v>
      </c>
      <c r="E16" s="4">
        <f t="shared" si="2"/>
        <v>2.2006896793582417E-2</v>
      </c>
      <c r="F16" s="159">
        <f t="shared" si="3"/>
        <v>0.36463991670006962</v>
      </c>
      <c r="G16" s="154">
        <f t="shared" si="4"/>
        <v>0.30782666202599102</v>
      </c>
      <c r="I16" s="36">
        <v>707.18399999999997</v>
      </c>
      <c r="J16" s="37">
        <v>1012.8979999999998</v>
      </c>
      <c r="K16" s="4">
        <f t="shared" si="5"/>
        <v>1.9045700994204315E-2</v>
      </c>
      <c r="L16" s="4">
        <f t="shared" si="6"/>
        <v>2.4671359259884052E-2</v>
      </c>
      <c r="M16" s="159">
        <f t="shared" si="7"/>
        <v>0.43229767641801831</v>
      </c>
      <c r="N16" s="154">
        <f t="shared" si="8"/>
        <v>0.2953768027436558</v>
      </c>
      <c r="P16" s="80">
        <f t="shared" si="0"/>
        <v>3.2582067478472405</v>
      </c>
      <c r="Q16" s="6">
        <f t="shared" si="0"/>
        <v>3.4197460422497636</v>
      </c>
      <c r="R16" s="167">
        <f t="shared" si="9"/>
        <v>4.9579203194903214E-2</v>
      </c>
    </row>
    <row r="17" spans="1:18" ht="20.100000000000001" customHeight="1" x14ac:dyDescent="0.25">
      <c r="A17" s="18" t="s">
        <v>51</v>
      </c>
      <c r="B17" s="36">
        <v>2759.7200000000003</v>
      </c>
      <c r="C17" s="37">
        <v>2354.4499999999998</v>
      </c>
      <c r="D17" s="4">
        <f t="shared" si="1"/>
        <v>2.1395372564178484E-2</v>
      </c>
      <c r="E17" s="4">
        <f t="shared" si="2"/>
        <v>1.7493488375963522E-2</v>
      </c>
      <c r="F17" s="159">
        <f t="shared" si="3"/>
        <v>-0.14685185453596755</v>
      </c>
      <c r="G17" s="154">
        <f t="shared" si="4"/>
        <v>-0.18237047176957083</v>
      </c>
      <c r="I17" s="36">
        <v>848.38000000000011</v>
      </c>
      <c r="J17" s="37">
        <v>953.19299999999998</v>
      </c>
      <c r="K17" s="4">
        <f t="shared" si="5"/>
        <v>2.2848356028223292E-2</v>
      </c>
      <c r="L17" s="4">
        <f t="shared" si="6"/>
        <v>2.3217112628326507E-2</v>
      </c>
      <c r="M17" s="159">
        <f t="shared" si="7"/>
        <v>0.12354487375940011</v>
      </c>
      <c r="N17" s="154">
        <f t="shared" si="8"/>
        <v>1.6139305587137675E-2</v>
      </c>
      <c r="P17" s="80">
        <f t="shared" si="0"/>
        <v>3.074152450248576</v>
      </c>
      <c r="Q17" s="6">
        <f t="shared" si="0"/>
        <v>4.0484741659410908</v>
      </c>
      <c r="R17" s="167">
        <f t="shared" si="9"/>
        <v>0.31693994733856845</v>
      </c>
    </row>
    <row r="18" spans="1:18" ht="20.100000000000001" customHeight="1" x14ac:dyDescent="0.25">
      <c r="A18" s="18" t="s">
        <v>46</v>
      </c>
      <c r="B18" s="36">
        <v>2020.9500000000003</v>
      </c>
      <c r="C18" s="37">
        <v>3306.55</v>
      </c>
      <c r="D18" s="4">
        <f t="shared" si="1"/>
        <v>1.5667885938999794E-2</v>
      </c>
      <c r="E18" s="4">
        <f t="shared" si="2"/>
        <v>2.4567560997066064E-2</v>
      </c>
      <c r="F18" s="159">
        <f t="shared" si="3"/>
        <v>0.63613647047180766</v>
      </c>
      <c r="G18" s="154">
        <f t="shared" si="4"/>
        <v>0.56802015873204692</v>
      </c>
      <c r="I18" s="36">
        <v>482.96399999999994</v>
      </c>
      <c r="J18" s="37">
        <v>817.91700000000014</v>
      </c>
      <c r="K18" s="4">
        <f t="shared" si="5"/>
        <v>1.3007064547507993E-2</v>
      </c>
      <c r="L18" s="4">
        <f t="shared" si="6"/>
        <v>1.9922168028534554E-2</v>
      </c>
      <c r="M18" s="159">
        <f t="shared" si="7"/>
        <v>0.69353616418615105</v>
      </c>
      <c r="N18" s="154">
        <f t="shared" si="8"/>
        <v>0.53164212845790926</v>
      </c>
      <c r="P18" s="80">
        <f t="shared" si="0"/>
        <v>2.3897869813701473</v>
      </c>
      <c r="Q18" s="6">
        <f t="shared" si="0"/>
        <v>2.4736265896478207</v>
      </c>
      <c r="R18" s="167">
        <f t="shared" si="9"/>
        <v>3.5082460876745256E-2</v>
      </c>
    </row>
    <row r="19" spans="1:18" ht="20.100000000000001" customHeight="1" x14ac:dyDescent="0.25">
      <c r="A19" s="18" t="s">
        <v>56</v>
      </c>
      <c r="B19" s="36">
        <v>1267.1199999999999</v>
      </c>
      <c r="C19" s="37">
        <v>1262.3600000000001</v>
      </c>
      <c r="D19" s="4">
        <f t="shared" si="1"/>
        <v>9.8236431534800047E-3</v>
      </c>
      <c r="E19" s="4">
        <f t="shared" si="2"/>
        <v>9.3792945215576112E-3</v>
      </c>
      <c r="F19" s="159">
        <f t="shared" si="3"/>
        <v>-3.7565502872654241E-3</v>
      </c>
      <c r="G19" s="154">
        <f t="shared" si="4"/>
        <v>-4.5232570542323089E-2</v>
      </c>
      <c r="I19" s="36">
        <v>651.61400000000003</v>
      </c>
      <c r="J19" s="37">
        <v>666.37800000000004</v>
      </c>
      <c r="K19" s="4">
        <f t="shared" si="5"/>
        <v>1.7549103780115857E-2</v>
      </c>
      <c r="L19" s="4">
        <f t="shared" si="6"/>
        <v>1.6231102283628774E-2</v>
      </c>
      <c r="M19" s="159">
        <f t="shared" si="7"/>
        <v>2.2657585625845991E-2</v>
      </c>
      <c r="N19" s="154">
        <f t="shared" si="8"/>
        <v>-7.5103635661466356E-2</v>
      </c>
      <c r="P19" s="80">
        <f t="shared" si="0"/>
        <v>5.1424805858955747</v>
      </c>
      <c r="Q19" s="6">
        <f t="shared" si="0"/>
        <v>5.2788269590291206</v>
      </c>
      <c r="R19" s="167">
        <f t="shared" si="9"/>
        <v>2.6513736096059736E-2</v>
      </c>
    </row>
    <row r="20" spans="1:18" ht="20.100000000000001" customHeight="1" x14ac:dyDescent="0.25">
      <c r="A20" s="18" t="s">
        <v>39</v>
      </c>
      <c r="B20" s="36">
        <v>2583.89</v>
      </c>
      <c r="C20" s="37">
        <v>2040.6500000000003</v>
      </c>
      <c r="D20" s="4">
        <f t="shared" si="1"/>
        <v>2.0032209504897286E-2</v>
      </c>
      <c r="E20" s="4">
        <f t="shared" si="2"/>
        <v>1.5161964388460137E-2</v>
      </c>
      <c r="F20" s="159">
        <f t="shared" si="3"/>
        <v>-0.21024114803648747</v>
      </c>
      <c r="G20" s="154">
        <f t="shared" si="4"/>
        <v>-0.24312071592734277</v>
      </c>
      <c r="I20" s="36">
        <v>688.822</v>
      </c>
      <c r="J20" s="37">
        <v>649.48899999999992</v>
      </c>
      <c r="K20" s="4">
        <f t="shared" si="5"/>
        <v>1.8551180244787503E-2</v>
      </c>
      <c r="L20" s="4">
        <f t="shared" si="6"/>
        <v>1.5819733531256683E-2</v>
      </c>
      <c r="M20" s="159">
        <f t="shared" si="7"/>
        <v>-5.7101834726533247E-2</v>
      </c>
      <c r="N20" s="154">
        <f t="shared" si="8"/>
        <v>-0.14723843321495944</v>
      </c>
      <c r="P20" s="80">
        <f t="shared" si="0"/>
        <v>2.6658332978571071</v>
      </c>
      <c r="Q20" s="6">
        <f t="shared" si="0"/>
        <v>3.1827554945728069</v>
      </c>
      <c r="R20" s="167">
        <f t="shared" si="9"/>
        <v>0.19390642210494577</v>
      </c>
    </row>
    <row r="21" spans="1:18" ht="20.100000000000001" customHeight="1" x14ac:dyDescent="0.25">
      <c r="A21" s="18" t="s">
        <v>50</v>
      </c>
      <c r="B21" s="36">
        <v>2829.93</v>
      </c>
      <c r="C21" s="37">
        <v>2087.8000000000002</v>
      </c>
      <c r="D21" s="4">
        <f t="shared" si="1"/>
        <v>2.1939691954453933E-2</v>
      </c>
      <c r="E21" s="4">
        <f t="shared" si="2"/>
        <v>1.5512287384033064E-2</v>
      </c>
      <c r="F21" s="159">
        <f t="shared" si="3"/>
        <v>-0.2622432356984094</v>
      </c>
      <c r="G21" s="154">
        <f t="shared" si="4"/>
        <v>-0.29295783112014273</v>
      </c>
      <c r="I21" s="36">
        <v>687.08999999999992</v>
      </c>
      <c r="J21" s="37">
        <v>565.41300000000001</v>
      </c>
      <c r="K21" s="4">
        <f t="shared" si="5"/>
        <v>1.8504534457945657E-2</v>
      </c>
      <c r="L21" s="4">
        <f t="shared" si="6"/>
        <v>1.3771877576230602E-2</v>
      </c>
      <c r="M21" s="159">
        <f t="shared" si="7"/>
        <v>-0.17709033751036971</v>
      </c>
      <c r="N21" s="154">
        <f t="shared" si="8"/>
        <v>-0.25575660346769225</v>
      </c>
      <c r="P21" s="80">
        <f t="shared" si="0"/>
        <v>2.427939913708113</v>
      </c>
      <c r="Q21" s="6">
        <f t="shared" si="0"/>
        <v>2.7081760705048374</v>
      </c>
      <c r="R21" s="167">
        <f t="shared" si="9"/>
        <v>0.11542137233895913</v>
      </c>
    </row>
    <row r="22" spans="1:18" ht="20.100000000000001" customHeight="1" x14ac:dyDescent="0.25">
      <c r="A22" s="18" t="s">
        <v>48</v>
      </c>
      <c r="B22" s="36">
        <v>1716.85</v>
      </c>
      <c r="C22" s="37">
        <v>1174.55</v>
      </c>
      <c r="D22" s="4">
        <f t="shared" si="1"/>
        <v>1.3310279806215785E-2</v>
      </c>
      <c r="E22" s="4">
        <f t="shared" si="2"/>
        <v>8.7268690233336683E-3</v>
      </c>
      <c r="F22" s="159">
        <f t="shared" si="3"/>
        <v>-0.31586917901971634</v>
      </c>
      <c r="G22" s="154">
        <f t="shared" si="4"/>
        <v>-0.34435119694040567</v>
      </c>
      <c r="I22" s="36">
        <v>431.42399999999998</v>
      </c>
      <c r="J22" s="37">
        <v>439.92599999999993</v>
      </c>
      <c r="K22" s="4">
        <f t="shared" si="5"/>
        <v>1.1619002276244376E-2</v>
      </c>
      <c r="L22" s="4">
        <f t="shared" si="6"/>
        <v>1.0715365608149835E-2</v>
      </c>
      <c r="M22" s="159">
        <f t="shared" si="7"/>
        <v>1.9706831330662998E-2</v>
      </c>
      <c r="N22" s="154">
        <f t="shared" si="8"/>
        <v>-7.7772311822510834E-2</v>
      </c>
      <c r="P22" s="80">
        <f t="shared" si="0"/>
        <v>2.5128811486151963</v>
      </c>
      <c r="Q22" s="6">
        <f t="shared" si="0"/>
        <v>3.7454855050870539</v>
      </c>
      <c r="R22" s="167">
        <f t="shared" si="9"/>
        <v>0.49051438710148459</v>
      </c>
    </row>
    <row r="23" spans="1:18" ht="20.100000000000001" customHeight="1" x14ac:dyDescent="0.25">
      <c r="A23" s="18" t="s">
        <v>53</v>
      </c>
      <c r="B23" s="36">
        <v>1539.33</v>
      </c>
      <c r="C23" s="37">
        <v>1449.23</v>
      </c>
      <c r="D23" s="4">
        <f t="shared" si="1"/>
        <v>1.1934014628011851E-2</v>
      </c>
      <c r="E23" s="4">
        <f t="shared" si="2"/>
        <v>1.0767732659048873E-2</v>
      </c>
      <c r="F23" s="159">
        <f t="shared" si="3"/>
        <v>-5.8531958709308538E-2</v>
      </c>
      <c r="G23" s="154">
        <f t="shared" si="4"/>
        <v>-9.7727546455779274E-2</v>
      </c>
      <c r="I23" s="36">
        <v>391.78499999999997</v>
      </c>
      <c r="J23" s="37">
        <v>439.65</v>
      </c>
      <c r="K23" s="4">
        <f t="shared" si="5"/>
        <v>1.0551454733159034E-2</v>
      </c>
      <c r="L23" s="4">
        <f t="shared" si="6"/>
        <v>1.0708643020924145E-2</v>
      </c>
      <c r="M23" s="159">
        <f t="shared" si="7"/>
        <v>0.12217159921895941</v>
      </c>
      <c r="N23" s="154">
        <f t="shared" si="8"/>
        <v>1.4897309588139613E-2</v>
      </c>
      <c r="P23" s="80">
        <f t="shared" si="0"/>
        <v>2.5451657539319057</v>
      </c>
      <c r="Q23" s="6">
        <f t="shared" si="0"/>
        <v>3.0336799541825661</v>
      </c>
      <c r="R23" s="167">
        <f t="shared" si="9"/>
        <v>0.19193806906130886</v>
      </c>
    </row>
    <row r="24" spans="1:18" ht="20.100000000000001" customHeight="1" x14ac:dyDescent="0.25">
      <c r="A24" s="18" t="s">
        <v>52</v>
      </c>
      <c r="B24" s="36">
        <v>3446.2399999999993</v>
      </c>
      <c r="C24" s="37">
        <v>959.16999999999985</v>
      </c>
      <c r="D24" s="4">
        <f t="shared" si="1"/>
        <v>2.6717778885384909E-2</v>
      </c>
      <c r="E24" s="4">
        <f t="shared" si="2"/>
        <v>7.1266024955182446E-3</v>
      </c>
      <c r="F24" s="159">
        <f t="shared" si="3"/>
        <v>-0.72167637773341387</v>
      </c>
      <c r="G24" s="154">
        <f t="shared" si="4"/>
        <v>-0.73326366214458716</v>
      </c>
      <c r="I24" s="36">
        <v>876.02800000000002</v>
      </c>
      <c r="J24" s="37">
        <v>357.08199999999999</v>
      </c>
      <c r="K24" s="4">
        <f t="shared" si="5"/>
        <v>2.3592964985846426E-2</v>
      </c>
      <c r="L24" s="4">
        <f t="shared" si="6"/>
        <v>8.6975177236384305E-3</v>
      </c>
      <c r="M24" s="159">
        <f t="shared" si="7"/>
        <v>-0.59238517490308529</v>
      </c>
      <c r="N24" s="154">
        <f t="shared" si="8"/>
        <v>-0.6313512214825</v>
      </c>
      <c r="P24" s="80">
        <f t="shared" si="0"/>
        <v>2.541981986164632</v>
      </c>
      <c r="Q24" s="6">
        <f t="shared" si="0"/>
        <v>3.7228228572620079</v>
      </c>
      <c r="R24" s="167">
        <f t="shared" si="9"/>
        <v>0.46453549927749116</v>
      </c>
    </row>
    <row r="25" spans="1:18" ht="20.100000000000001" customHeight="1" x14ac:dyDescent="0.25">
      <c r="A25" s="18" t="s">
        <v>47</v>
      </c>
      <c r="B25" s="36">
        <v>1009.4599999999999</v>
      </c>
      <c r="C25" s="37">
        <v>1099.8899999999999</v>
      </c>
      <c r="D25" s="4">
        <f t="shared" si="1"/>
        <v>7.8260739454131621E-3</v>
      </c>
      <c r="E25" s="4">
        <f t="shared" si="2"/>
        <v>8.172147605529324E-3</v>
      </c>
      <c r="F25" s="159">
        <f t="shared" si="3"/>
        <v>8.9582549085649707E-2</v>
      </c>
      <c r="G25" s="154">
        <f t="shared" si="4"/>
        <v>4.4220596755157757E-2</v>
      </c>
      <c r="I25" s="36">
        <v>388.39200000000017</v>
      </c>
      <c r="J25" s="37">
        <v>340.428</v>
      </c>
      <c r="K25" s="4">
        <f t="shared" si="5"/>
        <v>1.0460075313554897E-2</v>
      </c>
      <c r="L25" s="4">
        <f t="shared" si="6"/>
        <v>8.2918729132882181E-3</v>
      </c>
      <c r="M25" s="159">
        <f t="shared" si="7"/>
        <v>-0.12349378977939851</v>
      </c>
      <c r="N25" s="154">
        <f t="shared" si="8"/>
        <v>-0.2072836318355156</v>
      </c>
      <c r="P25" s="80">
        <f t="shared" si="0"/>
        <v>3.8475224377389909</v>
      </c>
      <c r="Q25" s="6">
        <f t="shared" si="0"/>
        <v>3.0951095109510955</v>
      </c>
      <c r="R25" s="167">
        <f t="shared" si="9"/>
        <v>-0.19555777489631829</v>
      </c>
    </row>
    <row r="26" spans="1:18" ht="20.100000000000001" customHeight="1" x14ac:dyDescent="0.25">
      <c r="A26" s="18" t="s">
        <v>57</v>
      </c>
      <c r="B26" s="36">
        <v>115.88000000000001</v>
      </c>
      <c r="C26" s="37">
        <v>132.16</v>
      </c>
      <c r="D26" s="4">
        <f t="shared" si="1"/>
        <v>8.9838671051302411E-4</v>
      </c>
      <c r="E26" s="4">
        <f t="shared" si="2"/>
        <v>9.8194458313718242E-4</v>
      </c>
      <c r="F26" s="159">
        <f t="shared" si="3"/>
        <v>0.14049016223679656</v>
      </c>
      <c r="G26" s="154">
        <f t="shared" si="4"/>
        <v>9.3008803053690053E-2</v>
      </c>
      <c r="I26" s="36">
        <v>217.77</v>
      </c>
      <c r="J26" s="37">
        <v>265.63600000000002</v>
      </c>
      <c r="K26" s="4">
        <f t="shared" si="5"/>
        <v>5.8649266746813762E-3</v>
      </c>
      <c r="L26" s="4">
        <f t="shared" si="6"/>
        <v>6.47014920392632E-3</v>
      </c>
      <c r="M26" s="159">
        <f t="shared" si="7"/>
        <v>0.2198007071681132</v>
      </c>
      <c r="N26" s="154">
        <f t="shared" si="8"/>
        <v>0.10319353724534394</v>
      </c>
      <c r="P26" s="80">
        <f t="shared" si="0"/>
        <v>18.792716603382807</v>
      </c>
      <c r="Q26" s="6">
        <f t="shared" si="0"/>
        <v>20.099576271186443</v>
      </c>
      <c r="R26" s="167">
        <f t="shared" si="9"/>
        <v>6.9540753228215693E-2</v>
      </c>
    </row>
    <row r="27" spans="1:18" ht="20.100000000000001" customHeight="1" x14ac:dyDescent="0.25">
      <c r="A27" s="18" t="s">
        <v>59</v>
      </c>
      <c r="B27" s="36">
        <v>507.75999999999993</v>
      </c>
      <c r="C27" s="37">
        <v>693.91000000000008</v>
      </c>
      <c r="D27" s="4">
        <f t="shared" si="1"/>
        <v>3.9365277539704265E-3</v>
      </c>
      <c r="E27" s="4">
        <f t="shared" si="2"/>
        <v>5.1557291592367006E-3</v>
      </c>
      <c r="F27" s="159">
        <f t="shared" si="3"/>
        <v>0.3666102095478182</v>
      </c>
      <c r="G27" s="154">
        <f t="shared" si="4"/>
        <v>0.30971492682518847</v>
      </c>
      <c r="I27" s="36">
        <v>171.62299999999999</v>
      </c>
      <c r="J27" s="37">
        <v>251.15399999999994</v>
      </c>
      <c r="K27" s="4">
        <f t="shared" si="5"/>
        <v>4.6221073182203315E-3</v>
      </c>
      <c r="L27" s="4">
        <f t="shared" si="6"/>
        <v>6.1174082321782831E-3</v>
      </c>
      <c r="M27" s="159">
        <f t="shared" si="7"/>
        <v>0.4634052545404751</v>
      </c>
      <c r="N27" s="154">
        <f t="shared" si="8"/>
        <v>0.32351064374110927</v>
      </c>
      <c r="P27" s="80">
        <f t="shared" si="0"/>
        <v>3.3800023633212546</v>
      </c>
      <c r="Q27" s="6">
        <f t="shared" si="0"/>
        <v>3.6194030926200793</v>
      </c>
      <c r="R27" s="167">
        <f t="shared" si="9"/>
        <v>7.0828568611882567E-2</v>
      </c>
    </row>
    <row r="28" spans="1:18" ht="20.100000000000001" customHeight="1" x14ac:dyDescent="0.25">
      <c r="A28" s="18" t="s">
        <v>63</v>
      </c>
      <c r="B28" s="36">
        <v>320.06</v>
      </c>
      <c r="C28" s="37">
        <v>720.06999999999994</v>
      </c>
      <c r="D28" s="4">
        <f t="shared" si="1"/>
        <v>2.4813397529064416E-3</v>
      </c>
      <c r="E28" s="4">
        <f t="shared" si="2"/>
        <v>5.3500971245429097E-3</v>
      </c>
      <c r="F28" s="159">
        <f t="shared" si="3"/>
        <v>1.2497969130787976</v>
      </c>
      <c r="G28" s="154">
        <f t="shared" si="4"/>
        <v>1.1561324354217259</v>
      </c>
      <c r="I28" s="36">
        <v>109.60399999999998</v>
      </c>
      <c r="J28" s="37">
        <v>248.30099999999999</v>
      </c>
      <c r="K28" s="4">
        <f t="shared" si="5"/>
        <v>2.9518272638645242E-3</v>
      </c>
      <c r="L28" s="4">
        <f t="shared" si="6"/>
        <v>6.0479171403127171E-3</v>
      </c>
      <c r="M28" s="159">
        <f t="shared" si="7"/>
        <v>1.2654373927958835</v>
      </c>
      <c r="N28" s="154">
        <f t="shared" si="8"/>
        <v>1.0488723084679421</v>
      </c>
      <c r="P28" s="80">
        <f t="shared" si="0"/>
        <v>3.4244829094544764</v>
      </c>
      <c r="Q28" s="6">
        <f t="shared" si="0"/>
        <v>3.4482897496076772</v>
      </c>
      <c r="R28" s="167">
        <f t="shared" si="9"/>
        <v>6.9519518078112515E-3</v>
      </c>
    </row>
    <row r="29" spans="1:18" ht="20.100000000000001" customHeight="1" x14ac:dyDescent="0.25">
      <c r="A29" s="18" t="s">
        <v>60</v>
      </c>
      <c r="B29" s="36">
        <v>253.23</v>
      </c>
      <c r="C29" s="37">
        <v>695.02</v>
      </c>
      <c r="D29" s="4">
        <f t="shared" si="1"/>
        <v>1.9632246004764676E-3</v>
      </c>
      <c r="E29" s="4">
        <f t="shared" si="2"/>
        <v>5.1639764238196467E-3</v>
      </c>
      <c r="F29" s="159">
        <f>(C29-B29)/B29</f>
        <v>1.7446195158551514</v>
      </c>
      <c r="G29" s="154">
        <f>(E29-D29)/D29</f>
        <v>1.6303543784885175</v>
      </c>
      <c r="I29" s="36">
        <v>145.572</v>
      </c>
      <c r="J29" s="37">
        <v>212.48800000000006</v>
      </c>
      <c r="K29" s="4">
        <f t="shared" si="5"/>
        <v>3.9205083615131437E-3</v>
      </c>
      <c r="L29" s="4">
        <f t="shared" si="6"/>
        <v>5.1756127333791209E-3</v>
      </c>
      <c r="M29" s="159">
        <f>(J29-I29)/I29</f>
        <v>0.45967631137856219</v>
      </c>
      <c r="N29" s="154">
        <f>(L29-K29)/K29</f>
        <v>0.32013816988304089</v>
      </c>
      <c r="P29" s="80">
        <f t="shared" si="0"/>
        <v>5.7486079848359211</v>
      </c>
      <c r="Q29" s="6">
        <f t="shared" si="0"/>
        <v>3.0572933153002801</v>
      </c>
      <c r="R29" s="167">
        <f>(Q29-P29)/P29</f>
        <v>-0.46816806375299524</v>
      </c>
    </row>
    <row r="30" spans="1:18" ht="20.100000000000001" customHeight="1" x14ac:dyDescent="0.25">
      <c r="A30" s="18" t="s">
        <v>55</v>
      </c>
      <c r="B30" s="36">
        <v>1214.56</v>
      </c>
      <c r="C30" s="37">
        <v>563.78</v>
      </c>
      <c r="D30" s="4">
        <f t="shared" si="1"/>
        <v>9.4161595022497265E-3</v>
      </c>
      <c r="E30" s="4">
        <f t="shared" si="2"/>
        <v>4.1888674113277902E-3</v>
      </c>
      <c r="F30" s="159">
        <f t="shared" si="3"/>
        <v>-0.53581543933605591</v>
      </c>
      <c r="G30" s="154">
        <f t="shared" si="4"/>
        <v>-0.55514056337650419</v>
      </c>
      <c r="I30" s="36">
        <v>370.702</v>
      </c>
      <c r="J30" s="37">
        <v>192.05599999999998</v>
      </c>
      <c r="K30" s="4">
        <f t="shared" si="5"/>
        <v>9.9836526985247528E-3</v>
      </c>
      <c r="L30" s="4">
        <f t="shared" si="6"/>
        <v>4.6779464210772378E-3</v>
      </c>
      <c r="M30" s="159">
        <f t="shared" si="7"/>
        <v>-0.48191269537256343</v>
      </c>
      <c r="N30" s="154">
        <f t="shared" si="8"/>
        <v>-0.53143938773346144</v>
      </c>
      <c r="P30" s="80">
        <f t="shared" si="0"/>
        <v>3.0521505730470295</v>
      </c>
      <c r="Q30" s="6">
        <f t="shared" si="0"/>
        <v>3.4065770335946643</v>
      </c>
      <c r="R30" s="167">
        <f t="shared" si="9"/>
        <v>0.11612351752154974</v>
      </c>
    </row>
    <row r="31" spans="1:18" ht="20.100000000000001" customHeight="1" x14ac:dyDescent="0.25">
      <c r="A31" s="18" t="s">
        <v>73</v>
      </c>
      <c r="B31" s="36">
        <v>315.58</v>
      </c>
      <c r="C31" s="37">
        <v>414.25000000000011</v>
      </c>
      <c r="D31" s="4">
        <f t="shared" si="1"/>
        <v>2.4466075086615473E-3</v>
      </c>
      <c r="E31" s="4">
        <f t="shared" si="2"/>
        <v>3.0778642824196272E-3</v>
      </c>
      <c r="F31" s="159">
        <f t="shared" si="3"/>
        <v>0.31266239939159685</v>
      </c>
      <c r="G31" s="154">
        <f t="shared" si="4"/>
        <v>0.2580130942635005</v>
      </c>
      <c r="I31" s="36">
        <v>117.81500000000001</v>
      </c>
      <c r="J31" s="37">
        <v>148.43499999999997</v>
      </c>
      <c r="K31" s="4">
        <f t="shared" si="5"/>
        <v>3.1729638434016914E-3</v>
      </c>
      <c r="L31" s="4">
        <f t="shared" si="6"/>
        <v>3.6154609958168435E-3</v>
      </c>
      <c r="M31" s="159">
        <f t="shared" si="7"/>
        <v>0.25989899418579943</v>
      </c>
      <c r="N31" s="154">
        <f t="shared" si="8"/>
        <v>0.13945861795284656</v>
      </c>
      <c r="P31" s="80">
        <f t="shared" si="0"/>
        <v>3.7332847455478806</v>
      </c>
      <c r="Q31" s="6">
        <f t="shared" si="0"/>
        <v>3.5832226916113443</v>
      </c>
      <c r="R31" s="167">
        <f t="shared" si="9"/>
        <v>-4.0195716149295173E-2</v>
      </c>
    </row>
    <row r="32" spans="1:18" ht="20.100000000000001" customHeight="1" thickBot="1" x14ac:dyDescent="0.3">
      <c r="A32" s="18" t="s">
        <v>18</v>
      </c>
      <c r="B32" s="36">
        <f>B33-SUM(B7:B31)</f>
        <v>5427.6699999999983</v>
      </c>
      <c r="C32" s="37">
        <f>C33-SUM(C7:C31)</f>
        <v>5089.1299999999319</v>
      </c>
      <c r="D32" s="4">
        <f t="shared" si="1"/>
        <v>4.2079276812652944E-2</v>
      </c>
      <c r="E32" s="4">
        <f t="shared" si="2"/>
        <v>3.7812073519830985E-2</v>
      </c>
      <c r="F32" s="159">
        <f t="shared" si="3"/>
        <v>-6.2372988777885621E-2</v>
      </c>
      <c r="G32" s="154">
        <f t="shared" si="4"/>
        <v>-0.10140866516838141</v>
      </c>
      <c r="I32" s="36">
        <f>I33-SUM(I7:I31)</f>
        <v>1552.8739999999962</v>
      </c>
      <c r="J32" s="37">
        <f>J33-SUM(J7:J31)</f>
        <v>1678.9250000000247</v>
      </c>
      <c r="K32" s="4">
        <f t="shared" si="5"/>
        <v>4.1821610621385605E-2</v>
      </c>
      <c r="L32" s="4">
        <f t="shared" si="6"/>
        <v>4.0893912166280758E-2</v>
      </c>
      <c r="M32" s="159">
        <f t="shared" si="7"/>
        <v>8.1172715880379789E-2</v>
      </c>
      <c r="N32" s="154">
        <f t="shared" si="8"/>
        <v>-2.2182274697724481E-2</v>
      </c>
      <c r="P32" s="80">
        <f t="shared" si="0"/>
        <v>2.8610324503884659</v>
      </c>
      <c r="Q32" s="6">
        <f t="shared" si="0"/>
        <v>3.2990412899651749</v>
      </c>
      <c r="R32" s="167">
        <f t="shared" si="9"/>
        <v>0.15309467724395678</v>
      </c>
    </row>
    <row r="33" spans="1:18" ht="26.25" customHeight="1" thickBot="1" x14ac:dyDescent="0.3">
      <c r="A33" s="24" t="s">
        <v>19</v>
      </c>
      <c r="B33" s="34">
        <v>128986.76999999999</v>
      </c>
      <c r="C33" s="35">
        <v>134590.07999999996</v>
      </c>
      <c r="D33" s="27">
        <f>SUM(D7:D32)</f>
        <v>1</v>
      </c>
      <c r="E33" s="27">
        <f>SUM(E7:E32)</f>
        <v>0.99999999999999967</v>
      </c>
      <c r="F33" s="172">
        <f t="shared" si="3"/>
        <v>4.3440966852646742E-2</v>
      </c>
      <c r="G33" s="174">
        <v>0</v>
      </c>
      <c r="H33" s="2"/>
      <c r="I33" s="34">
        <v>37130.898999999998</v>
      </c>
      <c r="J33" s="35">
        <v>41055.622000000018</v>
      </c>
      <c r="K33" s="27">
        <f>SUM(K7:K32)</f>
        <v>0.99999999999999978</v>
      </c>
      <c r="L33" s="27">
        <f>SUM(L7:L32)</f>
        <v>1</v>
      </c>
      <c r="M33" s="172">
        <f t="shared" si="7"/>
        <v>0.10569964923284028</v>
      </c>
      <c r="N33" s="174">
        <f t="shared" si="8"/>
        <v>2.2204460492503136E-16</v>
      </c>
      <c r="P33" s="65">
        <f t="shared" si="0"/>
        <v>2.878659493527902</v>
      </c>
      <c r="Q33" s="66">
        <f t="shared" si="0"/>
        <v>3.0504196148780083</v>
      </c>
      <c r="R33" s="173">
        <f t="shared" si="9"/>
        <v>5.9666703108261006E-2</v>
      </c>
    </row>
    <row r="35" spans="1:18" ht="15.75" thickBot="1" x14ac:dyDescent="0.3"/>
    <row r="36" spans="1:18" x14ac:dyDescent="0.25">
      <c r="A36" s="469" t="s">
        <v>2</v>
      </c>
      <c r="B36" s="460" t="s">
        <v>1</v>
      </c>
      <c r="C36" s="453"/>
      <c r="D36" s="460" t="s">
        <v>13</v>
      </c>
      <c r="E36" s="453"/>
      <c r="F36" s="472" t="s">
        <v>109</v>
      </c>
      <c r="G36" s="463"/>
      <c r="I36" s="458" t="s">
        <v>20</v>
      </c>
      <c r="J36" s="459"/>
      <c r="K36" s="460" t="s">
        <v>13</v>
      </c>
      <c r="L36" s="461"/>
      <c r="M36" s="462" t="s">
        <v>109</v>
      </c>
      <c r="N36" s="463"/>
      <c r="P36" s="451" t="s">
        <v>23</v>
      </c>
      <c r="Q36" s="453"/>
      <c r="R36" s="397" t="s">
        <v>0</v>
      </c>
    </row>
    <row r="37" spans="1:18" x14ac:dyDescent="0.25">
      <c r="A37" s="470"/>
      <c r="B37" s="466" t="str">
        <f>B5</f>
        <v>jan - mar</v>
      </c>
      <c r="C37" s="465"/>
      <c r="D37" s="466" t="str">
        <f>B5</f>
        <v>jan - mar</v>
      </c>
      <c r="E37" s="465"/>
      <c r="F37" s="466" t="str">
        <f>B5</f>
        <v>jan - mar</v>
      </c>
      <c r="G37" s="468"/>
      <c r="I37" s="464" t="str">
        <f>B5</f>
        <v>jan - mar</v>
      </c>
      <c r="J37" s="465"/>
      <c r="K37" s="466" t="str">
        <f>B5</f>
        <v>jan - mar</v>
      </c>
      <c r="L37" s="467"/>
      <c r="M37" s="465" t="str">
        <f>B5</f>
        <v>jan - mar</v>
      </c>
      <c r="N37" s="468"/>
      <c r="P37" s="464" t="str">
        <f>B5</f>
        <v>jan - mar</v>
      </c>
      <c r="Q37" s="467"/>
      <c r="R37" s="398" t="str">
        <f>R5</f>
        <v>2017/2016</v>
      </c>
    </row>
    <row r="38" spans="1:18" ht="15.75" thickBot="1" x14ac:dyDescent="0.3">
      <c r="A38" s="471"/>
      <c r="B38" s="245">
        <f>B6</f>
        <v>2016</v>
      </c>
      <c r="C38" s="402">
        <f>C6</f>
        <v>2017</v>
      </c>
      <c r="D38" s="245">
        <f>B6</f>
        <v>2016</v>
      </c>
      <c r="E38" s="402">
        <f>C6</f>
        <v>2017</v>
      </c>
      <c r="F38" s="245" t="s">
        <v>1</v>
      </c>
      <c r="G38" s="401" t="s">
        <v>15</v>
      </c>
      <c r="I38" s="52">
        <f>B6</f>
        <v>2016</v>
      </c>
      <c r="J38" s="402">
        <f>C6</f>
        <v>2017</v>
      </c>
      <c r="K38" s="245">
        <f>B6</f>
        <v>2016</v>
      </c>
      <c r="L38" s="402">
        <f>C6</f>
        <v>2017</v>
      </c>
      <c r="M38" s="54">
        <v>1000</v>
      </c>
      <c r="N38" s="401" t="s">
        <v>15</v>
      </c>
      <c r="P38" s="52">
        <f>B6</f>
        <v>2016</v>
      </c>
      <c r="Q38" s="402">
        <f>C6</f>
        <v>2017</v>
      </c>
      <c r="R38" s="399" t="s">
        <v>24</v>
      </c>
    </row>
    <row r="39" spans="1:18" ht="20.100000000000001" customHeight="1" x14ac:dyDescent="0.25">
      <c r="A39" s="93" t="s">
        <v>40</v>
      </c>
      <c r="B39" s="95">
        <v>22265.620000000003</v>
      </c>
      <c r="C39" s="99">
        <v>21172.5</v>
      </c>
      <c r="D39" s="4">
        <f t="shared" ref="D39:D61" si="10">B39/$B$62</f>
        <v>0.37157274779615862</v>
      </c>
      <c r="E39" s="4">
        <f t="shared" ref="E39:E61" si="11">C39/$C$62</f>
        <v>0.34931720427446461</v>
      </c>
      <c r="F39" s="159">
        <f>(C39-B39)/B39</f>
        <v>-4.9094523305436927E-2</v>
      </c>
      <c r="G39" s="176">
        <f>(E39-D39)/D39</f>
        <v>-5.9895521546438048E-2</v>
      </c>
      <c r="I39" s="95">
        <v>5275.7869999999994</v>
      </c>
      <c r="J39" s="99">
        <v>4984.6900000000005</v>
      </c>
      <c r="K39" s="4">
        <f t="shared" ref="K39:K61" si="12">I39/$I$62</f>
        <v>0.34281116242367654</v>
      </c>
      <c r="L39" s="4">
        <f t="shared" ref="L39:L61" si="13">J39/$J$62</f>
        <v>0.31234383795007498</v>
      </c>
      <c r="M39" s="159">
        <f>(J39-I39)/I39</f>
        <v>-5.5176033452449633E-2</v>
      </c>
      <c r="N39" s="176">
        <f>(L39-K39)/K39</f>
        <v>-8.8874948698278777E-2</v>
      </c>
      <c r="P39" s="80">
        <f t="shared" ref="P39:Q62" si="14">(I39/B39)*10</f>
        <v>2.3694767987597016</v>
      </c>
      <c r="Q39" s="6">
        <f t="shared" si="14"/>
        <v>2.3543228244184675</v>
      </c>
      <c r="R39" s="179">
        <f t="shared" si="9"/>
        <v>-6.395493869856177E-3</v>
      </c>
    </row>
    <row r="40" spans="1:18" ht="20.100000000000001" customHeight="1" x14ac:dyDescent="0.25">
      <c r="A40" s="93" t="s">
        <v>36</v>
      </c>
      <c r="B40" s="36">
        <v>14340.890000000001</v>
      </c>
      <c r="C40" s="37">
        <v>14068.22</v>
      </c>
      <c r="D40" s="4">
        <f t="shared" si="10"/>
        <v>0.23932340097165283</v>
      </c>
      <c r="E40" s="4">
        <f t="shared" si="11"/>
        <v>0.23210633035863068</v>
      </c>
      <c r="F40" s="159">
        <f t="shared" ref="F40:F62" si="15">(C40-B40)/B40</f>
        <v>-1.901346429684642E-2</v>
      </c>
      <c r="G40" s="154">
        <f t="shared" ref="G40:G61" si="16">(E40-D40)/D40</f>
        <v>-3.0156142624251751E-2</v>
      </c>
      <c r="I40" s="36">
        <v>3410.1480000000001</v>
      </c>
      <c r="J40" s="37">
        <v>3248.444</v>
      </c>
      <c r="K40" s="4">
        <f t="shared" si="12"/>
        <v>0.22158529142984276</v>
      </c>
      <c r="L40" s="4">
        <f t="shared" si="13"/>
        <v>0.20354956202409641</v>
      </c>
      <c r="M40" s="159">
        <f t="shared" ref="M40:M62" si="17">(J40-I40)/I40</f>
        <v>-4.7418469814213389E-2</v>
      </c>
      <c r="N40" s="154">
        <f t="shared" ref="N40:N62" si="18">(L40-K40)/K40</f>
        <v>-8.1394073087458232E-2</v>
      </c>
      <c r="P40" s="80">
        <f t="shared" si="14"/>
        <v>2.3779193620479622</v>
      </c>
      <c r="Q40" s="6">
        <f t="shared" si="14"/>
        <v>2.3090653970438337</v>
      </c>
      <c r="R40" s="167">
        <f t="shared" si="9"/>
        <v>-2.8955550849642169E-2</v>
      </c>
    </row>
    <row r="41" spans="1:18" ht="20.100000000000001" customHeight="1" x14ac:dyDescent="0.25">
      <c r="A41" s="93" t="s">
        <v>38</v>
      </c>
      <c r="B41" s="36">
        <v>4152.2299999999996</v>
      </c>
      <c r="C41" s="37">
        <v>6215.07</v>
      </c>
      <c r="D41" s="4">
        <f t="shared" si="10"/>
        <v>6.9293175334064053E-2</v>
      </c>
      <c r="E41" s="4">
        <f t="shared" si="11"/>
        <v>0.10254012878829125</v>
      </c>
      <c r="F41" s="159">
        <f t="shared" si="15"/>
        <v>0.49680292276680249</v>
      </c>
      <c r="G41" s="154">
        <f t="shared" si="16"/>
        <v>0.47980126894088543</v>
      </c>
      <c r="I41" s="36">
        <v>1228.566</v>
      </c>
      <c r="J41" s="37">
        <v>1571.2850000000003</v>
      </c>
      <c r="K41" s="4">
        <f t="shared" si="12"/>
        <v>7.9830011820834809E-2</v>
      </c>
      <c r="L41" s="4">
        <f t="shared" si="13"/>
        <v>9.8457715006025168E-2</v>
      </c>
      <c r="M41" s="159">
        <f t="shared" si="17"/>
        <v>0.27895855818897825</v>
      </c>
      <c r="N41" s="154">
        <f t="shared" si="18"/>
        <v>0.23334210731419083</v>
      </c>
      <c r="P41" s="80">
        <f t="shared" si="14"/>
        <v>2.9588100851831429</v>
      </c>
      <c r="Q41" s="6">
        <f t="shared" si="14"/>
        <v>2.5281855232523531</v>
      </c>
      <c r="R41" s="167">
        <f t="shared" si="9"/>
        <v>-0.14553977765833362</v>
      </c>
    </row>
    <row r="42" spans="1:18" ht="20.100000000000001" customHeight="1" x14ac:dyDescent="0.25">
      <c r="A42" s="93" t="s">
        <v>41</v>
      </c>
      <c r="B42" s="36">
        <v>4579.2800000000007</v>
      </c>
      <c r="C42" s="37">
        <v>4256.1299999999992</v>
      </c>
      <c r="D42" s="4">
        <f t="shared" si="10"/>
        <v>7.6419864011331967E-2</v>
      </c>
      <c r="E42" s="4">
        <f t="shared" si="11"/>
        <v>7.0220306181540987E-2</v>
      </c>
      <c r="F42" s="159">
        <f t="shared" si="15"/>
        <v>-7.0567862196677517E-2</v>
      </c>
      <c r="G42" s="154">
        <f t="shared" si="16"/>
        <v>-8.1124952392897159E-2</v>
      </c>
      <c r="I42" s="36">
        <v>1359.1580000000001</v>
      </c>
      <c r="J42" s="37">
        <v>1448.73</v>
      </c>
      <c r="K42" s="4">
        <f t="shared" si="12"/>
        <v>8.831564539990705E-2</v>
      </c>
      <c r="L42" s="4">
        <f t="shared" si="13"/>
        <v>9.0778340950673372E-2</v>
      </c>
      <c r="M42" s="159">
        <f t="shared" si="17"/>
        <v>6.5902566147570688E-2</v>
      </c>
      <c r="N42" s="154">
        <f t="shared" si="18"/>
        <v>2.7885156017541986E-2</v>
      </c>
      <c r="P42" s="80">
        <f t="shared" si="14"/>
        <v>2.9680604811236702</v>
      </c>
      <c r="Q42" s="6">
        <f t="shared" si="14"/>
        <v>3.4038668931635083</v>
      </c>
      <c r="R42" s="167">
        <f t="shared" si="9"/>
        <v>0.1468320523828569</v>
      </c>
    </row>
    <row r="43" spans="1:18" ht="20.100000000000001" customHeight="1" x14ac:dyDescent="0.25">
      <c r="A43" s="93" t="s">
        <v>51</v>
      </c>
      <c r="B43" s="36">
        <v>2759.7200000000003</v>
      </c>
      <c r="C43" s="37">
        <v>2354.4499999999998</v>
      </c>
      <c r="D43" s="4">
        <f t="shared" si="10"/>
        <v>4.6054713210232405E-2</v>
      </c>
      <c r="E43" s="4">
        <f t="shared" si="11"/>
        <v>3.8845195022033915E-2</v>
      </c>
      <c r="F43" s="159">
        <f t="shared" si="15"/>
        <v>-0.14685185453596755</v>
      </c>
      <c r="G43" s="154">
        <f t="shared" si="16"/>
        <v>-0.15654246190369683</v>
      </c>
      <c r="I43" s="36">
        <v>848.38</v>
      </c>
      <c r="J43" s="37">
        <v>953.19299999999998</v>
      </c>
      <c r="K43" s="4">
        <f t="shared" si="12"/>
        <v>5.512620846463262E-2</v>
      </c>
      <c r="L43" s="4">
        <f t="shared" si="13"/>
        <v>5.9727678135881222E-2</v>
      </c>
      <c r="M43" s="159">
        <f t="shared" si="17"/>
        <v>0.12354487375940025</v>
      </c>
      <c r="N43" s="154">
        <f t="shared" si="18"/>
        <v>8.3471542836122528E-2</v>
      </c>
      <c r="P43" s="80">
        <f t="shared" si="14"/>
        <v>3.0741524502485755</v>
      </c>
      <c r="Q43" s="6">
        <f t="shared" si="14"/>
        <v>4.0484741659410908</v>
      </c>
      <c r="R43" s="167">
        <f t="shared" si="9"/>
        <v>0.31693994733856862</v>
      </c>
    </row>
    <row r="44" spans="1:18" ht="20.100000000000001" customHeight="1" x14ac:dyDescent="0.25">
      <c r="A44" s="93" t="s">
        <v>46</v>
      </c>
      <c r="B44" s="36">
        <v>2020.9500000000003</v>
      </c>
      <c r="C44" s="37">
        <v>3306.55</v>
      </c>
      <c r="D44" s="4">
        <f t="shared" si="10"/>
        <v>3.3725984035416337E-2</v>
      </c>
      <c r="E44" s="4">
        <f t="shared" si="11"/>
        <v>5.4553538873242692E-2</v>
      </c>
      <c r="F44" s="159">
        <f t="shared" si="15"/>
        <v>0.63613647047180766</v>
      </c>
      <c r="G44" s="154">
        <f t="shared" si="16"/>
        <v>0.61755217626726377</v>
      </c>
      <c r="I44" s="36">
        <v>482.96399999999994</v>
      </c>
      <c r="J44" s="37">
        <v>817.91700000000014</v>
      </c>
      <c r="K44" s="4">
        <f t="shared" si="12"/>
        <v>3.1382133177247015E-2</v>
      </c>
      <c r="L44" s="4">
        <f t="shared" si="13"/>
        <v>5.1251198149656542E-2</v>
      </c>
      <c r="M44" s="159">
        <f t="shared" si="17"/>
        <v>0.69353616418615105</v>
      </c>
      <c r="N44" s="154">
        <f t="shared" si="18"/>
        <v>0.63313302700579932</v>
      </c>
      <c r="P44" s="80">
        <f t="shared" si="14"/>
        <v>2.3897869813701473</v>
      </c>
      <c r="Q44" s="6">
        <f t="shared" si="14"/>
        <v>2.4736265896478207</v>
      </c>
      <c r="R44" s="167">
        <f t="shared" si="9"/>
        <v>3.5082460876745256E-2</v>
      </c>
    </row>
    <row r="45" spans="1:18" ht="20.100000000000001" customHeight="1" x14ac:dyDescent="0.25">
      <c r="A45" s="93" t="s">
        <v>39</v>
      </c>
      <c r="B45" s="36">
        <v>2583.8899999999994</v>
      </c>
      <c r="C45" s="37">
        <v>2040.6500000000003</v>
      </c>
      <c r="D45" s="4">
        <f t="shared" si="10"/>
        <v>4.3120429941003929E-2</v>
      </c>
      <c r="E45" s="4">
        <f t="shared" si="11"/>
        <v>3.3667925511993685E-2</v>
      </c>
      <c r="F45" s="159">
        <f t="shared" si="15"/>
        <v>-0.21024114803648733</v>
      </c>
      <c r="G45" s="154">
        <f t="shared" si="16"/>
        <v>-0.21921173888903417</v>
      </c>
      <c r="I45" s="36">
        <v>688.822</v>
      </c>
      <c r="J45" s="37">
        <v>649.48899999999992</v>
      </c>
      <c r="K45" s="4">
        <f t="shared" si="12"/>
        <v>4.4758416236857501E-2</v>
      </c>
      <c r="L45" s="4">
        <f t="shared" si="13"/>
        <v>4.0697392810055626E-2</v>
      </c>
      <c r="M45" s="159">
        <f t="shared" si="17"/>
        <v>-5.7101834726533247E-2</v>
      </c>
      <c r="N45" s="154">
        <f t="shared" si="18"/>
        <v>-9.0732062665294183E-2</v>
      </c>
      <c r="P45" s="80">
        <f t="shared" si="14"/>
        <v>2.6658332978571075</v>
      </c>
      <c r="Q45" s="6">
        <f t="shared" si="14"/>
        <v>3.1827554945728069</v>
      </c>
      <c r="R45" s="167">
        <f t="shared" si="9"/>
        <v>0.19390642210494557</v>
      </c>
    </row>
    <row r="46" spans="1:18" ht="20.100000000000001" customHeight="1" x14ac:dyDescent="0.25">
      <c r="A46" s="93" t="s">
        <v>50</v>
      </c>
      <c r="B46" s="36">
        <v>2829.93</v>
      </c>
      <c r="C46" s="37">
        <v>2087.8000000000002</v>
      </c>
      <c r="D46" s="4">
        <f t="shared" si="10"/>
        <v>4.7226390559561467E-2</v>
      </c>
      <c r="E46" s="4">
        <f t="shared" si="11"/>
        <v>3.444583582875084E-2</v>
      </c>
      <c r="F46" s="159">
        <f t="shared" si="15"/>
        <v>-0.2622432356984094</v>
      </c>
      <c r="G46" s="154">
        <f t="shared" si="16"/>
        <v>-0.27062315327045616</v>
      </c>
      <c r="I46" s="36">
        <v>687.09000000000015</v>
      </c>
      <c r="J46" s="37">
        <v>565.41300000000001</v>
      </c>
      <c r="K46" s="4">
        <f t="shared" si="12"/>
        <v>4.4645873988029459E-2</v>
      </c>
      <c r="L46" s="4">
        <f t="shared" si="13"/>
        <v>3.5429137307809659E-2</v>
      </c>
      <c r="M46" s="159">
        <f t="shared" si="17"/>
        <v>-0.17709033751036998</v>
      </c>
      <c r="N46" s="154">
        <f t="shared" si="18"/>
        <v>-0.20644095090827452</v>
      </c>
      <c r="P46" s="80">
        <f t="shared" si="14"/>
        <v>2.4279399137081139</v>
      </c>
      <c r="Q46" s="6">
        <f t="shared" si="14"/>
        <v>2.7081760705048374</v>
      </c>
      <c r="R46" s="167">
        <f t="shared" si="9"/>
        <v>0.11542137233895873</v>
      </c>
    </row>
    <row r="47" spans="1:18" ht="20.100000000000001" customHeight="1" x14ac:dyDescent="0.25">
      <c r="A47" s="93" t="s">
        <v>48</v>
      </c>
      <c r="B47" s="36">
        <v>1716.8500000000001</v>
      </c>
      <c r="C47" s="37">
        <v>1174.55</v>
      </c>
      <c r="D47" s="4">
        <f t="shared" si="10"/>
        <v>2.8651107494596373E-2</v>
      </c>
      <c r="E47" s="4">
        <f t="shared" si="11"/>
        <v>1.9378463680744945E-2</v>
      </c>
      <c r="F47" s="159">
        <f t="shared" si="15"/>
        <v>-0.3158691790197164</v>
      </c>
      <c r="G47" s="154">
        <f t="shared" si="16"/>
        <v>-0.3236399785104383</v>
      </c>
      <c r="I47" s="36">
        <v>431.42399999999992</v>
      </c>
      <c r="J47" s="37">
        <v>439.92599999999993</v>
      </c>
      <c r="K47" s="4">
        <f t="shared" si="12"/>
        <v>2.8033156557964189E-2</v>
      </c>
      <c r="L47" s="4">
        <f t="shared" si="13"/>
        <v>2.7566042272242533E-2</v>
      </c>
      <c r="M47" s="159">
        <f t="shared" si="17"/>
        <v>1.9706831330663133E-2</v>
      </c>
      <c r="N47" s="154">
        <f t="shared" si="18"/>
        <v>-1.6662921450026617E-2</v>
      </c>
      <c r="P47" s="80">
        <f t="shared" si="14"/>
        <v>2.5128811486151958</v>
      </c>
      <c r="Q47" s="6">
        <f t="shared" si="14"/>
        <v>3.7454855050870539</v>
      </c>
      <c r="R47" s="167">
        <f t="shared" si="9"/>
        <v>0.49051438710148487</v>
      </c>
    </row>
    <row r="48" spans="1:18" ht="20.100000000000001" customHeight="1" x14ac:dyDescent="0.25">
      <c r="A48" s="93" t="s">
        <v>47</v>
      </c>
      <c r="B48" s="36">
        <v>1009.4599999999999</v>
      </c>
      <c r="C48" s="37">
        <v>1099.8899999999999</v>
      </c>
      <c r="D48" s="4">
        <f t="shared" si="10"/>
        <v>1.6846053511661036E-2</v>
      </c>
      <c r="E48" s="4">
        <f t="shared" si="11"/>
        <v>1.8146676103881959E-2</v>
      </c>
      <c r="F48" s="159">
        <f t="shared" si="15"/>
        <v>8.9582549085649707E-2</v>
      </c>
      <c r="G48" s="154">
        <f t="shared" si="16"/>
        <v>7.7206367136410714E-2</v>
      </c>
      <c r="I48" s="36">
        <v>388.39200000000011</v>
      </c>
      <c r="J48" s="37">
        <v>340.428</v>
      </c>
      <c r="K48" s="4">
        <f t="shared" si="12"/>
        <v>2.5237014495857513E-2</v>
      </c>
      <c r="L48" s="4">
        <f t="shared" si="13"/>
        <v>2.133143446546688E-2</v>
      </c>
      <c r="M48" s="159">
        <f t="shared" si="17"/>
        <v>-0.12349378977939839</v>
      </c>
      <c r="N48" s="154">
        <f t="shared" si="18"/>
        <v>-0.15475602437173019</v>
      </c>
      <c r="P48" s="80">
        <f t="shared" si="14"/>
        <v>3.8475224377389905</v>
      </c>
      <c r="Q48" s="6">
        <f t="shared" si="14"/>
        <v>3.0951095109510955</v>
      </c>
      <c r="R48" s="167">
        <f t="shared" si="9"/>
        <v>-0.1955577748963182</v>
      </c>
    </row>
    <row r="49" spans="1:18" ht="20.100000000000001" customHeight="1" x14ac:dyDescent="0.25">
      <c r="A49" s="93" t="s">
        <v>59</v>
      </c>
      <c r="B49" s="36">
        <v>507.75999999999993</v>
      </c>
      <c r="C49" s="37">
        <v>693.91000000000008</v>
      </c>
      <c r="D49" s="4">
        <f t="shared" si="10"/>
        <v>8.4735919512224436E-3</v>
      </c>
      <c r="E49" s="4">
        <f t="shared" si="11"/>
        <v>1.1448563051982229E-2</v>
      </c>
      <c r="F49" s="159">
        <f t="shared" si="15"/>
        <v>0.3666102095478182</v>
      </c>
      <c r="G49" s="154">
        <f t="shared" si="16"/>
        <v>0.35108736860176532</v>
      </c>
      <c r="I49" s="36">
        <v>171.62299999999999</v>
      </c>
      <c r="J49" s="37">
        <v>251.15399999999994</v>
      </c>
      <c r="K49" s="4">
        <f t="shared" si="12"/>
        <v>1.1151754255552516E-2</v>
      </c>
      <c r="L49" s="4">
        <f t="shared" si="13"/>
        <v>1.5737468985335717E-2</v>
      </c>
      <c r="M49" s="159">
        <f t="shared" si="17"/>
        <v>0.4634052545404751</v>
      </c>
      <c r="N49" s="154">
        <f t="shared" si="18"/>
        <v>0.41121016700129931</v>
      </c>
      <c r="P49" s="80">
        <f t="shared" si="14"/>
        <v>3.3800023633212546</v>
      </c>
      <c r="Q49" s="6">
        <f t="shared" si="14"/>
        <v>3.6194030926200793</v>
      </c>
      <c r="R49" s="167">
        <f t="shared" si="9"/>
        <v>7.0828568611882567E-2</v>
      </c>
    </row>
    <row r="50" spans="1:18" ht="20.100000000000001" customHeight="1" x14ac:dyDescent="0.25">
      <c r="A50" s="93" t="s">
        <v>63</v>
      </c>
      <c r="B50" s="36">
        <v>320.06</v>
      </c>
      <c r="C50" s="37">
        <v>720.06999999999994</v>
      </c>
      <c r="D50" s="4">
        <f t="shared" si="10"/>
        <v>5.3412199462506997E-3</v>
      </c>
      <c r="E50" s="4">
        <f t="shared" si="11"/>
        <v>1.1880167164100305E-2</v>
      </c>
      <c r="F50" s="159">
        <f t="shared" si="15"/>
        <v>1.2497969130787976</v>
      </c>
      <c r="G50" s="154">
        <f t="shared" si="16"/>
        <v>1.2242422674317424</v>
      </c>
      <c r="I50" s="36">
        <v>109.604</v>
      </c>
      <c r="J50" s="37">
        <v>248.30099999999999</v>
      </c>
      <c r="K50" s="4">
        <f t="shared" si="12"/>
        <v>7.121871039578483E-3</v>
      </c>
      <c r="L50" s="4">
        <f t="shared" si="13"/>
        <v>1.5558698195242141E-2</v>
      </c>
      <c r="M50" s="159">
        <f t="shared" si="17"/>
        <v>1.2654373927958833</v>
      </c>
      <c r="N50" s="154">
        <f t="shared" si="18"/>
        <v>1.1846363278382253</v>
      </c>
      <c r="P50" s="80">
        <f t="shared" si="14"/>
        <v>3.4244829094544773</v>
      </c>
      <c r="Q50" s="6">
        <f t="shared" si="14"/>
        <v>3.4482897496076772</v>
      </c>
      <c r="R50" s="167">
        <f t="shared" si="9"/>
        <v>6.9519518078109905E-3</v>
      </c>
    </row>
    <row r="51" spans="1:18" ht="20.100000000000001" customHeight="1" x14ac:dyDescent="0.25">
      <c r="A51" s="93" t="s">
        <v>65</v>
      </c>
      <c r="B51" s="36">
        <v>156.53</v>
      </c>
      <c r="C51" s="37">
        <v>473.68</v>
      </c>
      <c r="D51" s="4">
        <f t="shared" si="10"/>
        <v>2.6122013315835221E-3</v>
      </c>
      <c r="E51" s="4">
        <f t="shared" si="11"/>
        <v>7.8150701769147905E-3</v>
      </c>
      <c r="F51" s="159">
        <f t="shared" si="15"/>
        <v>2.0261291765156839</v>
      </c>
      <c r="G51" s="154">
        <f t="shared" si="16"/>
        <v>1.9917564478758143</v>
      </c>
      <c r="I51" s="36">
        <v>49.829000000000001</v>
      </c>
      <c r="J51" s="37">
        <v>141.387</v>
      </c>
      <c r="K51" s="4">
        <f t="shared" si="12"/>
        <v>3.2377989127327128E-3</v>
      </c>
      <c r="L51" s="4">
        <f t="shared" si="13"/>
        <v>8.8593991233651935E-3</v>
      </c>
      <c r="M51" s="159">
        <f t="shared" si="17"/>
        <v>1.8374440586806877</v>
      </c>
      <c r="N51" s="154">
        <f t="shared" si="18"/>
        <v>1.7362413053279557</v>
      </c>
      <c r="P51" s="80">
        <f t="shared" si="14"/>
        <v>3.1833514342298601</v>
      </c>
      <c r="Q51" s="6">
        <f t="shared" si="14"/>
        <v>2.9848631987839891</v>
      </c>
      <c r="R51" s="167">
        <f t="shared" si="9"/>
        <v>-6.2351970728576109E-2</v>
      </c>
    </row>
    <row r="52" spans="1:18" ht="20.100000000000001" customHeight="1" x14ac:dyDescent="0.25">
      <c r="A52" s="93" t="s">
        <v>61</v>
      </c>
      <c r="B52" s="36">
        <v>196.52</v>
      </c>
      <c r="C52" s="37">
        <v>441.84000000000003</v>
      </c>
      <c r="D52" s="4">
        <f t="shared" si="10"/>
        <v>3.2795617816571507E-3</v>
      </c>
      <c r="E52" s="4">
        <f t="shared" si="11"/>
        <v>7.2897538569667939E-3</v>
      </c>
      <c r="F52" s="159">
        <f t="shared" si="15"/>
        <v>1.2483207815998372</v>
      </c>
      <c r="G52" s="154">
        <f t="shared" si="16"/>
        <v>1.2227829028070047</v>
      </c>
      <c r="I52" s="36">
        <v>78.178000000000011</v>
      </c>
      <c r="J52" s="37">
        <v>118.63999999999999</v>
      </c>
      <c r="K52" s="4">
        <f t="shared" si="12"/>
        <v>5.079866009745691E-3</v>
      </c>
      <c r="L52" s="4">
        <f t="shared" si="13"/>
        <v>7.4340576714694165E-3</v>
      </c>
      <c r="M52" s="159">
        <f t="shared" si="17"/>
        <v>0.51756248560976192</v>
      </c>
      <c r="N52" s="154">
        <f t="shared" si="18"/>
        <v>0.46343577905543643</v>
      </c>
      <c r="P52" s="80">
        <f t="shared" si="14"/>
        <v>3.9781192753918182</v>
      </c>
      <c r="Q52" s="6">
        <f t="shared" si="14"/>
        <v>2.6851348904580838</v>
      </c>
      <c r="R52" s="167">
        <f t="shared" si="9"/>
        <v>-0.32502403659236284</v>
      </c>
    </row>
    <row r="53" spans="1:18" ht="20.100000000000001" customHeight="1" x14ac:dyDescent="0.25">
      <c r="A53" s="93" t="s">
        <v>67</v>
      </c>
      <c r="B53" s="36">
        <v>48.78</v>
      </c>
      <c r="C53" s="37">
        <v>113.52000000000001</v>
      </c>
      <c r="D53" s="4">
        <f t="shared" si="10"/>
        <v>8.1404958126010478E-4</v>
      </c>
      <c r="E53" s="4">
        <f t="shared" si="11"/>
        <v>1.8729242663472535E-3</v>
      </c>
      <c r="F53" s="159">
        <f t="shared" si="15"/>
        <v>1.3271832718327186</v>
      </c>
      <c r="G53" s="154">
        <f t="shared" si="16"/>
        <v>1.3007496219678265</v>
      </c>
      <c r="I53" s="36">
        <v>10.856</v>
      </c>
      <c r="J53" s="37">
        <v>53.670999999999999</v>
      </c>
      <c r="K53" s="4">
        <f t="shared" si="12"/>
        <v>7.0540337949038362E-4</v>
      </c>
      <c r="L53" s="4">
        <f t="shared" si="13"/>
        <v>3.3630589117113543E-3</v>
      </c>
      <c r="M53" s="159">
        <f t="shared" si="17"/>
        <v>3.9439019896831242</v>
      </c>
      <c r="N53" s="154">
        <f t="shared" si="18"/>
        <v>3.7675684714481879</v>
      </c>
      <c r="P53" s="80">
        <f t="shared" si="14"/>
        <v>2.2255022550225503</v>
      </c>
      <c r="Q53" s="6">
        <f t="shared" si="14"/>
        <v>4.7278893587033117</v>
      </c>
      <c r="R53" s="167">
        <f t="shared" si="9"/>
        <v>1.1244145441925897</v>
      </c>
    </row>
    <row r="54" spans="1:18" ht="20.100000000000001" customHeight="1" x14ac:dyDescent="0.25">
      <c r="A54" s="93" t="s">
        <v>64</v>
      </c>
      <c r="B54" s="36">
        <v>33.96</v>
      </c>
      <c r="C54" s="37">
        <v>132.87999999999994</v>
      </c>
      <c r="D54" s="4">
        <f t="shared" si="10"/>
        <v>5.6673070478870764E-4</v>
      </c>
      <c r="E54" s="4">
        <f t="shared" si="11"/>
        <v>2.1923377071196518E-3</v>
      </c>
      <c r="F54" s="159">
        <f t="shared" si="15"/>
        <v>2.9128386336866883</v>
      </c>
      <c r="G54" s="154">
        <f t="shared" si="16"/>
        <v>2.8683940866359343</v>
      </c>
      <c r="I54" s="36">
        <v>9.1969999999999992</v>
      </c>
      <c r="J54" s="37">
        <v>36.613</v>
      </c>
      <c r="K54" s="4">
        <f t="shared" si="12"/>
        <v>5.9760453953325884E-4</v>
      </c>
      <c r="L54" s="4">
        <f t="shared" si="13"/>
        <v>2.294193809217041E-3</v>
      </c>
      <c r="M54" s="159">
        <f t="shared" si="17"/>
        <v>2.980972056105252</v>
      </c>
      <c r="N54" s="154">
        <f t="shared" si="18"/>
        <v>2.8389832363202134</v>
      </c>
      <c r="P54" s="80">
        <f t="shared" si="14"/>
        <v>2.7081861012956416</v>
      </c>
      <c r="Q54" s="6">
        <f t="shared" si="14"/>
        <v>2.755343166767009</v>
      </c>
      <c r="R54" s="167">
        <f t="shared" si="9"/>
        <v>1.7412786162962213E-2</v>
      </c>
    </row>
    <row r="55" spans="1:18" ht="20.100000000000001" customHeight="1" x14ac:dyDescent="0.25">
      <c r="A55" s="93" t="s">
        <v>62</v>
      </c>
      <c r="B55" s="36">
        <v>232.34000000000003</v>
      </c>
      <c r="C55" s="37">
        <v>118.64000000000001</v>
      </c>
      <c r="D55" s="4">
        <f t="shared" si="10"/>
        <v>3.8773325073795158E-3</v>
      </c>
      <c r="E55" s="4">
        <f t="shared" si="11"/>
        <v>1.957397242419293E-3</v>
      </c>
      <c r="F55" s="159">
        <f t="shared" si="15"/>
        <v>-0.48936902814840322</v>
      </c>
      <c r="G55" s="154">
        <f t="shared" si="16"/>
        <v>-0.49516910435360251</v>
      </c>
      <c r="I55" s="36">
        <v>102.19900000000001</v>
      </c>
      <c r="J55" s="37">
        <v>33.308999999999997</v>
      </c>
      <c r="K55" s="4">
        <f t="shared" si="12"/>
        <v>6.6407074410959593E-3</v>
      </c>
      <c r="L55" s="4">
        <f t="shared" si="13"/>
        <v>2.0871630729852901E-3</v>
      </c>
      <c r="M55" s="159">
        <f t="shared" si="17"/>
        <v>-0.67407704576365723</v>
      </c>
      <c r="N55" s="154">
        <f t="shared" si="18"/>
        <v>-0.68570169797439051</v>
      </c>
      <c r="P55" s="80">
        <f t="shared" si="14"/>
        <v>4.3986829646208143</v>
      </c>
      <c r="Q55" s="6">
        <f t="shared" si="14"/>
        <v>2.807569116655428</v>
      </c>
      <c r="R55" s="167">
        <f t="shared" si="9"/>
        <v>-0.36172505742353434</v>
      </c>
    </row>
    <row r="56" spans="1:18" ht="20.100000000000001" customHeight="1" x14ac:dyDescent="0.25">
      <c r="A56" s="93" t="s">
        <v>66</v>
      </c>
      <c r="B56" s="36">
        <v>22.46</v>
      </c>
      <c r="C56" s="37">
        <v>56.26</v>
      </c>
      <c r="D56" s="4">
        <f t="shared" si="10"/>
        <v>3.748165968655587E-4</v>
      </c>
      <c r="E56" s="4">
        <f t="shared" si="11"/>
        <v>9.282128191040915E-4</v>
      </c>
      <c r="F56" s="159">
        <f t="shared" si="15"/>
        <v>1.5048975957257344</v>
      </c>
      <c r="G56" s="154">
        <f t="shared" si="16"/>
        <v>1.4764453518503824</v>
      </c>
      <c r="I56" s="36">
        <v>7.4550000000000001</v>
      </c>
      <c r="J56" s="37">
        <v>24.452000000000002</v>
      </c>
      <c r="K56" s="4">
        <f t="shared" si="12"/>
        <v>4.8441250866809233E-4</v>
      </c>
      <c r="L56" s="4">
        <f t="shared" si="13"/>
        <v>1.532177833637645E-3</v>
      </c>
      <c r="M56" s="159">
        <f t="shared" si="17"/>
        <v>2.2799463447350772</v>
      </c>
      <c r="N56" s="154">
        <f t="shared" si="18"/>
        <v>2.1629609190943828</v>
      </c>
      <c r="P56" s="80">
        <f t="shared" si="14"/>
        <v>3.3192341941228847</v>
      </c>
      <c r="Q56" s="6">
        <f t="shared" si="14"/>
        <v>4.3462495556345546</v>
      </c>
      <c r="R56" s="167">
        <f t="shared" si="9"/>
        <v>0.30941334700941797</v>
      </c>
    </row>
    <row r="57" spans="1:18" ht="20.100000000000001" customHeight="1" x14ac:dyDescent="0.25">
      <c r="A57" s="93" t="s">
        <v>68</v>
      </c>
      <c r="B57" s="36">
        <v>31.260000000000005</v>
      </c>
      <c r="C57" s="37">
        <v>37.729999999999997</v>
      </c>
      <c r="D57" s="4">
        <f t="shared" si="10"/>
        <v>5.2167260988501189E-4</v>
      </c>
      <c r="E57" s="4">
        <f t="shared" si="11"/>
        <v>6.2249323968711998E-4</v>
      </c>
      <c r="F57" s="159">
        <f t="shared" si="15"/>
        <v>0.20697376839411358</v>
      </c>
      <c r="G57" s="154">
        <f t="shared" si="16"/>
        <v>0.19326418119657685</v>
      </c>
      <c r="I57" s="36">
        <v>10.716999999999999</v>
      </c>
      <c r="J57" s="37">
        <v>11.851000000000001</v>
      </c>
      <c r="K57" s="4">
        <f t="shared" si="12"/>
        <v>6.9637140917450633E-4</v>
      </c>
      <c r="L57" s="4">
        <f t="shared" si="13"/>
        <v>7.425911788990565E-4</v>
      </c>
      <c r="M57" s="159">
        <f t="shared" si="17"/>
        <v>0.10581319399085586</v>
      </c>
      <c r="N57" s="154">
        <f t="shared" si="18"/>
        <v>6.6372296615882148E-2</v>
      </c>
      <c r="P57" s="80">
        <f t="shared" si="14"/>
        <v>3.4283429302623154</v>
      </c>
      <c r="Q57" s="6">
        <f t="shared" si="14"/>
        <v>3.1410018552875703</v>
      </c>
      <c r="R57" s="167">
        <f t="shared" si="9"/>
        <v>-8.3813399306807271E-2</v>
      </c>
    </row>
    <row r="58" spans="1:18" ht="20.100000000000001" customHeight="1" x14ac:dyDescent="0.25">
      <c r="A58" s="93" t="s">
        <v>84</v>
      </c>
      <c r="B58" s="36">
        <v>32.06</v>
      </c>
      <c r="C58" s="37">
        <v>22.849999999999998</v>
      </c>
      <c r="D58" s="4">
        <f t="shared" si="10"/>
        <v>5.3502315652314398E-4</v>
      </c>
      <c r="E58" s="4">
        <f t="shared" si="11"/>
        <v>3.7699365297775488E-4</v>
      </c>
      <c r="F58" s="159">
        <f t="shared" si="15"/>
        <v>-0.28727386150966949</v>
      </c>
      <c r="G58" s="154">
        <f t="shared" si="16"/>
        <v>-0.29536946507576645</v>
      </c>
      <c r="I58" s="36">
        <v>9.9960000000000004</v>
      </c>
      <c r="J58" s="37">
        <v>11.38</v>
      </c>
      <c r="K58" s="4">
        <f t="shared" si="12"/>
        <v>6.4952212429862525E-4</v>
      </c>
      <c r="L58" s="4">
        <f t="shared" si="13"/>
        <v>7.130780200718305E-4</v>
      </c>
      <c r="M58" s="159">
        <f t="shared" si="17"/>
        <v>0.13845538215286118</v>
      </c>
      <c r="N58" s="154">
        <f t="shared" si="18"/>
        <v>9.7850240038913142E-2</v>
      </c>
      <c r="P58" s="80">
        <f t="shared" si="14"/>
        <v>3.1179039301310043</v>
      </c>
      <c r="Q58" s="6">
        <f t="shared" si="14"/>
        <v>4.9803063457330428</v>
      </c>
      <c r="R58" s="167">
        <f t="shared" si="9"/>
        <v>0.59732514449981344</v>
      </c>
    </row>
    <row r="59" spans="1:18" ht="20.100000000000001" customHeight="1" x14ac:dyDescent="0.25">
      <c r="A59" s="93" t="s">
        <v>118</v>
      </c>
      <c r="B59" s="36">
        <v>4.5</v>
      </c>
      <c r="C59" s="37">
        <v>6.05</v>
      </c>
      <c r="D59" s="4">
        <f t="shared" si="10"/>
        <v>7.5096824839493068E-5</v>
      </c>
      <c r="E59" s="4">
        <f t="shared" si="11"/>
        <v>9.9816700241374929E-5</v>
      </c>
      <c r="F59" s="159">
        <f>(C59-B59)/B59</f>
        <v>0.34444444444444439</v>
      </c>
      <c r="G59" s="154">
        <f>(E59-D59)/D59</f>
        <v>0.32917337656707152</v>
      </c>
      <c r="I59" s="36">
        <v>1.1480000000000001</v>
      </c>
      <c r="J59" s="37">
        <v>2.2170000000000001</v>
      </c>
      <c r="K59" s="4">
        <f t="shared" si="12"/>
        <v>7.4594977860626427E-5</v>
      </c>
      <c r="L59" s="4">
        <f t="shared" si="13"/>
        <v>1.3891862658165624E-4</v>
      </c>
      <c r="M59" s="159">
        <f>(J59-I59)/I59</f>
        <v>0.93118466898954688</v>
      </c>
      <c r="N59" s="154">
        <f>(L59-K59)/K59</f>
        <v>0.86230535306562317</v>
      </c>
      <c r="P59" s="80">
        <f t="shared" si="14"/>
        <v>2.5511111111111111</v>
      </c>
      <c r="Q59" s="6">
        <f t="shared" si="14"/>
        <v>3.6644628099173553</v>
      </c>
      <c r="R59" s="167">
        <f>(Q59-P59)/P59</f>
        <v>0.43641834883520025</v>
      </c>
    </row>
    <row r="60" spans="1:18" ht="20.100000000000001" customHeight="1" x14ac:dyDescent="0.25">
      <c r="A60" s="93" t="s">
        <v>92</v>
      </c>
      <c r="B60" s="36">
        <v>8.879999999999999</v>
      </c>
      <c r="C60" s="37">
        <v>4.2899999999999991</v>
      </c>
      <c r="D60" s="4">
        <f t="shared" si="10"/>
        <v>1.4819106768326629E-4</v>
      </c>
      <c r="E60" s="4">
        <f t="shared" si="11"/>
        <v>7.07791147166113E-5</v>
      </c>
      <c r="F60" s="159">
        <f>(C60-B60)/B60</f>
        <v>-0.51689189189189189</v>
      </c>
      <c r="G60" s="154">
        <f>(E60-D60)/D60</f>
        <v>-0.52237934564389632</v>
      </c>
      <c r="I60" s="36">
        <v>3.8800000000000003</v>
      </c>
      <c r="J60" s="37">
        <v>2.1719999999999997</v>
      </c>
      <c r="K60" s="4">
        <f t="shared" si="12"/>
        <v>2.5211543040002662E-4</v>
      </c>
      <c r="L60" s="4">
        <f t="shared" si="13"/>
        <v>1.3609889803128432E-4</v>
      </c>
      <c r="M60" s="159">
        <f>(J60-I60)/I60</f>
        <v>-0.44020618556701041</v>
      </c>
      <c r="N60" s="154">
        <f>(L60-K60)/K60</f>
        <v>-0.46017227975559111</v>
      </c>
      <c r="P60" s="80">
        <f t="shared" si="14"/>
        <v>4.3693693693693705</v>
      </c>
      <c r="Q60" s="6">
        <f t="shared" si="14"/>
        <v>5.0629370629370634</v>
      </c>
      <c r="R60" s="167">
        <f>(Q60-P60)/P60</f>
        <v>0.15873404945569874</v>
      </c>
    </row>
    <row r="61" spans="1:18" ht="20.100000000000001" customHeight="1" thickBot="1" x14ac:dyDescent="0.3">
      <c r="A61" s="18" t="s">
        <v>18</v>
      </c>
      <c r="B61" s="36">
        <f>B62-SUM(B39:B60)</f>
        <v>68.710000000006403</v>
      </c>
      <c r="C61" s="37">
        <f>C62-SUM(C39:C60)</f>
        <v>13.569999999992433</v>
      </c>
      <c r="D61" s="4">
        <f t="shared" si="10"/>
        <v>1.1466450743826775E-3</v>
      </c>
      <c r="E61" s="4">
        <f t="shared" si="11"/>
        <v>2.2388638384705827E-4</v>
      </c>
      <c r="F61" s="159">
        <f t="shared" si="15"/>
        <v>-0.80250327463264204</v>
      </c>
      <c r="G61" s="154">
        <f t="shared" si="16"/>
        <v>-0.80474656992915383</v>
      </c>
      <c r="I61" s="36">
        <f>I62-SUM(I39:I60)</f>
        <v>24.36300000000665</v>
      </c>
      <c r="J61" s="37">
        <f>J62-SUM(J39:J60)</f>
        <v>4.3210000000017317</v>
      </c>
      <c r="K61" s="4">
        <f t="shared" si="12"/>
        <v>1.5830639770199805E-3</v>
      </c>
      <c r="L61" s="4">
        <f t="shared" si="13"/>
        <v>2.7075660147026485E-4</v>
      </c>
      <c r="M61" s="159">
        <f t="shared" si="17"/>
        <v>-0.82264088987396655</v>
      </c>
      <c r="N61" s="154">
        <f t="shared" si="18"/>
        <v>-0.82896673450939906</v>
      </c>
      <c r="P61" s="80">
        <f t="shared" si="14"/>
        <v>3.5457720855777004</v>
      </c>
      <c r="Q61" s="6">
        <f t="shared" si="14"/>
        <v>3.1842299189418872</v>
      </c>
      <c r="R61" s="167">
        <f t="shared" si="9"/>
        <v>-0.10196429942758387</v>
      </c>
    </row>
    <row r="62" spans="1:18" ht="26.25" customHeight="1" thickBot="1" x14ac:dyDescent="0.3">
      <c r="A62" s="24" t="s">
        <v>19</v>
      </c>
      <c r="B62" s="97">
        <v>59922.639999999992</v>
      </c>
      <c r="C62" s="98">
        <v>60611.1</v>
      </c>
      <c r="D62" s="94">
        <f>SUM(D39:D61)</f>
        <v>1.0000000000000004</v>
      </c>
      <c r="E62" s="94">
        <f>SUM(E39:E61)</f>
        <v>0.99999999999999978</v>
      </c>
      <c r="F62" s="172">
        <f t="shared" si="15"/>
        <v>1.1489146673110639E-2</v>
      </c>
      <c r="G62" s="174">
        <v>0</v>
      </c>
      <c r="H62" s="2"/>
      <c r="I62" s="97">
        <v>15389.776000000002</v>
      </c>
      <c r="J62" s="98">
        <v>15958.982999999998</v>
      </c>
      <c r="K62" s="94">
        <f>SUM(K39:K61)</f>
        <v>1.0000000000000002</v>
      </c>
      <c r="L62" s="94">
        <f>SUM(L39:L61)</f>
        <v>1.0000000000000002</v>
      </c>
      <c r="M62" s="172">
        <f t="shared" si="17"/>
        <v>3.6986048399924511E-2</v>
      </c>
      <c r="N62" s="174">
        <f t="shared" si="18"/>
        <v>0</v>
      </c>
      <c r="O62" s="2"/>
      <c r="P62" s="65">
        <f t="shared" si="14"/>
        <v>2.5682740279800766</v>
      </c>
      <c r="Q62" s="66">
        <f t="shared" si="14"/>
        <v>2.6330132599474352</v>
      </c>
      <c r="R62" s="173">
        <f t="shared" si="9"/>
        <v>2.5207291458020673E-2</v>
      </c>
    </row>
    <row r="64" spans="1:18" ht="15.75" thickBot="1" x14ac:dyDescent="0.3"/>
    <row r="65" spans="1:18" x14ac:dyDescent="0.25">
      <c r="A65" s="469" t="s">
        <v>16</v>
      </c>
      <c r="B65" s="460" t="s">
        <v>1</v>
      </c>
      <c r="C65" s="453"/>
      <c r="D65" s="460" t="s">
        <v>13</v>
      </c>
      <c r="E65" s="453"/>
      <c r="F65" s="472" t="s">
        <v>109</v>
      </c>
      <c r="G65" s="463"/>
      <c r="I65" s="458" t="s">
        <v>20</v>
      </c>
      <c r="J65" s="459"/>
      <c r="K65" s="460" t="s">
        <v>13</v>
      </c>
      <c r="L65" s="461"/>
      <c r="M65" s="462" t="s">
        <v>109</v>
      </c>
      <c r="N65" s="463"/>
      <c r="P65" s="451" t="s">
        <v>23</v>
      </c>
      <c r="Q65" s="453"/>
      <c r="R65" s="397" t="s">
        <v>0</v>
      </c>
    </row>
    <row r="66" spans="1:18" x14ac:dyDescent="0.25">
      <c r="A66" s="470"/>
      <c r="B66" s="466" t="str">
        <f>B5</f>
        <v>jan - mar</v>
      </c>
      <c r="C66" s="465"/>
      <c r="D66" s="466" t="str">
        <f>B5</f>
        <v>jan - mar</v>
      </c>
      <c r="E66" s="465"/>
      <c r="F66" s="466" t="str">
        <f>B5</f>
        <v>jan - mar</v>
      </c>
      <c r="G66" s="468"/>
      <c r="I66" s="464" t="str">
        <f>B5</f>
        <v>jan - mar</v>
      </c>
      <c r="J66" s="465"/>
      <c r="K66" s="466" t="str">
        <f>B5</f>
        <v>jan - mar</v>
      </c>
      <c r="L66" s="467"/>
      <c r="M66" s="465" t="str">
        <f>B5</f>
        <v>jan - mar</v>
      </c>
      <c r="N66" s="468"/>
      <c r="P66" s="464" t="str">
        <f>B5</f>
        <v>jan - mar</v>
      </c>
      <c r="Q66" s="467"/>
      <c r="R66" s="398" t="str">
        <f>R37</f>
        <v>2017/2016</v>
      </c>
    </row>
    <row r="67" spans="1:18" ht="15.75" thickBot="1" x14ac:dyDescent="0.3">
      <c r="A67" s="471"/>
      <c r="B67" s="245">
        <f>B6</f>
        <v>2016</v>
      </c>
      <c r="C67" s="402">
        <f>C6</f>
        <v>2017</v>
      </c>
      <c r="D67" s="245">
        <f>B6</f>
        <v>2016</v>
      </c>
      <c r="E67" s="402">
        <f>C6</f>
        <v>2017</v>
      </c>
      <c r="F67" s="245" t="s">
        <v>1</v>
      </c>
      <c r="G67" s="401" t="s">
        <v>15</v>
      </c>
      <c r="I67" s="52">
        <f>B6</f>
        <v>2016</v>
      </c>
      <c r="J67" s="402">
        <f>C6</f>
        <v>2017</v>
      </c>
      <c r="K67" s="245">
        <f>B6</f>
        <v>2016</v>
      </c>
      <c r="L67" s="402">
        <f>C6</f>
        <v>2017</v>
      </c>
      <c r="M67" s="54">
        <v>1000</v>
      </c>
      <c r="N67" s="401" t="s">
        <v>15</v>
      </c>
      <c r="P67" s="52">
        <f>B6</f>
        <v>2016</v>
      </c>
      <c r="Q67" s="402">
        <f>C6</f>
        <v>2017</v>
      </c>
      <c r="R67" s="399" t="s">
        <v>24</v>
      </c>
    </row>
    <row r="68" spans="1:18" ht="20.100000000000001" customHeight="1" x14ac:dyDescent="0.25">
      <c r="A68" s="93" t="s">
        <v>37</v>
      </c>
      <c r="B68" s="95">
        <v>21781.74</v>
      </c>
      <c r="C68" s="99">
        <v>23572.6</v>
      </c>
      <c r="D68" s="4">
        <f>B68/$B$96</f>
        <v>0.31538426676771297</v>
      </c>
      <c r="E68" s="4">
        <f>C68/$C$96</f>
        <v>0.31863915939365473</v>
      </c>
      <c r="F68" s="177">
        <f t="shared" ref="F68:F94" si="19">(C68-B68)/B68</f>
        <v>8.221840863034803E-2</v>
      </c>
      <c r="G68" s="154">
        <f t="shared" ref="G68:G94" si="20">(E68-D68)/D68</f>
        <v>1.0320402660856407E-2</v>
      </c>
      <c r="I68" s="95">
        <v>6339.0649999999987</v>
      </c>
      <c r="J68" s="99">
        <v>7308.39</v>
      </c>
      <c r="K68" s="4">
        <f>I68/$I$96</f>
        <v>0.29157026525262741</v>
      </c>
      <c r="L68" s="4">
        <f>J68/$J$96</f>
        <v>0.29120991061791185</v>
      </c>
      <c r="M68" s="177">
        <f t="shared" ref="M68:M94" si="21">(J68-I68)/I68</f>
        <v>0.15291292958819666</v>
      </c>
      <c r="N68" s="154">
        <f t="shared" ref="N68:N94" si="22">(L68-K68)/K68</f>
        <v>-1.2359100966737478E-3</v>
      </c>
      <c r="P68" s="80">
        <f t="shared" ref="P68:Q96" si="23">(I68/B68)*10</f>
        <v>2.910265662890108</v>
      </c>
      <c r="Q68" s="6">
        <f t="shared" si="23"/>
        <v>3.1003750116660873</v>
      </c>
      <c r="R68" s="167">
        <f t="shared" si="9"/>
        <v>6.5323709515641509E-2</v>
      </c>
    </row>
    <row r="69" spans="1:18" ht="20.100000000000001" customHeight="1" x14ac:dyDescent="0.25">
      <c r="A69" s="93" t="s">
        <v>42</v>
      </c>
      <c r="B69" s="36">
        <v>11853.47</v>
      </c>
      <c r="C69" s="37">
        <v>12925.89</v>
      </c>
      <c r="D69" s="4">
        <f t="shared" ref="D69:D95" si="24">B69/$B$96</f>
        <v>0.17162990397475511</v>
      </c>
      <c r="E69" s="4">
        <f t="shared" ref="E69:E95" si="25">C69/$C$96</f>
        <v>0.1747238201986564</v>
      </c>
      <c r="F69" s="177">
        <f t="shared" si="19"/>
        <v>9.0473085096600417E-2</v>
      </c>
      <c r="G69" s="154">
        <f t="shared" si="20"/>
        <v>1.8026673395775888E-2</v>
      </c>
      <c r="I69" s="36">
        <v>4071.5</v>
      </c>
      <c r="J69" s="37">
        <v>4964.5849999999991</v>
      </c>
      <c r="K69" s="4">
        <f t="shared" ref="K69:K96" si="26">I69/$I$96</f>
        <v>0.18727183503814407</v>
      </c>
      <c r="L69" s="4">
        <f t="shared" ref="L69:L96" si="27">J69/$J$96</f>
        <v>0.19781871986922231</v>
      </c>
      <c r="M69" s="177">
        <f t="shared" si="21"/>
        <v>0.21935036227434584</v>
      </c>
      <c r="N69" s="154">
        <f t="shared" si="22"/>
        <v>5.6318585381138708E-2</v>
      </c>
      <c r="P69" s="80">
        <f t="shared" si="23"/>
        <v>3.4348591593853954</v>
      </c>
      <c r="Q69" s="6">
        <f t="shared" si="23"/>
        <v>3.8408070933606888</v>
      </c>
      <c r="R69" s="167">
        <f t="shared" si="9"/>
        <v>0.11818473921007296</v>
      </c>
    </row>
    <row r="70" spans="1:18" ht="20.100000000000001" customHeight="1" x14ac:dyDescent="0.25">
      <c r="A70" s="93" t="s">
        <v>43</v>
      </c>
      <c r="B70" s="36">
        <v>6821.8000000000011</v>
      </c>
      <c r="C70" s="37">
        <v>12490.670000000002</v>
      </c>
      <c r="D70" s="4">
        <f t="shared" si="24"/>
        <v>9.8774863304583779E-2</v>
      </c>
      <c r="E70" s="4">
        <f t="shared" si="25"/>
        <v>0.16884079775092872</v>
      </c>
      <c r="F70" s="177">
        <f t="shared" si="19"/>
        <v>0.83099328622944091</v>
      </c>
      <c r="G70" s="154">
        <f t="shared" si="20"/>
        <v>0.70934984977188464</v>
      </c>
      <c r="I70" s="36">
        <v>1935.3889999999994</v>
      </c>
      <c r="J70" s="37">
        <v>3515.5000000000005</v>
      </c>
      <c r="K70" s="4">
        <f t="shared" si="26"/>
        <v>8.9019734629163336E-2</v>
      </c>
      <c r="L70" s="4">
        <f t="shared" si="27"/>
        <v>0.14007851808363664</v>
      </c>
      <c r="M70" s="177">
        <f t="shared" si="21"/>
        <v>0.81643070204491264</v>
      </c>
      <c r="N70" s="154">
        <f t="shared" si="22"/>
        <v>0.57356701485544725</v>
      </c>
      <c r="P70" s="80">
        <f t="shared" si="23"/>
        <v>2.8370649975079876</v>
      </c>
      <c r="Q70" s="6">
        <f t="shared" si="23"/>
        <v>2.8145007433548401</v>
      </c>
      <c r="R70" s="167">
        <f t="shared" si="9"/>
        <v>-7.9533793455445565E-3</v>
      </c>
    </row>
    <row r="71" spans="1:18" ht="20.100000000000001" customHeight="1" x14ac:dyDescent="0.25">
      <c r="A71" s="93" t="s">
        <v>44</v>
      </c>
      <c r="B71" s="36">
        <v>10756.420000000002</v>
      </c>
      <c r="C71" s="37">
        <v>7644.84</v>
      </c>
      <c r="D71" s="4">
        <f t="shared" si="24"/>
        <v>0.15574539200015994</v>
      </c>
      <c r="E71" s="4">
        <f t="shared" si="25"/>
        <v>0.1033380022271191</v>
      </c>
      <c r="F71" s="177">
        <f t="shared" si="19"/>
        <v>-0.28927654368274958</v>
      </c>
      <c r="G71" s="154">
        <f t="shared" si="20"/>
        <v>-0.33649399895559684</v>
      </c>
      <c r="I71" s="36">
        <v>3618.3210000000004</v>
      </c>
      <c r="J71" s="37">
        <v>2931.105</v>
      </c>
      <c r="K71" s="4">
        <f t="shared" si="26"/>
        <v>0.16642751158714297</v>
      </c>
      <c r="L71" s="4">
        <f t="shared" si="27"/>
        <v>0.11679273069194644</v>
      </c>
      <c r="M71" s="177">
        <f t="shared" si="21"/>
        <v>-0.18992676437496847</v>
      </c>
      <c r="N71" s="154">
        <f t="shared" si="22"/>
        <v>-0.29823663420700314</v>
      </c>
      <c r="P71" s="80">
        <f t="shared" si="23"/>
        <v>3.3638710649082126</v>
      </c>
      <c r="Q71" s="6">
        <f t="shared" si="23"/>
        <v>3.8340959392217493</v>
      </c>
      <c r="R71" s="167">
        <f t="shared" si="9"/>
        <v>0.13978683048197252</v>
      </c>
    </row>
    <row r="72" spans="1:18" ht="20.100000000000001" customHeight="1" x14ac:dyDescent="0.25">
      <c r="A72" s="93" t="s">
        <v>45</v>
      </c>
      <c r="B72" s="36">
        <v>2936.6200000000003</v>
      </c>
      <c r="C72" s="37">
        <v>5239.28</v>
      </c>
      <c r="D72" s="4">
        <f t="shared" si="24"/>
        <v>4.2520191016668152E-2</v>
      </c>
      <c r="E72" s="4">
        <f t="shared" si="25"/>
        <v>7.0821198129522728E-2</v>
      </c>
      <c r="F72" s="177">
        <f t="shared" si="19"/>
        <v>0.78411915739864169</v>
      </c>
      <c r="G72" s="154">
        <f t="shared" si="20"/>
        <v>0.66558983946615913</v>
      </c>
      <c r="I72" s="36">
        <v>1053.3219999999999</v>
      </c>
      <c r="J72" s="37">
        <v>1843.5240000000001</v>
      </c>
      <c r="K72" s="4">
        <f t="shared" si="26"/>
        <v>4.8448371319181623E-2</v>
      </c>
      <c r="L72" s="4">
        <f t="shared" si="27"/>
        <v>7.3457007529972446E-2</v>
      </c>
      <c r="M72" s="177">
        <f t="shared" si="21"/>
        <v>0.7501998439223716</v>
      </c>
      <c r="N72" s="154">
        <f t="shared" si="22"/>
        <v>0.51619147413711786</v>
      </c>
      <c r="P72" s="80">
        <f t="shared" si="23"/>
        <v>3.5868515504219127</v>
      </c>
      <c r="Q72" s="6">
        <f t="shared" si="23"/>
        <v>3.5186590523888785</v>
      </c>
      <c r="R72" s="167">
        <f t="shared" ref="R72:R94" si="28">(Q72-P72)/P72</f>
        <v>-1.9011798251035189E-2</v>
      </c>
    </row>
    <row r="73" spans="1:18" ht="20.100000000000001" customHeight="1" x14ac:dyDescent="0.25">
      <c r="A73" s="93" t="s">
        <v>49</v>
      </c>
      <c r="B73" s="36">
        <v>2170.4699999999998</v>
      </c>
      <c r="C73" s="37">
        <v>2961.91</v>
      </c>
      <c r="D73" s="4">
        <f t="shared" si="24"/>
        <v>3.1426878178296036E-2</v>
      </c>
      <c r="E73" s="4">
        <f t="shared" si="25"/>
        <v>4.0037183535106859E-2</v>
      </c>
      <c r="F73" s="177">
        <f t="shared" si="19"/>
        <v>0.36463991670006962</v>
      </c>
      <c r="G73" s="154">
        <f t="shared" si="20"/>
        <v>0.27397902228663784</v>
      </c>
      <c r="I73" s="36">
        <v>707.18399999999997</v>
      </c>
      <c r="J73" s="37">
        <v>1012.8979999999998</v>
      </c>
      <c r="K73" s="4">
        <f t="shared" si="26"/>
        <v>3.2527482596000218E-2</v>
      </c>
      <c r="L73" s="4">
        <f t="shared" si="27"/>
        <v>4.0359906360369603E-2</v>
      </c>
      <c r="M73" s="177">
        <f t="shared" si="21"/>
        <v>0.43229767641801831</v>
      </c>
      <c r="N73" s="154">
        <f t="shared" si="22"/>
        <v>0.24079403443697511</v>
      </c>
      <c r="P73" s="80">
        <f t="shared" si="23"/>
        <v>3.2582067478472405</v>
      </c>
      <c r="Q73" s="6">
        <f t="shared" si="23"/>
        <v>3.4197460422497636</v>
      </c>
      <c r="R73" s="167">
        <f t="shared" si="28"/>
        <v>4.9579203194903214E-2</v>
      </c>
    </row>
    <row r="74" spans="1:18" ht="20.100000000000001" customHeight="1" x14ac:dyDescent="0.25">
      <c r="A74" s="93" t="s">
        <v>56</v>
      </c>
      <c r="B74" s="36">
        <v>1267.1199999999999</v>
      </c>
      <c r="C74" s="37">
        <v>1262.3600000000001</v>
      </c>
      <c r="D74" s="4">
        <f t="shared" si="24"/>
        <v>1.8347005891480864E-2</v>
      </c>
      <c r="E74" s="4">
        <f t="shared" si="25"/>
        <v>1.7063765950814675E-2</v>
      </c>
      <c r="F74" s="177">
        <f t="shared" si="19"/>
        <v>-3.7565502872654241E-3</v>
      </c>
      <c r="G74" s="154">
        <f t="shared" si="20"/>
        <v>-6.9942744241557206E-2</v>
      </c>
      <c r="I74" s="36">
        <v>651.61400000000003</v>
      </c>
      <c r="J74" s="37">
        <v>666.37800000000004</v>
      </c>
      <c r="K74" s="4">
        <f t="shared" si="26"/>
        <v>2.9971496872539659E-2</v>
      </c>
      <c r="L74" s="4">
        <f t="shared" si="27"/>
        <v>2.6552479796199006E-2</v>
      </c>
      <c r="M74" s="177">
        <f t="shared" si="21"/>
        <v>2.2657585625845991E-2</v>
      </c>
      <c r="N74" s="154">
        <f t="shared" si="22"/>
        <v>-0.11407561960888273</v>
      </c>
      <c r="P74" s="80">
        <f t="shared" si="23"/>
        <v>5.1424805858955747</v>
      </c>
      <c r="Q74" s="6">
        <f t="shared" si="23"/>
        <v>5.2788269590291206</v>
      </c>
      <c r="R74" s="167">
        <f t="shared" si="28"/>
        <v>2.6513736096059736E-2</v>
      </c>
    </row>
    <row r="75" spans="1:18" ht="20.100000000000001" customHeight="1" x14ac:dyDescent="0.25">
      <c r="A75" s="93" t="s">
        <v>53</v>
      </c>
      <c r="B75" s="36">
        <v>1539.3300000000002</v>
      </c>
      <c r="C75" s="37">
        <v>1449.23</v>
      </c>
      <c r="D75" s="4">
        <f t="shared" si="24"/>
        <v>2.2288415129532519E-2</v>
      </c>
      <c r="E75" s="4">
        <f t="shared" si="25"/>
        <v>1.958975373815643E-2</v>
      </c>
      <c r="F75" s="177">
        <f t="shared" si="19"/>
        <v>-5.8531958709308676E-2</v>
      </c>
      <c r="G75" s="154">
        <f t="shared" si="20"/>
        <v>-0.12107910659831161</v>
      </c>
      <c r="I75" s="36">
        <v>391.78499999999997</v>
      </c>
      <c r="J75" s="37">
        <v>439.65</v>
      </c>
      <c r="K75" s="4">
        <f t="shared" si="26"/>
        <v>1.8020458280834893E-2</v>
      </c>
      <c r="L75" s="4">
        <f t="shared" si="27"/>
        <v>1.7518282029717207E-2</v>
      </c>
      <c r="M75" s="177">
        <f t="shared" si="21"/>
        <v>0.12217159921895941</v>
      </c>
      <c r="N75" s="154">
        <f t="shared" si="22"/>
        <v>-2.7867007780360383E-2</v>
      </c>
      <c r="P75" s="80">
        <f t="shared" si="23"/>
        <v>2.5451657539319053</v>
      </c>
      <c r="Q75" s="6">
        <f t="shared" si="23"/>
        <v>3.0336799541825661</v>
      </c>
      <c r="R75" s="167">
        <f t="shared" si="28"/>
        <v>0.19193806906130909</v>
      </c>
    </row>
    <row r="76" spans="1:18" ht="20.100000000000001" customHeight="1" x14ac:dyDescent="0.25">
      <c r="A76" s="93" t="s">
        <v>52</v>
      </c>
      <c r="B76" s="36">
        <v>3446.24</v>
      </c>
      <c r="C76" s="37">
        <v>959.16999999999985</v>
      </c>
      <c r="D76" s="4">
        <f t="shared" si="24"/>
        <v>4.9899129982524951E-2</v>
      </c>
      <c r="E76" s="4">
        <f t="shared" si="25"/>
        <v>1.2965439642449783E-2</v>
      </c>
      <c r="F76" s="177">
        <f t="shared" si="19"/>
        <v>-0.72167637773341375</v>
      </c>
      <c r="G76" s="154">
        <f t="shared" si="20"/>
        <v>-0.74016702000635326</v>
      </c>
      <c r="I76" s="36">
        <v>876.02800000000002</v>
      </c>
      <c r="J76" s="37">
        <v>357.08199999999999</v>
      </c>
      <c r="K76" s="4">
        <f t="shared" si="26"/>
        <v>4.0293594769690598E-2</v>
      </c>
      <c r="L76" s="4">
        <f t="shared" si="27"/>
        <v>1.4228279731003024E-2</v>
      </c>
      <c r="M76" s="177">
        <f t="shared" si="21"/>
        <v>-0.59238517490308529</v>
      </c>
      <c r="N76" s="154">
        <f t="shared" si="22"/>
        <v>-0.64688482593005736</v>
      </c>
      <c r="P76" s="80">
        <f t="shared" si="23"/>
        <v>2.541981986164632</v>
      </c>
      <c r="Q76" s="6">
        <f t="shared" si="23"/>
        <v>3.7228228572620079</v>
      </c>
      <c r="R76" s="167">
        <f t="shared" si="28"/>
        <v>0.46453549927749116</v>
      </c>
    </row>
    <row r="77" spans="1:18" ht="20.100000000000001" customHeight="1" x14ac:dyDescent="0.25">
      <c r="A77" s="93" t="s">
        <v>57</v>
      </c>
      <c r="B77" s="36">
        <v>115.88000000000001</v>
      </c>
      <c r="C77" s="37">
        <v>132.16</v>
      </c>
      <c r="D77" s="4">
        <f t="shared" si="24"/>
        <v>1.6778608519357307E-3</v>
      </c>
      <c r="E77" s="4">
        <f t="shared" si="25"/>
        <v>1.7864533952752521E-3</v>
      </c>
      <c r="F77" s="177">
        <f t="shared" si="19"/>
        <v>0.14049016223679656</v>
      </c>
      <c r="G77" s="154">
        <f t="shared" si="20"/>
        <v>6.4720827841140291E-2</v>
      </c>
      <c r="I77" s="36">
        <v>217.77</v>
      </c>
      <c r="J77" s="37">
        <v>265.63600000000002</v>
      </c>
      <c r="K77" s="4">
        <f t="shared" si="26"/>
        <v>1.0016501907468165E-2</v>
      </c>
      <c r="L77" s="4">
        <f t="shared" si="27"/>
        <v>1.0584524883989447E-2</v>
      </c>
      <c r="M77" s="177">
        <f t="shared" si="21"/>
        <v>0.2198007071681132</v>
      </c>
      <c r="N77" s="154">
        <f t="shared" si="22"/>
        <v>5.6708717451326177E-2</v>
      </c>
      <c r="P77" s="80">
        <f t="shared" si="23"/>
        <v>18.792716603382807</v>
      </c>
      <c r="Q77" s="6">
        <f t="shared" si="23"/>
        <v>20.099576271186443</v>
      </c>
      <c r="R77" s="167">
        <f t="shared" si="28"/>
        <v>6.9540753228215693E-2</v>
      </c>
    </row>
    <row r="78" spans="1:18" ht="20.100000000000001" customHeight="1" x14ac:dyDescent="0.25">
      <c r="A78" s="93" t="s">
        <v>60</v>
      </c>
      <c r="B78" s="36">
        <v>253.23</v>
      </c>
      <c r="C78" s="37">
        <v>695.02</v>
      </c>
      <c r="D78" s="4">
        <f t="shared" si="24"/>
        <v>3.6665921948195119E-3</v>
      </c>
      <c r="E78" s="4">
        <f t="shared" si="25"/>
        <v>9.3948308019386039E-3</v>
      </c>
      <c r="F78" s="177">
        <f t="shared" si="19"/>
        <v>1.7446195158551514</v>
      </c>
      <c r="G78" s="154">
        <f t="shared" si="20"/>
        <v>1.5622786235165333</v>
      </c>
      <c r="I78" s="36">
        <v>145.572</v>
      </c>
      <c r="J78" s="37">
        <v>212.48800000000006</v>
      </c>
      <c r="K78" s="4">
        <f t="shared" si="26"/>
        <v>6.6956982856865308E-3</v>
      </c>
      <c r="L78" s="4">
        <f t="shared" si="27"/>
        <v>8.4667911109531473E-3</v>
      </c>
      <c r="M78" s="177">
        <f t="shared" si="21"/>
        <v>0.45967631137856219</v>
      </c>
      <c r="N78" s="154">
        <f t="shared" si="22"/>
        <v>0.26451204186614879</v>
      </c>
      <c r="P78" s="80">
        <f t="shared" si="23"/>
        <v>5.7486079848359211</v>
      </c>
      <c r="Q78" s="6">
        <f t="shared" si="23"/>
        <v>3.0572933153002801</v>
      </c>
      <c r="R78" s="167">
        <f t="shared" si="28"/>
        <v>-0.46816806375299524</v>
      </c>
    </row>
    <row r="79" spans="1:18" ht="20.100000000000001" customHeight="1" x14ac:dyDescent="0.25">
      <c r="A79" s="93" t="s">
        <v>55</v>
      </c>
      <c r="B79" s="36">
        <v>1214.56</v>
      </c>
      <c r="C79" s="37">
        <v>563.78</v>
      </c>
      <c r="D79" s="4">
        <f t="shared" si="24"/>
        <v>1.7585974079453406E-2</v>
      </c>
      <c r="E79" s="4">
        <f t="shared" si="25"/>
        <v>7.6208133715820348E-3</v>
      </c>
      <c r="F79" s="177">
        <f t="shared" si="19"/>
        <v>-0.53581543933605591</v>
      </c>
      <c r="G79" s="154">
        <f t="shared" si="20"/>
        <v>-0.56665389490788454</v>
      </c>
      <c r="I79" s="36">
        <v>370.702</v>
      </c>
      <c r="J79" s="37">
        <v>192.05599999999998</v>
      </c>
      <c r="K79" s="4">
        <f t="shared" si="26"/>
        <v>1.7050729164266261E-2</v>
      </c>
      <c r="L79" s="4">
        <f t="shared" si="27"/>
        <v>7.6526581906047253E-3</v>
      </c>
      <c r="M79" s="177">
        <f t="shared" si="21"/>
        <v>-0.48191269537256343</v>
      </c>
      <c r="N79" s="154">
        <f t="shared" si="22"/>
        <v>-0.55118293670146157</v>
      </c>
      <c r="P79" s="80">
        <f t="shared" si="23"/>
        <v>3.0521505730470295</v>
      </c>
      <c r="Q79" s="6">
        <f t="shared" si="23"/>
        <v>3.4065770335946643</v>
      </c>
      <c r="R79" s="167">
        <f t="shared" si="28"/>
        <v>0.11612351752154974</v>
      </c>
    </row>
    <row r="80" spans="1:18" ht="20.100000000000001" customHeight="1" x14ac:dyDescent="0.25">
      <c r="A80" s="93" t="s">
        <v>73</v>
      </c>
      <c r="B80" s="36">
        <v>315.58</v>
      </c>
      <c r="C80" s="37">
        <v>414.25000000000011</v>
      </c>
      <c r="D80" s="4">
        <f t="shared" si="24"/>
        <v>4.5693763173444753E-3</v>
      </c>
      <c r="E80" s="4">
        <f t="shared" si="25"/>
        <v>5.5995635517007676E-3</v>
      </c>
      <c r="F80" s="177">
        <f t="shared" si="19"/>
        <v>0.31266239939159685</v>
      </c>
      <c r="G80" s="154">
        <f t="shared" si="20"/>
        <v>0.22545467101186201</v>
      </c>
      <c r="I80" s="36">
        <v>117.81500000000001</v>
      </c>
      <c r="J80" s="37">
        <v>148.43499999999997</v>
      </c>
      <c r="K80" s="4">
        <f t="shared" si="26"/>
        <v>5.4189933059115673E-3</v>
      </c>
      <c r="L80" s="4">
        <f t="shared" si="27"/>
        <v>5.9145370023452135E-3</v>
      </c>
      <c r="M80" s="177">
        <f t="shared" si="21"/>
        <v>0.25989899418579943</v>
      </c>
      <c r="N80" s="154">
        <f t="shared" si="22"/>
        <v>9.1445711123698703E-2</v>
      </c>
      <c r="P80" s="80">
        <f t="shared" si="23"/>
        <v>3.7332847455478806</v>
      </c>
      <c r="Q80" s="6">
        <f t="shared" si="23"/>
        <v>3.5832226916113443</v>
      </c>
      <c r="R80" s="167">
        <f t="shared" si="28"/>
        <v>-4.0195716149295173E-2</v>
      </c>
    </row>
    <row r="81" spans="1:18" ht="20.100000000000001" customHeight="1" x14ac:dyDescent="0.25">
      <c r="A81" s="93" t="s">
        <v>75</v>
      </c>
      <c r="B81" s="36">
        <v>1417.9599999999998</v>
      </c>
      <c r="C81" s="37">
        <v>419.45</v>
      </c>
      <c r="D81" s="4">
        <f t="shared" si="24"/>
        <v>2.0531062941066519E-2</v>
      </c>
      <c r="E81" s="4">
        <f t="shared" si="25"/>
        <v>5.6698537881976737E-3</v>
      </c>
      <c r="F81" s="177">
        <f t="shared" si="19"/>
        <v>-0.70418770628226457</v>
      </c>
      <c r="G81" s="154">
        <f t="shared" si="20"/>
        <v>-0.72384022179111085</v>
      </c>
      <c r="I81" s="36">
        <v>326.60900000000004</v>
      </c>
      <c r="J81" s="37">
        <v>121.64200000000001</v>
      </c>
      <c r="K81" s="4">
        <f t="shared" si="26"/>
        <v>1.5022637055132803E-2</v>
      </c>
      <c r="L81" s="4">
        <f t="shared" si="27"/>
        <v>4.8469438477399306E-3</v>
      </c>
      <c r="M81" s="177">
        <f t="shared" si="21"/>
        <v>-0.62756078368936563</v>
      </c>
      <c r="N81" s="154">
        <f t="shared" si="22"/>
        <v>-0.67735732215644062</v>
      </c>
      <c r="P81" s="80">
        <f t="shared" si="23"/>
        <v>2.3033724505627808</v>
      </c>
      <c r="Q81" s="6">
        <f t="shared" si="23"/>
        <v>2.9000357611157472</v>
      </c>
      <c r="R81" s="167">
        <f t="shared" si="28"/>
        <v>0.25903900622202208</v>
      </c>
    </row>
    <row r="82" spans="1:18" ht="20.100000000000001" customHeight="1" x14ac:dyDescent="0.25">
      <c r="A82" s="93" t="s">
        <v>74</v>
      </c>
      <c r="B82" s="36">
        <v>208.84</v>
      </c>
      <c r="C82" s="37">
        <v>355.51999999999992</v>
      </c>
      <c r="D82" s="4">
        <f t="shared" si="24"/>
        <v>3.0238562333298065E-3</v>
      </c>
      <c r="E82" s="4">
        <f t="shared" si="25"/>
        <v>4.8056893998808838E-3</v>
      </c>
      <c r="F82" s="177">
        <f t="shared" si="19"/>
        <v>0.70235587052288795</v>
      </c>
      <c r="G82" s="154">
        <f t="shared" si="20"/>
        <v>0.58925855895898871</v>
      </c>
      <c r="I82" s="36">
        <v>87.368000000000009</v>
      </c>
      <c r="J82" s="37">
        <v>119.40899999999999</v>
      </c>
      <c r="K82" s="4">
        <f t="shared" si="26"/>
        <v>4.0185596668580554E-3</v>
      </c>
      <c r="L82" s="4">
        <f t="shared" si="27"/>
        <v>4.7579677900295731E-3</v>
      </c>
      <c r="M82" s="177">
        <f t="shared" si="21"/>
        <v>0.36673610475231183</v>
      </c>
      <c r="N82" s="154">
        <f t="shared" si="22"/>
        <v>0.1839982940329539</v>
      </c>
      <c r="P82" s="80">
        <f t="shared" si="23"/>
        <v>4.183489752920897</v>
      </c>
      <c r="Q82" s="6">
        <f t="shared" si="23"/>
        <v>3.3587139963996404</v>
      </c>
      <c r="R82" s="167">
        <f t="shared" si="28"/>
        <v>-0.19715017969038914</v>
      </c>
    </row>
    <row r="83" spans="1:18" ht="20.100000000000001" customHeight="1" x14ac:dyDescent="0.25">
      <c r="A83" s="93" t="s">
        <v>80</v>
      </c>
      <c r="B83" s="36">
        <v>236.01000000000002</v>
      </c>
      <c r="C83" s="37">
        <v>177.66000000000003</v>
      </c>
      <c r="D83" s="4">
        <f t="shared" si="24"/>
        <v>3.4172587130251275E-3</v>
      </c>
      <c r="E83" s="4">
        <f t="shared" si="25"/>
        <v>2.4014929646231941E-3</v>
      </c>
      <c r="F83" s="177">
        <f t="shared" si="19"/>
        <v>-0.24723528664039654</v>
      </c>
      <c r="G83" s="154">
        <f t="shared" si="20"/>
        <v>-0.29724578491241216</v>
      </c>
      <c r="I83" s="36">
        <v>140.16199999999998</v>
      </c>
      <c r="J83" s="37">
        <v>114.31700000000004</v>
      </c>
      <c r="K83" s="4">
        <f t="shared" si="26"/>
        <v>6.4468610936058816E-3</v>
      </c>
      <c r="L83" s="4">
        <f t="shared" si="27"/>
        <v>4.55507209551048E-3</v>
      </c>
      <c r="M83" s="177">
        <f t="shared" si="21"/>
        <v>-0.18439377291990658</v>
      </c>
      <c r="N83" s="154">
        <f t="shared" si="22"/>
        <v>-0.29344342473451362</v>
      </c>
      <c r="P83" s="80">
        <f t="shared" si="23"/>
        <v>5.9388161518579707</v>
      </c>
      <c r="Q83" s="6">
        <f t="shared" si="23"/>
        <v>6.434594168636723</v>
      </c>
      <c r="R83" s="167">
        <f t="shared" si="28"/>
        <v>8.3480950428756251E-2</v>
      </c>
    </row>
    <row r="84" spans="1:18" ht="20.100000000000001" customHeight="1" x14ac:dyDescent="0.25">
      <c r="A84" s="93" t="s">
        <v>72</v>
      </c>
      <c r="B84" s="36">
        <v>545.53</v>
      </c>
      <c r="C84" s="37">
        <v>516.23</v>
      </c>
      <c r="D84" s="4">
        <f t="shared" si="24"/>
        <v>7.8988904949646097E-3</v>
      </c>
      <c r="E84" s="4">
        <f t="shared" si="25"/>
        <v>6.9780632282305044E-3</v>
      </c>
      <c r="F84" s="177">
        <f t="shared" si="19"/>
        <v>-5.3709236888896957E-2</v>
      </c>
      <c r="G84" s="154">
        <f t="shared" si="20"/>
        <v>-0.11657678598293202</v>
      </c>
      <c r="I84" s="36">
        <v>87.744</v>
      </c>
      <c r="J84" s="37">
        <v>113.25999999999999</v>
      </c>
      <c r="K84" s="4">
        <f t="shared" si="26"/>
        <v>4.0358540816865804E-3</v>
      </c>
      <c r="L84" s="4">
        <f t="shared" si="27"/>
        <v>4.5129549020488362E-3</v>
      </c>
      <c r="M84" s="177">
        <f t="shared" si="21"/>
        <v>0.29080051057622164</v>
      </c>
      <c r="N84" s="154">
        <f t="shared" si="22"/>
        <v>0.11821557734884106</v>
      </c>
      <c r="P84" s="80">
        <f t="shared" si="23"/>
        <v>1.6084175022455227</v>
      </c>
      <c r="Q84" s="6">
        <f t="shared" si="23"/>
        <v>2.1939833020165427</v>
      </c>
      <c r="R84" s="167">
        <f t="shared" si="28"/>
        <v>0.36406331002585307</v>
      </c>
    </row>
    <row r="85" spans="1:18" ht="20.100000000000001" customHeight="1" x14ac:dyDescent="0.25">
      <c r="A85" s="93" t="s">
        <v>77</v>
      </c>
      <c r="B85" s="36">
        <v>112.24000000000001</v>
      </c>
      <c r="C85" s="37">
        <v>199.59</v>
      </c>
      <c r="D85" s="4">
        <f t="shared" si="24"/>
        <v>1.6251562135076493E-3</v>
      </c>
      <c r="E85" s="4">
        <f t="shared" si="25"/>
        <v>2.6979285196957296E-3</v>
      </c>
      <c r="F85" s="177">
        <f t="shared" si="19"/>
        <v>0.77824305060584453</v>
      </c>
      <c r="G85" s="154">
        <f t="shared" si="20"/>
        <v>0.66010411631301991</v>
      </c>
      <c r="I85" s="36">
        <v>39.085999999999999</v>
      </c>
      <c r="J85" s="37">
        <v>80.041999999999987</v>
      </c>
      <c r="K85" s="4">
        <f t="shared" si="26"/>
        <v>1.7977912180525356E-3</v>
      </c>
      <c r="L85" s="4">
        <f t="shared" si="27"/>
        <v>3.1893513709146466E-3</v>
      </c>
      <c r="M85" s="177">
        <f t="shared" si="21"/>
        <v>1.0478432175203396</v>
      </c>
      <c r="N85" s="154">
        <f t="shared" si="22"/>
        <v>0.77403879765834205</v>
      </c>
      <c r="P85" s="80">
        <f t="shared" si="23"/>
        <v>3.4823592302209549</v>
      </c>
      <c r="Q85" s="6">
        <f t="shared" si="23"/>
        <v>4.0103211583746674</v>
      </c>
      <c r="R85" s="167">
        <f t="shared" si="28"/>
        <v>0.15161041502321213</v>
      </c>
    </row>
    <row r="86" spans="1:18" ht="20.100000000000001" customHeight="1" x14ac:dyDescent="0.25">
      <c r="A86" s="93" t="s">
        <v>82</v>
      </c>
      <c r="B86" s="36">
        <v>119.25</v>
      </c>
      <c r="C86" s="37">
        <v>165.22</v>
      </c>
      <c r="D86" s="4">
        <f t="shared" si="24"/>
        <v>1.7266560803705199E-3</v>
      </c>
      <c r="E86" s="4">
        <f t="shared" si="25"/>
        <v>2.2333370911575149E-3</v>
      </c>
      <c r="F86" s="177">
        <f t="shared" si="19"/>
        <v>0.38549266247379455</v>
      </c>
      <c r="G86" s="154">
        <f t="shared" si="20"/>
        <v>0.29344639997924032</v>
      </c>
      <c r="I86" s="36">
        <v>18.125999999999998</v>
      </c>
      <c r="J86" s="37">
        <v>58.881999999999998</v>
      </c>
      <c r="K86" s="4">
        <f t="shared" si="26"/>
        <v>8.3371958293046769E-4</v>
      </c>
      <c r="L86" s="4">
        <f t="shared" si="27"/>
        <v>2.3462105822217869E-3</v>
      </c>
      <c r="M86" s="177">
        <f t="shared" si="21"/>
        <v>2.2484828423259411</v>
      </c>
      <c r="N86" s="154">
        <f t="shared" si="22"/>
        <v>1.8141483422699705</v>
      </c>
      <c r="P86" s="80">
        <f t="shared" si="23"/>
        <v>1.5199999999999996</v>
      </c>
      <c r="Q86" s="6">
        <f t="shared" si="23"/>
        <v>3.5638542549328167</v>
      </c>
      <c r="R86" s="167">
        <f t="shared" si="28"/>
        <v>1.3446409571926432</v>
      </c>
    </row>
    <row r="87" spans="1:18" ht="20.100000000000001" customHeight="1" x14ac:dyDescent="0.25">
      <c r="A87" s="93" t="s">
        <v>58</v>
      </c>
      <c r="B87" s="36">
        <v>257.77000000000004</v>
      </c>
      <c r="C87" s="37">
        <v>206.77999999999997</v>
      </c>
      <c r="D87" s="4">
        <f t="shared" si="24"/>
        <v>3.7323281998918995E-3</v>
      </c>
      <c r="E87" s="4">
        <f t="shared" si="25"/>
        <v>2.7951182890058762E-3</v>
      </c>
      <c r="F87" s="177">
        <f t="shared" si="19"/>
        <v>-0.19781200294836504</v>
      </c>
      <c r="G87" s="154">
        <f t="shared" si="20"/>
        <v>-0.25110597479427665</v>
      </c>
      <c r="I87" s="36">
        <v>63.09899999999999</v>
      </c>
      <c r="J87" s="37">
        <v>57.247999999999998</v>
      </c>
      <c r="K87" s="4">
        <f t="shared" si="26"/>
        <v>2.9022879820881373E-3</v>
      </c>
      <c r="L87" s="4">
        <f t="shared" si="27"/>
        <v>2.2811022623387936E-3</v>
      </c>
      <c r="M87" s="177">
        <f t="shared" si="21"/>
        <v>-9.2727301542021162E-2</v>
      </c>
      <c r="N87" s="154">
        <f t="shared" si="22"/>
        <v>-0.21403310890686084</v>
      </c>
      <c r="P87" s="80">
        <f t="shared" si="23"/>
        <v>2.4478798929278032</v>
      </c>
      <c r="Q87" s="6">
        <f t="shared" si="23"/>
        <v>2.7685462810716706</v>
      </c>
      <c r="R87" s="167">
        <f t="shared" si="28"/>
        <v>0.1309975988079759</v>
      </c>
    </row>
    <row r="88" spans="1:18" ht="20.100000000000001" customHeight="1" x14ac:dyDescent="0.25">
      <c r="A88" s="93" t="s">
        <v>79</v>
      </c>
      <c r="B88" s="36">
        <v>150.73000000000002</v>
      </c>
      <c r="C88" s="37">
        <v>147.70999999999998</v>
      </c>
      <c r="D88" s="4">
        <f t="shared" si="24"/>
        <v>2.1824643269957949E-3</v>
      </c>
      <c r="E88" s="4">
        <f t="shared" si="25"/>
        <v>1.9966482371073509E-3</v>
      </c>
      <c r="F88" s="177">
        <f t="shared" si="19"/>
        <v>-2.0035825648510835E-2</v>
      </c>
      <c r="G88" s="154">
        <f t="shared" si="20"/>
        <v>-8.5140493519187788E-2</v>
      </c>
      <c r="I88" s="36">
        <v>27.969000000000001</v>
      </c>
      <c r="J88" s="37">
        <v>57.233999999999995</v>
      </c>
      <c r="K88" s="4">
        <f t="shared" si="26"/>
        <v>1.2864560860080688E-3</v>
      </c>
      <c r="L88" s="4">
        <f t="shared" si="27"/>
        <v>2.280544418716785E-3</v>
      </c>
      <c r="M88" s="177">
        <f t="shared" si="21"/>
        <v>1.0463370159819798</v>
      </c>
      <c r="N88" s="154">
        <f t="shared" si="22"/>
        <v>0.77273398098913515</v>
      </c>
      <c r="P88" s="80">
        <f t="shared" si="23"/>
        <v>1.8555695614675247</v>
      </c>
      <c r="Q88" s="6">
        <f t="shared" si="23"/>
        <v>3.8747545866901363</v>
      </c>
      <c r="R88" s="167">
        <f t="shared" si="28"/>
        <v>1.0881753328749839</v>
      </c>
    </row>
    <row r="89" spans="1:18" ht="20.100000000000001" customHeight="1" x14ac:dyDescent="0.25">
      <c r="A89" s="93" t="s">
        <v>117</v>
      </c>
      <c r="B89" s="36"/>
      <c r="C89" s="37">
        <v>138.95999999999998</v>
      </c>
      <c r="D89" s="4">
        <f t="shared" si="24"/>
        <v>0</v>
      </c>
      <c r="E89" s="4">
        <f t="shared" si="25"/>
        <v>1.8783713968481312E-3</v>
      </c>
      <c r="F89" s="181" t="e">
        <f t="shared" si="19"/>
        <v>#DIV/0!</v>
      </c>
      <c r="G89" s="182" t="e">
        <f t="shared" si="20"/>
        <v>#DIV/0!</v>
      </c>
      <c r="I89" s="36"/>
      <c r="J89" s="37">
        <v>45.053000000000004</v>
      </c>
      <c r="K89" s="4">
        <f t="shared" si="26"/>
        <v>0</v>
      </c>
      <c r="L89" s="4">
        <f t="shared" si="27"/>
        <v>1.7951806215963822E-3</v>
      </c>
      <c r="M89" s="181" t="e">
        <f t="shared" si="21"/>
        <v>#DIV/0!</v>
      </c>
      <c r="N89" s="182" t="e">
        <f t="shared" si="22"/>
        <v>#DIV/0!</v>
      </c>
      <c r="P89" s="183" t="e">
        <f t="shared" si="23"/>
        <v>#DIV/0!</v>
      </c>
      <c r="Q89" s="6">
        <f t="shared" si="23"/>
        <v>3.2421560161197478</v>
      </c>
      <c r="R89" s="184" t="e">
        <f t="shared" si="28"/>
        <v>#DIV/0!</v>
      </c>
    </row>
    <row r="90" spans="1:18" ht="20.100000000000001" customHeight="1" x14ac:dyDescent="0.25">
      <c r="A90" s="93" t="s">
        <v>83</v>
      </c>
      <c r="B90" s="36">
        <v>33.4</v>
      </c>
      <c r="C90" s="37">
        <v>89.66</v>
      </c>
      <c r="D90" s="4">
        <f t="shared" si="24"/>
        <v>4.8360849546646008E-4</v>
      </c>
      <c r="E90" s="4">
        <f t="shared" si="25"/>
        <v>1.2119658854447572E-3</v>
      </c>
      <c r="F90" s="177">
        <f t="shared" si="19"/>
        <v>1.6844311377245509</v>
      </c>
      <c r="G90" s="154">
        <f t="shared" si="20"/>
        <v>1.5060889062252034</v>
      </c>
      <c r="I90" s="36">
        <v>23.363000000000003</v>
      </c>
      <c r="J90" s="37">
        <v>43.274999999999999</v>
      </c>
      <c r="K90" s="4">
        <f t="shared" si="26"/>
        <v>1.0745995043586296E-3</v>
      </c>
      <c r="L90" s="4">
        <f t="shared" si="27"/>
        <v>1.7243344816013013E-3</v>
      </c>
      <c r="M90" s="177">
        <f t="shared" si="21"/>
        <v>0.85228780550442973</v>
      </c>
      <c r="N90" s="154">
        <f t="shared" si="22"/>
        <v>0.60462988732761735</v>
      </c>
      <c r="P90" s="80">
        <f t="shared" si="23"/>
        <v>6.99491017964072</v>
      </c>
      <c r="Q90" s="6">
        <f t="shared" si="23"/>
        <v>4.8265670310060225</v>
      </c>
      <c r="R90" s="167">
        <f t="shared" si="28"/>
        <v>-0.30998870506526938</v>
      </c>
    </row>
    <row r="91" spans="1:18" ht="20.100000000000001" customHeight="1" x14ac:dyDescent="0.25">
      <c r="A91" s="93" t="s">
        <v>88</v>
      </c>
      <c r="B91" s="36">
        <v>229.09999999999997</v>
      </c>
      <c r="C91" s="37">
        <v>184.97</v>
      </c>
      <c r="D91" s="4">
        <f t="shared" si="24"/>
        <v>3.3172067757894011E-3</v>
      </c>
      <c r="E91" s="4">
        <f t="shared" si="25"/>
        <v>2.500304816314039E-3</v>
      </c>
      <c r="F91" s="204">
        <f t="shared" si="19"/>
        <v>-0.19262330859886501</v>
      </c>
      <c r="G91" s="205">
        <f t="shared" si="20"/>
        <v>-0.24626199531410356</v>
      </c>
      <c r="I91" s="36">
        <v>46.796999999999997</v>
      </c>
      <c r="J91" s="37">
        <v>39.146999999999998</v>
      </c>
      <c r="K91" s="4">
        <f t="shared" si="26"/>
        <v>2.1524647093896666E-3</v>
      </c>
      <c r="L91" s="4">
        <f t="shared" si="27"/>
        <v>1.5598503050547924E-3</v>
      </c>
      <c r="M91" s="204">
        <f t="shared" si="21"/>
        <v>-0.16347201743701517</v>
      </c>
      <c r="N91" s="205">
        <f t="shared" si="22"/>
        <v>-0.27531898746108158</v>
      </c>
      <c r="P91" s="80">
        <f t="shared" si="23"/>
        <v>2.0426451331296382</v>
      </c>
      <c r="Q91" s="6">
        <f t="shared" si="23"/>
        <v>2.1163972536086932</v>
      </c>
      <c r="R91" s="206">
        <f t="shared" si="28"/>
        <v>3.6106183733469015E-2</v>
      </c>
    </row>
    <row r="92" spans="1:18" ht="20.100000000000001" customHeight="1" x14ac:dyDescent="0.25">
      <c r="A92" s="93" t="s">
        <v>71</v>
      </c>
      <c r="B92" s="36">
        <v>334.45</v>
      </c>
      <c r="C92" s="37">
        <v>126.55000000000001</v>
      </c>
      <c r="D92" s="4">
        <f t="shared" si="24"/>
        <v>4.8426006379867536E-3</v>
      </c>
      <c r="E92" s="4">
        <f t="shared" si="25"/>
        <v>1.7106210439776272E-3</v>
      </c>
      <c r="F92" s="177">
        <f t="shared" si="19"/>
        <v>-0.6216175811033039</v>
      </c>
      <c r="G92" s="154">
        <f t="shared" si="20"/>
        <v>-0.64675570589921805</v>
      </c>
      <c r="I92" s="36">
        <v>51.487000000000002</v>
      </c>
      <c r="J92" s="37">
        <v>33.045999999999992</v>
      </c>
      <c r="K92" s="4">
        <f t="shared" si="26"/>
        <v>2.3681849369050533E-3</v>
      </c>
      <c r="L92" s="4">
        <f t="shared" si="27"/>
        <v>1.3167500237780841E-3</v>
      </c>
      <c r="M92" s="177">
        <f t="shared" si="21"/>
        <v>-0.35816808126323169</v>
      </c>
      <c r="N92" s="154">
        <f t="shared" si="22"/>
        <v>-0.44398344772054599</v>
      </c>
      <c r="P92" s="80">
        <f t="shared" si="23"/>
        <v>1.5394528330094184</v>
      </c>
      <c r="Q92" s="6">
        <f t="shared" si="23"/>
        <v>2.6112998814697743</v>
      </c>
      <c r="R92" s="167">
        <f t="shared" si="28"/>
        <v>0.69625195749910862</v>
      </c>
    </row>
    <row r="93" spans="1:18" ht="20.100000000000001" customHeight="1" x14ac:dyDescent="0.25">
      <c r="A93" s="93" t="s">
        <v>76</v>
      </c>
      <c r="B93" s="36">
        <v>8.1300000000000008</v>
      </c>
      <c r="C93" s="37">
        <v>19.399999999999999</v>
      </c>
      <c r="D93" s="4">
        <f t="shared" si="24"/>
        <v>1.1771667868689584E-4</v>
      </c>
      <c r="E93" s="4">
        <f t="shared" si="25"/>
        <v>2.6223665154615535E-4</v>
      </c>
      <c r="F93" s="177">
        <f t="shared" si="19"/>
        <v>1.386223862238622</v>
      </c>
      <c r="G93" s="154">
        <f t="shared" si="20"/>
        <v>1.2276932586898361</v>
      </c>
      <c r="I93" s="36">
        <v>4.4729999999999999</v>
      </c>
      <c r="J93" s="37">
        <v>32.81</v>
      </c>
      <c r="K93" s="4">
        <f t="shared" si="26"/>
        <v>2.0573914236168942E-4</v>
      </c>
      <c r="L93" s="4">
        <f t="shared" si="27"/>
        <v>1.3073463741499411E-3</v>
      </c>
      <c r="M93" s="177">
        <f t="shared" si="21"/>
        <v>6.3351218421640967</v>
      </c>
      <c r="N93" s="154">
        <f t="shared" si="22"/>
        <v>5.3543881788504111</v>
      </c>
      <c r="P93" s="80">
        <f t="shared" si="23"/>
        <v>5.501845018450183</v>
      </c>
      <c r="Q93" s="6">
        <f t="shared" si="23"/>
        <v>16.912371134020621</v>
      </c>
      <c r="R93" s="167">
        <f t="shared" si="28"/>
        <v>2.073945390556398</v>
      </c>
    </row>
    <row r="94" spans="1:18" ht="20.100000000000001" customHeight="1" x14ac:dyDescent="0.25">
      <c r="A94" s="93" t="s">
        <v>96</v>
      </c>
      <c r="B94" s="36">
        <v>14.58</v>
      </c>
      <c r="C94" s="37">
        <v>99.29</v>
      </c>
      <c r="D94" s="4">
        <f t="shared" si="24"/>
        <v>2.1110813963775416E-4</v>
      </c>
      <c r="E94" s="4">
        <f t="shared" si="25"/>
        <v>1.3421379964957613E-3</v>
      </c>
      <c r="F94" s="177">
        <f t="shared" si="19"/>
        <v>5.8100137174211257</v>
      </c>
      <c r="G94" s="154">
        <f t="shared" si="20"/>
        <v>5.3575852584309169</v>
      </c>
      <c r="I94" s="36">
        <v>7.8770000000000007</v>
      </c>
      <c r="J94" s="37">
        <v>31.54</v>
      </c>
      <c r="K94" s="4">
        <f t="shared" si="26"/>
        <v>3.6230879150078867E-4</v>
      </c>
      <c r="L94" s="4">
        <f t="shared" si="27"/>
        <v>1.2567419884391691E-3</v>
      </c>
      <c r="M94" s="177">
        <f t="shared" si="21"/>
        <v>3.004062460327535</v>
      </c>
      <c r="N94" s="154">
        <f t="shared" si="22"/>
        <v>2.4687040941882121</v>
      </c>
      <c r="P94" s="80">
        <f t="shared" si="23"/>
        <v>5.4026063100137183</v>
      </c>
      <c r="Q94" s="6">
        <f t="shared" si="23"/>
        <v>3.1765535300634502</v>
      </c>
      <c r="R94" s="167">
        <f t="shared" si="28"/>
        <v>-0.41203312849657109</v>
      </c>
    </row>
    <row r="95" spans="1:18" ht="20.100000000000001" customHeight="1" thickBot="1" x14ac:dyDescent="0.3">
      <c r="A95" s="18" t="s">
        <v>18</v>
      </c>
      <c r="B95" s="36">
        <f>B96-SUM(B68:B94)</f>
        <v>923.67999999996391</v>
      </c>
      <c r="C95" s="37">
        <f>C96-SUM(C68:C94)</f>
        <v>820.83000000000175</v>
      </c>
      <c r="D95" s="4">
        <f t="shared" si="24"/>
        <v>1.3374236380013246E-2</v>
      </c>
      <c r="E95" s="4">
        <f t="shared" si="25"/>
        <v>1.1095449004568617E-2</v>
      </c>
      <c r="F95" s="177">
        <f>(C95-B95)/B95</f>
        <v>-0.11134808591716415</v>
      </c>
      <c r="G95" s="154">
        <f>(E95-D95)/D95</f>
        <v>-0.17038635408374414</v>
      </c>
      <c r="I95" s="36">
        <f>I96-SUM(I68:I94)</f>
        <v>320.89600000000064</v>
      </c>
      <c r="J95" s="37">
        <f>J96-SUM(J68:J94)</f>
        <v>292.00699999999415</v>
      </c>
      <c r="K95" s="4">
        <f t="shared" si="26"/>
        <v>1.4759863140464301E-2</v>
      </c>
      <c r="L95" s="4">
        <f t="shared" si="27"/>
        <v>1.1635303037988241E-2</v>
      </c>
      <c r="M95" s="177">
        <f>(J95-I95)/I95</f>
        <v>-9.0026052054268155E-2</v>
      </c>
      <c r="N95" s="154">
        <f>(L95-K95)/K95</f>
        <v>-0.21169302674020402</v>
      </c>
      <c r="P95" s="80">
        <f t="shared" si="23"/>
        <v>3.4741035856575131</v>
      </c>
      <c r="Q95" s="6">
        <f t="shared" si="23"/>
        <v>3.5574601318177153</v>
      </c>
      <c r="R95" s="167">
        <f>(Q95-P95)/P95</f>
        <v>2.3993684731892069E-2</v>
      </c>
    </row>
    <row r="96" spans="1:18" ht="26.25" customHeight="1" thickBot="1" x14ac:dyDescent="0.3">
      <c r="A96" s="24" t="s">
        <v>19</v>
      </c>
      <c r="B96" s="34">
        <v>69064.129999999976</v>
      </c>
      <c r="C96" s="35">
        <v>73978.98000000001</v>
      </c>
      <c r="D96" s="27">
        <f>SUM(D68:D95)</f>
        <v>0.99999999999999978</v>
      </c>
      <c r="E96" s="27">
        <f>SUM(E68:E95)</f>
        <v>0.99999999999999989</v>
      </c>
      <c r="F96" s="178">
        <f>(C96-B96)/B96</f>
        <v>7.1163569279740962E-2</v>
      </c>
      <c r="G96" s="174">
        <v>0</v>
      </c>
      <c r="H96" s="2"/>
      <c r="I96" s="34">
        <v>21741.123</v>
      </c>
      <c r="J96" s="35">
        <v>25096.638999999999</v>
      </c>
      <c r="K96" s="27">
        <f t="shared" si="26"/>
        <v>1</v>
      </c>
      <c r="L96" s="27">
        <f t="shared" si="27"/>
        <v>1</v>
      </c>
      <c r="M96" s="178">
        <f>(J96-I96)/I96</f>
        <v>0.15433958954190174</v>
      </c>
      <c r="N96" s="174">
        <f>(L96-K96)/K96</f>
        <v>0</v>
      </c>
      <c r="O96" s="2"/>
      <c r="P96" s="65">
        <f t="shared" si="23"/>
        <v>3.1479616119105542</v>
      </c>
      <c r="Q96" s="66">
        <f t="shared" si="23"/>
        <v>3.3924013280529142</v>
      </c>
      <c r="R96" s="173">
        <f>(Q96-P96)/P96</f>
        <v>7.7650157872797276E-2</v>
      </c>
    </row>
  </sheetData>
  <mergeCells count="45">
    <mergeCell ref="M65:N65"/>
    <mergeCell ref="P65:Q65"/>
    <mergeCell ref="B66:C66"/>
    <mergeCell ref="D66:E66"/>
    <mergeCell ref="F66:G66"/>
    <mergeCell ref="I66:J66"/>
    <mergeCell ref="K66:L66"/>
    <mergeCell ref="M66:N66"/>
    <mergeCell ref="P66:Q66"/>
    <mergeCell ref="K65:L65"/>
    <mergeCell ref="A65:A67"/>
    <mergeCell ref="B65:C65"/>
    <mergeCell ref="D65:E65"/>
    <mergeCell ref="F65:G65"/>
    <mergeCell ref="I65:J65"/>
    <mergeCell ref="M36:N36"/>
    <mergeCell ref="P36:Q36"/>
    <mergeCell ref="B37:C37"/>
    <mergeCell ref="D37:E37"/>
    <mergeCell ref="F37:G37"/>
    <mergeCell ref="I37:J37"/>
    <mergeCell ref="K37:L37"/>
    <mergeCell ref="M37:N37"/>
    <mergeCell ref="P37:Q37"/>
    <mergeCell ref="K36:L36"/>
    <mergeCell ref="A36:A38"/>
    <mergeCell ref="B36:C36"/>
    <mergeCell ref="D36:E36"/>
    <mergeCell ref="F36:G36"/>
    <mergeCell ref="I36:J36"/>
    <mergeCell ref="M4:N4"/>
    <mergeCell ref="P4:Q4"/>
    <mergeCell ref="B5:C5"/>
    <mergeCell ref="D5:E5"/>
    <mergeCell ref="F5:G5"/>
    <mergeCell ref="I5:J5"/>
    <mergeCell ref="K5:L5"/>
    <mergeCell ref="M5:N5"/>
    <mergeCell ref="P5:Q5"/>
    <mergeCell ref="K4:L4"/>
    <mergeCell ref="A4:A6"/>
    <mergeCell ref="B4:C4"/>
    <mergeCell ref="D4:E4"/>
    <mergeCell ref="F4:G4"/>
    <mergeCell ref="I4:J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4" orientation="portrait" r:id="rId1"/>
  <ignoredErrors>
    <ignoredError sqref="F27:F31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" id="{9E56AFA6-FD6F-4FFD-A2F8-FAB39CDBCFE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F7:G33 M7:N33 R7:R33</xm:sqref>
        </x14:conditionalFormatting>
        <x14:conditionalFormatting xmlns:xm="http://schemas.microsoft.com/office/excel/2006/main">
          <x14:cfRule type="iconSet" priority="2" id="{1009B2A8-283F-4946-ABD5-973DEF50CD1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F39:G62 M39:N62 R39:R62</xm:sqref>
        </x14:conditionalFormatting>
        <x14:conditionalFormatting xmlns:xm="http://schemas.microsoft.com/office/excel/2006/main">
          <x14:cfRule type="iconSet" priority="1" id="{73085AFB-6D8E-40AC-B099-921261B19E0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F68:G96 M68:N96 R68:R96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1"/>
  <sheetViews>
    <sheetView showGridLines="0" topLeftCell="A10" workbookViewId="0">
      <selection activeCell="J32" sqref="J32"/>
    </sheetView>
  </sheetViews>
  <sheetFormatPr defaultRowHeight="15" x14ac:dyDescent="0.25"/>
  <cols>
    <col min="1" max="2" width="2.85546875" customWidth="1"/>
    <col min="3" max="3" width="27.140625" customWidth="1"/>
    <col min="4" max="8" width="8.85546875" customWidth="1"/>
    <col min="9" max="9" width="8.85546875" style="250" customWidth="1"/>
    <col min="10" max="15" width="8.85546875" customWidth="1"/>
    <col min="16" max="16" width="2.140625" customWidth="1"/>
    <col min="18" max="18" width="10.7109375" customWidth="1"/>
  </cols>
  <sheetData>
    <row r="1" spans="1:22" ht="15.75" x14ac:dyDescent="0.25">
      <c r="A1" s="8" t="s">
        <v>138</v>
      </c>
      <c r="B1" s="8"/>
      <c r="C1" s="8"/>
    </row>
    <row r="2" spans="1:22" ht="15.75" x14ac:dyDescent="0.25">
      <c r="A2" s="8"/>
      <c r="B2" s="8"/>
      <c r="C2" s="8"/>
    </row>
    <row r="3" spans="1:22" ht="16.5" thickBot="1" x14ac:dyDescent="0.3">
      <c r="A3" s="8"/>
      <c r="B3" s="8"/>
      <c r="C3" s="8"/>
    </row>
    <row r="4" spans="1:22" ht="27" customHeight="1" thickBot="1" x14ac:dyDescent="0.3">
      <c r="A4" s="473" t="s">
        <v>130</v>
      </c>
      <c r="B4" s="474"/>
      <c r="C4" s="474"/>
      <c r="D4" s="479" t="s">
        <v>131</v>
      </c>
      <c r="E4" s="480"/>
      <c r="F4" s="480"/>
      <c r="G4" s="480"/>
      <c r="H4" s="480"/>
      <c r="I4" s="481"/>
      <c r="J4" s="479" t="s">
        <v>132</v>
      </c>
      <c r="K4" s="480"/>
      <c r="L4" s="480"/>
      <c r="M4" s="480"/>
      <c r="N4" s="480"/>
      <c r="O4" s="482"/>
      <c r="Q4" s="483" t="s">
        <v>133</v>
      </c>
      <c r="R4" s="480"/>
      <c r="S4" s="480"/>
      <c r="T4" s="480"/>
      <c r="U4" s="480"/>
      <c r="V4" s="482"/>
    </row>
    <row r="5" spans="1:22" ht="19.5" customHeight="1" x14ac:dyDescent="0.25">
      <c r="A5" s="475"/>
      <c r="B5" s="476"/>
      <c r="C5" s="476"/>
      <c r="D5" s="484" t="s">
        <v>2</v>
      </c>
      <c r="E5" s="485"/>
      <c r="F5" s="484" t="s">
        <v>16</v>
      </c>
      <c r="G5" s="486"/>
      <c r="H5" s="487" t="s">
        <v>12</v>
      </c>
      <c r="I5" s="488"/>
      <c r="J5" s="484" t="s">
        <v>2</v>
      </c>
      <c r="K5" s="485"/>
      <c r="L5" s="484" t="s">
        <v>16</v>
      </c>
      <c r="M5" s="486"/>
      <c r="N5" s="487" t="s">
        <v>12</v>
      </c>
      <c r="O5" s="489"/>
      <c r="Q5" s="490" t="s">
        <v>2</v>
      </c>
      <c r="R5" s="485"/>
      <c r="S5" s="484" t="s">
        <v>16</v>
      </c>
      <c r="T5" s="486"/>
      <c r="U5" s="487" t="s">
        <v>12</v>
      </c>
      <c r="V5" s="489"/>
    </row>
    <row r="6" spans="1:22" ht="19.5" customHeight="1" thickBot="1" x14ac:dyDescent="0.3">
      <c r="A6" s="477"/>
      <c r="B6" s="478"/>
      <c r="C6" s="478"/>
      <c r="D6" s="245" t="s">
        <v>1</v>
      </c>
      <c r="E6" s="249" t="s">
        <v>24</v>
      </c>
      <c r="F6" s="245" t="s">
        <v>1</v>
      </c>
      <c r="G6" s="249" t="s">
        <v>24</v>
      </c>
      <c r="H6" s="246" t="s">
        <v>1</v>
      </c>
      <c r="I6" s="256" t="s">
        <v>24</v>
      </c>
      <c r="J6" s="245" t="s">
        <v>1</v>
      </c>
      <c r="K6" s="249" t="s">
        <v>24</v>
      </c>
      <c r="L6" s="245" t="s">
        <v>1</v>
      </c>
      <c r="M6" s="249" t="s">
        <v>24</v>
      </c>
      <c r="N6" s="246" t="s">
        <v>1</v>
      </c>
      <c r="O6" s="287" t="s">
        <v>24</v>
      </c>
      <c r="Q6" s="52" t="s">
        <v>1</v>
      </c>
      <c r="R6" s="249" t="s">
        <v>24</v>
      </c>
      <c r="S6" s="245" t="s">
        <v>1</v>
      </c>
      <c r="T6" s="249" t="s">
        <v>24</v>
      </c>
      <c r="U6" s="246" t="s">
        <v>1</v>
      </c>
      <c r="V6" s="287" t="s">
        <v>24</v>
      </c>
    </row>
    <row r="7" spans="1:22" ht="20.100000000000001" customHeight="1" thickBot="1" x14ac:dyDescent="0.3">
      <c r="A7" s="214" t="s">
        <v>31</v>
      </c>
      <c r="B7" s="211"/>
      <c r="C7" s="25"/>
      <c r="D7" s="34">
        <v>8289.5000000000018</v>
      </c>
      <c r="E7" s="28">
        <f>D7/H7</f>
        <v>0.5653854128585537</v>
      </c>
      <c r="F7" s="26">
        <v>6372.180000000003</v>
      </c>
      <c r="G7" s="27">
        <f>F7/H7</f>
        <v>0.43461458714144635</v>
      </c>
      <c r="H7" s="270">
        <f>D7+F7</f>
        <v>14661.680000000004</v>
      </c>
      <c r="I7" s="257">
        <f>H7/$H$17</f>
        <v>0.16320942044586023</v>
      </c>
      <c r="J7" s="34">
        <v>7871.5499999999984</v>
      </c>
      <c r="K7" s="28">
        <f>J7/N7</f>
        <v>0.48269626293733042</v>
      </c>
      <c r="L7" s="26">
        <v>8435.91</v>
      </c>
      <c r="M7" s="27">
        <f>L7/N7</f>
        <v>0.51730373706266952</v>
      </c>
      <c r="N7" s="270">
        <f t="shared" ref="N7:N17" si="0">J7+L7</f>
        <v>16307.46</v>
      </c>
      <c r="O7" s="257">
        <f>N7/$N$17</f>
        <v>0.13404592318144878</v>
      </c>
      <c r="Q7" s="172">
        <f>(J7-D7)/D7</f>
        <v>-5.0419205018397174E-2</v>
      </c>
      <c r="R7" s="293">
        <f>(K7-E7)/K7</f>
        <v>-0.1713067953293001</v>
      </c>
      <c r="S7" s="172">
        <f>(L7-F7)/F7</f>
        <v>0.32386561584889251</v>
      </c>
      <c r="T7" s="294">
        <f>(M7-G7)/G7</f>
        <v>0.1902585701623305</v>
      </c>
      <c r="U7" s="293">
        <f>(N7-H7)/H7</f>
        <v>0.11225043787615026</v>
      </c>
      <c r="V7" s="294">
        <f>(O7-I7)/I7</f>
        <v>-0.17868758546376648</v>
      </c>
    </row>
    <row r="8" spans="1:22" ht="20.100000000000001" customHeight="1" x14ac:dyDescent="0.25">
      <c r="A8" s="215" t="s">
        <v>127</v>
      </c>
      <c r="B8" s="5"/>
      <c r="C8" s="1"/>
      <c r="D8" s="36">
        <v>7715.7700000000013</v>
      </c>
      <c r="E8" s="248">
        <f>D8/D7</f>
        <v>0.93078834670366117</v>
      </c>
      <c r="F8" s="3">
        <v>6076.3000000000029</v>
      </c>
      <c r="G8" s="247">
        <f t="shared" ref="G8:G21" si="1">F8/H8</f>
        <v>0.44056475931459177</v>
      </c>
      <c r="H8" s="271">
        <f>D8+F8</f>
        <v>13792.070000000003</v>
      </c>
      <c r="I8" s="260">
        <f t="shared" ref="I8:I21" si="2">H8/$H$17</f>
        <v>0.15352918297553456</v>
      </c>
      <c r="J8" s="36">
        <v>7460.659999999998</v>
      </c>
      <c r="K8" s="248">
        <f>J8/$J$7</f>
        <v>0.94780062376533203</v>
      </c>
      <c r="L8" s="3">
        <v>7922.59</v>
      </c>
      <c r="M8" s="247">
        <f>L8/$L$7</f>
        <v>0.93915060734408029</v>
      </c>
      <c r="N8" s="271">
        <f t="shared" si="0"/>
        <v>15383.249999999998</v>
      </c>
      <c r="O8" s="260">
        <f t="shared" ref="O8:O21" si="3">N8/$N$17</f>
        <v>0.12644899621283889</v>
      </c>
      <c r="Q8" s="159">
        <f t="shared" ref="Q8:Q21" si="4">(J8-D8)/D8</f>
        <v>-3.3063453161512497E-2</v>
      </c>
      <c r="R8" s="258">
        <f t="shared" ref="R8:R21" si="5">(K8-E8)/K8</f>
        <v>1.7949214882436035E-2</v>
      </c>
      <c r="S8" s="159">
        <f t="shared" ref="S8:V21" si="6">(L8-F8)/F8</f>
        <v>0.30385102776360556</v>
      </c>
      <c r="T8" s="288">
        <f t="shared" si="6"/>
        <v>1.1316970717430124</v>
      </c>
      <c r="U8" s="258">
        <f t="shared" si="6"/>
        <v>0.11536919403686281</v>
      </c>
      <c r="V8" s="288">
        <f t="shared" si="6"/>
        <v>-0.17638462107240543</v>
      </c>
    </row>
    <row r="9" spans="1:22" ht="20.100000000000001" customHeight="1" thickBot="1" x14ac:dyDescent="0.3">
      <c r="A9" s="219" t="s">
        <v>126</v>
      </c>
      <c r="B9" s="212"/>
      <c r="C9" s="213"/>
      <c r="D9" s="220">
        <v>573.7299999999999</v>
      </c>
      <c r="E9" s="269">
        <f>D9/D7</f>
        <v>6.9211653296338715E-2</v>
      </c>
      <c r="F9" s="262">
        <v>295.88</v>
      </c>
      <c r="G9" s="261">
        <f t="shared" si="1"/>
        <v>0.34024447740941344</v>
      </c>
      <c r="H9" s="273">
        <f>D9+F9</f>
        <v>869.6099999999999</v>
      </c>
      <c r="I9" s="263">
        <f t="shared" si="2"/>
        <v>9.6802374703256686E-3</v>
      </c>
      <c r="J9" s="220">
        <f>J10+J11</f>
        <v>410.89000000000004</v>
      </c>
      <c r="K9" s="269">
        <f t="shared" ref="K9:K11" si="7">J9/$J$7</f>
        <v>5.2199376234667902E-2</v>
      </c>
      <c r="L9" s="262">
        <f>L10+L11</f>
        <v>513.31999999999994</v>
      </c>
      <c r="M9" s="261">
        <f t="shared" ref="M9:M11" si="8">L9/$L$7</f>
        <v>6.0849392655919744E-2</v>
      </c>
      <c r="N9" s="273">
        <f t="shared" si="0"/>
        <v>924.21</v>
      </c>
      <c r="O9" s="263">
        <f t="shared" si="3"/>
        <v>7.5969269686098741E-3</v>
      </c>
      <c r="Q9" s="295">
        <f t="shared" si="4"/>
        <v>-0.28382688721175447</v>
      </c>
      <c r="R9" s="296">
        <f t="shared" si="5"/>
        <v>-0.32590958530213648</v>
      </c>
      <c r="S9" s="295">
        <f t="shared" si="6"/>
        <v>0.73489252399621452</v>
      </c>
      <c r="T9" s="297">
        <f t="shared" si="6"/>
        <v>-0.82115979333677713</v>
      </c>
      <c r="U9" s="296">
        <f t="shared" si="6"/>
        <v>6.2786766481526368E-2</v>
      </c>
      <c r="V9" s="297">
        <f t="shared" si="6"/>
        <v>-0.21521274742505944</v>
      </c>
    </row>
    <row r="10" spans="1:22" ht="20.100000000000001" customHeight="1" x14ac:dyDescent="0.25">
      <c r="A10" s="125"/>
      <c r="B10" s="216" t="s">
        <v>125</v>
      </c>
      <c r="C10" s="1"/>
      <c r="D10" s="36"/>
      <c r="E10" s="253" t="e">
        <f t="shared" ref="E10:E21" si="9">D10/H10</f>
        <v>#DIV/0!</v>
      </c>
      <c r="F10" s="303"/>
      <c r="G10" s="252" t="e">
        <f t="shared" si="1"/>
        <v>#DIV/0!</v>
      </c>
      <c r="H10" s="271"/>
      <c r="I10" s="260">
        <f t="shared" si="2"/>
        <v>0</v>
      </c>
      <c r="J10" s="36">
        <v>284.89000000000004</v>
      </c>
      <c r="K10" s="284">
        <f t="shared" si="7"/>
        <v>3.6192363638673467E-2</v>
      </c>
      <c r="L10" s="302">
        <v>361.01</v>
      </c>
      <c r="M10" s="251">
        <f t="shared" si="8"/>
        <v>4.2794434743850987E-2</v>
      </c>
      <c r="N10" s="271">
        <f t="shared" si="0"/>
        <v>645.90000000000009</v>
      </c>
      <c r="O10" s="260">
        <f t="shared" si="3"/>
        <v>5.3092426277849391E-3</v>
      </c>
      <c r="Q10" s="207" t="e">
        <f t="shared" si="4"/>
        <v>#DIV/0!</v>
      </c>
      <c r="R10" s="285" t="e">
        <f t="shared" si="5"/>
        <v>#DIV/0!</v>
      </c>
      <c r="S10" s="207" t="e">
        <f t="shared" si="6"/>
        <v>#DIV/0!</v>
      </c>
      <c r="T10" s="289" t="e">
        <f t="shared" si="6"/>
        <v>#DIV/0!</v>
      </c>
      <c r="U10" s="285" t="e">
        <f t="shared" si="6"/>
        <v>#DIV/0!</v>
      </c>
      <c r="V10" s="289" t="e">
        <f t="shared" si="6"/>
        <v>#DIV/0!</v>
      </c>
    </row>
    <row r="11" spans="1:22" ht="20.100000000000001" customHeight="1" thickBot="1" x14ac:dyDescent="0.3">
      <c r="A11" s="217"/>
      <c r="B11" s="218" t="s">
        <v>128</v>
      </c>
      <c r="C11" s="21"/>
      <c r="D11" s="42"/>
      <c r="E11" s="255" t="e">
        <f t="shared" si="9"/>
        <v>#DIV/0!</v>
      </c>
      <c r="F11" s="266"/>
      <c r="G11" s="254" t="e">
        <f t="shared" si="1"/>
        <v>#DIV/0!</v>
      </c>
      <c r="H11" s="272"/>
      <c r="I11" s="259">
        <f t="shared" si="2"/>
        <v>0</v>
      </c>
      <c r="J11" s="42">
        <v>126</v>
      </c>
      <c r="K11" s="281">
        <f t="shared" si="7"/>
        <v>1.6007012595994439E-2</v>
      </c>
      <c r="L11" s="282">
        <v>152.31</v>
      </c>
      <c r="M11" s="283">
        <f t="shared" si="8"/>
        <v>1.8054957912068764E-2</v>
      </c>
      <c r="N11" s="272">
        <f t="shared" si="0"/>
        <v>278.31</v>
      </c>
      <c r="O11" s="259">
        <f t="shared" si="3"/>
        <v>2.2876843408249359E-3</v>
      </c>
      <c r="Q11" s="207" t="e">
        <f t="shared" si="4"/>
        <v>#DIV/0!</v>
      </c>
      <c r="R11" s="285" t="e">
        <f t="shared" si="5"/>
        <v>#DIV/0!</v>
      </c>
      <c r="S11" s="207" t="e">
        <f t="shared" si="6"/>
        <v>#DIV/0!</v>
      </c>
      <c r="T11" s="289" t="e">
        <f t="shared" si="6"/>
        <v>#DIV/0!</v>
      </c>
      <c r="U11" s="285" t="e">
        <f t="shared" si="6"/>
        <v>#DIV/0!</v>
      </c>
      <c r="V11" s="289" t="e">
        <f t="shared" si="6"/>
        <v>#DIV/0!</v>
      </c>
    </row>
    <row r="12" spans="1:22" ht="20.100000000000001" customHeight="1" thickBot="1" x14ac:dyDescent="0.3">
      <c r="A12" s="214" t="s">
        <v>32</v>
      </c>
      <c r="B12" s="211"/>
      <c r="C12" s="25"/>
      <c r="D12" s="34">
        <v>28869.379999999997</v>
      </c>
      <c r="E12" s="28">
        <f t="shared" si="9"/>
        <v>0.38404504025841574</v>
      </c>
      <c r="F12" s="26">
        <v>46302.480000000018</v>
      </c>
      <c r="G12" s="27">
        <f t="shared" si="1"/>
        <v>0.61595495974158432</v>
      </c>
      <c r="H12" s="270">
        <f>D12+F12</f>
        <v>75171.860000000015</v>
      </c>
      <c r="I12" s="257">
        <f t="shared" si="2"/>
        <v>0.83679057955413993</v>
      </c>
      <c r="J12" s="34">
        <v>36365.899999999994</v>
      </c>
      <c r="K12" s="28">
        <f>J12/N12</f>
        <v>0.34519680477076464</v>
      </c>
      <c r="L12" s="26">
        <v>68982.41</v>
      </c>
      <c r="M12" s="27">
        <f>L12/N12</f>
        <v>0.65480319522923536</v>
      </c>
      <c r="N12" s="270">
        <f t="shared" si="0"/>
        <v>105348.31</v>
      </c>
      <c r="O12" s="257">
        <f t="shared" si="3"/>
        <v>0.8659540768185513</v>
      </c>
      <c r="Q12" s="172">
        <f t="shared" si="4"/>
        <v>0.25967028041475076</v>
      </c>
      <c r="R12" s="293">
        <f t="shared" si="5"/>
        <v>-0.11253938318881342</v>
      </c>
      <c r="S12" s="172">
        <f t="shared" si="6"/>
        <v>0.48982106358017924</v>
      </c>
      <c r="T12" s="294">
        <f t="shared" si="6"/>
        <v>6.3069928853157209E-2</v>
      </c>
      <c r="U12" s="293">
        <f t="shared" si="6"/>
        <v>0.40143279679390637</v>
      </c>
      <c r="V12" s="294">
        <f t="shared" si="6"/>
        <v>3.4851608009199037E-2</v>
      </c>
    </row>
    <row r="13" spans="1:22" ht="20.100000000000001" customHeight="1" x14ac:dyDescent="0.25">
      <c r="A13" s="215" t="s">
        <v>127</v>
      </c>
      <c r="B13" s="5"/>
      <c r="C13" s="1"/>
      <c r="D13" s="36">
        <v>27006.37</v>
      </c>
      <c r="E13" s="248">
        <f>D13/D12</f>
        <v>0.93546761309040938</v>
      </c>
      <c r="F13" s="3">
        <v>40830.830000000016</v>
      </c>
      <c r="G13" s="247">
        <f t="shared" si="1"/>
        <v>0.6018943883297071</v>
      </c>
      <c r="H13" s="271">
        <f>D13+F13</f>
        <v>67837.200000000012</v>
      </c>
      <c r="I13" s="260">
        <f t="shared" si="2"/>
        <v>0.75514334623794188</v>
      </c>
      <c r="J13" s="36">
        <v>29246.089999999993</v>
      </c>
      <c r="K13" s="248">
        <f>J13/$J$12</f>
        <v>0.80421741246607392</v>
      </c>
      <c r="L13" s="3">
        <v>60825.060000000005</v>
      </c>
      <c r="M13" s="247">
        <f>L13/$L$12</f>
        <v>0.88174739038546202</v>
      </c>
      <c r="N13" s="271">
        <f t="shared" si="0"/>
        <v>90071.15</v>
      </c>
      <c r="O13" s="260">
        <f t="shared" si="3"/>
        <v>0.74037713131074667</v>
      </c>
      <c r="Q13" s="159">
        <f t="shared" si="4"/>
        <v>8.2933026541515728E-2</v>
      </c>
      <c r="R13" s="258">
        <f t="shared" si="5"/>
        <v>-0.16320238605859863</v>
      </c>
      <c r="S13" s="159">
        <f t="shared" si="6"/>
        <v>0.48968463291096409</v>
      </c>
      <c r="T13" s="288">
        <f t="shared" si="6"/>
        <v>0.46495366543018241</v>
      </c>
      <c r="U13" s="258">
        <f t="shared" si="6"/>
        <v>0.32775453585938069</v>
      </c>
      <c r="V13" s="288">
        <f t="shared" si="6"/>
        <v>-1.9554187957503962E-2</v>
      </c>
    </row>
    <row r="14" spans="1:22" ht="20.100000000000001" customHeight="1" x14ac:dyDescent="0.25">
      <c r="A14" s="219" t="s">
        <v>126</v>
      </c>
      <c r="B14" s="212"/>
      <c r="C14" s="213"/>
      <c r="D14" s="220">
        <v>1863.0099999999998</v>
      </c>
      <c r="E14" s="269">
        <f>D14/D12</f>
        <v>6.4532386909590719E-2</v>
      </c>
      <c r="F14" s="262">
        <v>5471.6500000000005</v>
      </c>
      <c r="G14" s="261">
        <f t="shared" si="1"/>
        <v>0.74599913288414199</v>
      </c>
      <c r="H14" s="273">
        <f>D14+F14</f>
        <v>7334.66</v>
      </c>
      <c r="I14" s="263">
        <f t="shared" si="2"/>
        <v>8.1647233316197929E-2</v>
      </c>
      <c r="J14" s="220">
        <f>J15+J16</f>
        <v>7119.81</v>
      </c>
      <c r="K14" s="269">
        <f t="shared" ref="K14:K16" si="10">J14/$J$12</f>
        <v>0.19578258753392605</v>
      </c>
      <c r="L14" s="262">
        <f>L15+L16</f>
        <v>8157.35</v>
      </c>
      <c r="M14" s="261">
        <f t="shared" ref="M14:M16" si="11">L14/$L$12</f>
        <v>0.11825260961453797</v>
      </c>
      <c r="N14" s="273">
        <f t="shared" si="0"/>
        <v>15277.16</v>
      </c>
      <c r="O14" s="263">
        <f t="shared" si="3"/>
        <v>0.12557694550780454</v>
      </c>
      <c r="Q14" s="160">
        <f t="shared" si="4"/>
        <v>2.8216703077278176</v>
      </c>
      <c r="R14" s="298">
        <f t="shared" si="5"/>
        <v>0.67038750625150334</v>
      </c>
      <c r="S14" s="160">
        <f t="shared" si="6"/>
        <v>0.49083914358557285</v>
      </c>
      <c r="T14" s="299">
        <f t="shared" si="6"/>
        <v>-0.84148425326265985</v>
      </c>
      <c r="U14" s="298">
        <f t="shared" si="6"/>
        <v>1.0828722803783679</v>
      </c>
      <c r="V14" s="299">
        <f t="shared" si="6"/>
        <v>0.53804287551886265</v>
      </c>
    </row>
    <row r="15" spans="1:22" ht="20.100000000000001" customHeight="1" x14ac:dyDescent="0.25">
      <c r="A15" s="125"/>
      <c r="B15" s="216" t="s">
        <v>125</v>
      </c>
      <c r="C15" s="1"/>
      <c r="D15" s="36"/>
      <c r="E15" s="253" t="e">
        <f t="shared" si="9"/>
        <v>#DIV/0!</v>
      </c>
      <c r="F15" s="3"/>
      <c r="G15" s="252" t="e">
        <f t="shared" si="1"/>
        <v>#DIV/0!</v>
      </c>
      <c r="H15" s="271"/>
      <c r="I15" s="264">
        <f t="shared" si="2"/>
        <v>0</v>
      </c>
      <c r="J15" s="36">
        <v>5604.9900000000007</v>
      </c>
      <c r="K15" s="284">
        <f t="shared" si="10"/>
        <v>0.15412763055499801</v>
      </c>
      <c r="L15" s="3">
        <v>4664.1600000000017</v>
      </c>
      <c r="M15" s="251">
        <f t="shared" si="11"/>
        <v>6.7613758347961475E-2</v>
      </c>
      <c r="N15" s="271">
        <f t="shared" si="0"/>
        <v>10269.150000000001</v>
      </c>
      <c r="O15" s="264">
        <f t="shared" si="3"/>
        <v>8.4411532638361514E-2</v>
      </c>
      <c r="Q15" s="207" t="e">
        <f t="shared" si="4"/>
        <v>#DIV/0!</v>
      </c>
      <c r="R15" s="285" t="e">
        <f t="shared" si="5"/>
        <v>#DIV/0!</v>
      </c>
      <c r="S15" s="207" t="e">
        <f t="shared" si="6"/>
        <v>#DIV/0!</v>
      </c>
      <c r="T15" s="289" t="e">
        <f t="shared" si="6"/>
        <v>#DIV/0!</v>
      </c>
      <c r="U15" s="285" t="e">
        <f t="shared" si="6"/>
        <v>#DIV/0!</v>
      </c>
      <c r="V15" s="289" t="e">
        <f t="shared" si="6"/>
        <v>#DIV/0!</v>
      </c>
    </row>
    <row r="16" spans="1:22" ht="20.100000000000001" customHeight="1" thickBot="1" x14ac:dyDescent="0.3">
      <c r="A16" s="125"/>
      <c r="B16" s="216" t="s">
        <v>128</v>
      </c>
      <c r="C16" s="1"/>
      <c r="D16" s="36"/>
      <c r="E16" s="253" t="e">
        <f t="shared" si="9"/>
        <v>#DIV/0!</v>
      </c>
      <c r="F16" s="3"/>
      <c r="G16" s="252" t="e">
        <f t="shared" si="1"/>
        <v>#DIV/0!</v>
      </c>
      <c r="H16" s="271"/>
      <c r="I16" s="260">
        <f t="shared" si="2"/>
        <v>0</v>
      </c>
      <c r="J16" s="36">
        <v>1514.8199999999997</v>
      </c>
      <c r="K16" s="284">
        <f t="shared" si="10"/>
        <v>4.1654956978928064E-2</v>
      </c>
      <c r="L16" s="3">
        <v>3493.1899999999991</v>
      </c>
      <c r="M16" s="251">
        <f t="shared" si="11"/>
        <v>5.0638851266576496E-2</v>
      </c>
      <c r="N16" s="271">
        <f t="shared" si="0"/>
        <v>5008.0099999999984</v>
      </c>
      <c r="O16" s="260">
        <f t="shared" si="3"/>
        <v>4.1165412869443009E-2</v>
      </c>
      <c r="Q16" s="207" t="e">
        <f t="shared" si="4"/>
        <v>#DIV/0!</v>
      </c>
      <c r="R16" s="285" t="e">
        <f t="shared" si="5"/>
        <v>#DIV/0!</v>
      </c>
      <c r="S16" s="207" t="e">
        <f t="shared" si="6"/>
        <v>#DIV/0!</v>
      </c>
      <c r="T16" s="289" t="e">
        <f t="shared" si="6"/>
        <v>#DIV/0!</v>
      </c>
      <c r="U16" s="285" t="e">
        <f t="shared" si="6"/>
        <v>#DIV/0!</v>
      </c>
      <c r="V16" s="289" t="e">
        <f t="shared" si="6"/>
        <v>#DIV/0!</v>
      </c>
    </row>
    <row r="17" spans="1:23" ht="20.100000000000001" customHeight="1" thickBot="1" x14ac:dyDescent="0.3">
      <c r="A17" s="214" t="s">
        <v>12</v>
      </c>
      <c r="B17" s="211"/>
      <c r="C17" s="25"/>
      <c r="D17" s="97">
        <f>D7+D12</f>
        <v>37158.879999999997</v>
      </c>
      <c r="E17" s="278">
        <f t="shared" si="9"/>
        <v>0.41364149737392064</v>
      </c>
      <c r="F17" s="279">
        <f>F7+F12</f>
        <v>52674.660000000018</v>
      </c>
      <c r="G17" s="280">
        <f t="shared" si="1"/>
        <v>0.58635850262607947</v>
      </c>
      <c r="H17" s="274">
        <f>D17+F17</f>
        <v>89833.540000000008</v>
      </c>
      <c r="I17" s="257">
        <f t="shared" si="2"/>
        <v>1</v>
      </c>
      <c r="J17" s="97">
        <f>J7+J12</f>
        <v>44237.44999999999</v>
      </c>
      <c r="K17" s="278">
        <f>J17/N17</f>
        <v>0.36362804657765097</v>
      </c>
      <c r="L17" s="279">
        <f>L7+L12</f>
        <v>77418.320000000007</v>
      </c>
      <c r="M17" s="280">
        <f>L17/N17</f>
        <v>0.63637195342234909</v>
      </c>
      <c r="N17" s="274">
        <f t="shared" si="0"/>
        <v>121655.76999999999</v>
      </c>
      <c r="O17" s="257">
        <f t="shared" si="3"/>
        <v>1</v>
      </c>
      <c r="Q17" s="172">
        <f t="shared" si="4"/>
        <v>0.19049470812898539</v>
      </c>
      <c r="R17" s="293">
        <f t="shared" si="5"/>
        <v>-0.13754013549554284</v>
      </c>
      <c r="S17" s="172">
        <f t="shared" si="6"/>
        <v>0.46974503489913327</v>
      </c>
      <c r="T17" s="294">
        <f t="shared" si="6"/>
        <v>8.5295003947718273E-2</v>
      </c>
      <c r="U17" s="293">
        <f t="shared" si="6"/>
        <v>0.35423551159177274</v>
      </c>
      <c r="V17" s="294">
        <f t="shared" si="6"/>
        <v>0</v>
      </c>
    </row>
    <row r="18" spans="1:23" ht="20.100000000000001" customHeight="1" x14ac:dyDescent="0.25">
      <c r="A18" s="215" t="s">
        <v>127</v>
      </c>
      <c r="B18" s="5"/>
      <c r="C18" s="1"/>
      <c r="D18" s="36">
        <f>D8+D13</f>
        <v>34722.14</v>
      </c>
      <c r="E18" s="248">
        <f>D18/D17</f>
        <v>0.93442375012379275</v>
      </c>
      <c r="F18" s="3">
        <f>F8+F13</f>
        <v>46907.130000000019</v>
      </c>
      <c r="G18" s="247">
        <f>F18/F17</f>
        <v>0.89050655476466301</v>
      </c>
      <c r="H18" s="275">
        <f>D18+F18</f>
        <v>81629.270000000019</v>
      </c>
      <c r="I18" s="260">
        <f t="shared" si="2"/>
        <v>0.90867252921347652</v>
      </c>
      <c r="J18" s="36">
        <f>J8+J13</f>
        <v>36706.749999999993</v>
      </c>
      <c r="K18" s="248">
        <f>J18/$J$17</f>
        <v>0.82976640832597726</v>
      </c>
      <c r="L18" s="3">
        <f t="shared" ref="L18:N21" si="12">L8+L13</f>
        <v>68747.650000000009</v>
      </c>
      <c r="M18" s="247">
        <f>L18/$L$17</f>
        <v>0.88800234879806228</v>
      </c>
      <c r="N18" s="275">
        <f t="shared" si="12"/>
        <v>105454.39999999999</v>
      </c>
      <c r="O18" s="260">
        <f t="shared" si="3"/>
        <v>0.86682612752358568</v>
      </c>
      <c r="Q18" s="159">
        <f t="shared" si="4"/>
        <v>5.7156903347546938E-2</v>
      </c>
      <c r="R18" s="258">
        <f t="shared" si="5"/>
        <v>-0.12612868000882052</v>
      </c>
      <c r="S18" s="159">
        <f t="shared" si="6"/>
        <v>0.46561194428224412</v>
      </c>
      <c r="T18" s="288">
        <f t="shared" si="6"/>
        <v>-2.8121140189277102E-3</v>
      </c>
      <c r="U18" s="258">
        <f t="shared" si="6"/>
        <v>0.29186993831991848</v>
      </c>
      <c r="V18" s="288">
        <f t="shared" si="6"/>
        <v>-4.6052235920581872E-2</v>
      </c>
    </row>
    <row r="19" spans="1:23" ht="20.100000000000001" customHeight="1" x14ac:dyDescent="0.25">
      <c r="A19" s="219" t="s">
        <v>126</v>
      </c>
      <c r="B19" s="212"/>
      <c r="C19" s="213"/>
      <c r="D19" s="220">
        <f>D9+D14</f>
        <v>2436.7399999999998</v>
      </c>
      <c r="E19" s="269">
        <f>D19/D17</f>
        <v>6.5576249876207249E-2</v>
      </c>
      <c r="F19" s="262">
        <f>F9+F14</f>
        <v>5767.5300000000007</v>
      </c>
      <c r="G19" s="261">
        <f>F19/F17</f>
        <v>0.10949344523533704</v>
      </c>
      <c r="H19" s="300">
        <f>D19+F19</f>
        <v>8204.27</v>
      </c>
      <c r="I19" s="263">
        <f t="shared" si="2"/>
        <v>9.1327470786523604E-2</v>
      </c>
      <c r="J19" s="220">
        <f>J9+J14</f>
        <v>7530.7000000000007</v>
      </c>
      <c r="K19" s="269">
        <f t="shared" ref="K19:K21" si="13">J19/$J$17</f>
        <v>0.17023359167402285</v>
      </c>
      <c r="L19" s="262">
        <f t="shared" si="12"/>
        <v>8670.67</v>
      </c>
      <c r="M19" s="261">
        <f t="shared" ref="M19:M21" si="14">L19/$L$17</f>
        <v>0.11199765120193772</v>
      </c>
      <c r="N19" s="300">
        <f t="shared" si="12"/>
        <v>16201.369999999999</v>
      </c>
      <c r="O19" s="263">
        <f t="shared" si="3"/>
        <v>0.13317387247641441</v>
      </c>
      <c r="Q19" s="160">
        <f t="shared" si="4"/>
        <v>2.0904815450150616</v>
      </c>
      <c r="R19" s="298">
        <f t="shared" si="5"/>
        <v>0.61478666324694609</v>
      </c>
      <c r="S19" s="160">
        <f t="shared" si="6"/>
        <v>0.50335932366194869</v>
      </c>
      <c r="T19" s="299">
        <f t="shared" si="6"/>
        <v>2.28708299498507E-2</v>
      </c>
      <c r="U19" s="298">
        <f t="shared" si="6"/>
        <v>0.97474851510250127</v>
      </c>
      <c r="V19" s="299">
        <f t="shared" si="6"/>
        <v>0.45820169254118565</v>
      </c>
    </row>
    <row r="20" spans="1:23" ht="20.100000000000001" customHeight="1" x14ac:dyDescent="0.25">
      <c r="A20" s="125"/>
      <c r="B20" s="216" t="s">
        <v>125</v>
      </c>
      <c r="C20" s="1"/>
      <c r="D20" s="18"/>
      <c r="E20" s="253" t="e">
        <f t="shared" si="9"/>
        <v>#DIV/0!</v>
      </c>
      <c r="F20" s="267"/>
      <c r="G20" s="252" t="e">
        <f t="shared" si="1"/>
        <v>#DIV/0!</v>
      </c>
      <c r="H20" s="276"/>
      <c r="I20" s="260">
        <f t="shared" si="2"/>
        <v>0</v>
      </c>
      <c r="J20" s="36">
        <f>J10+J15</f>
        <v>5889.880000000001</v>
      </c>
      <c r="K20" s="284">
        <f t="shared" si="13"/>
        <v>0.13314239405752371</v>
      </c>
      <c r="L20" s="302">
        <f t="shared" si="12"/>
        <v>5025.1700000000019</v>
      </c>
      <c r="M20" s="251">
        <f t="shared" si="14"/>
        <v>6.4909313454489859E-2</v>
      </c>
      <c r="N20" s="275">
        <f t="shared" si="12"/>
        <v>10915.050000000001</v>
      </c>
      <c r="O20" s="260">
        <f t="shared" si="3"/>
        <v>8.9720775266146455E-2</v>
      </c>
      <c r="Q20" s="207" t="e">
        <f t="shared" si="4"/>
        <v>#DIV/0!</v>
      </c>
      <c r="R20" s="285" t="e">
        <f t="shared" si="5"/>
        <v>#DIV/0!</v>
      </c>
      <c r="S20" s="207" t="e">
        <f t="shared" si="6"/>
        <v>#DIV/0!</v>
      </c>
      <c r="T20" s="289" t="e">
        <f t="shared" si="6"/>
        <v>#DIV/0!</v>
      </c>
      <c r="U20" s="285" t="e">
        <f t="shared" si="6"/>
        <v>#DIV/0!</v>
      </c>
      <c r="V20" s="289" t="e">
        <f t="shared" si="6"/>
        <v>#DIV/0!</v>
      </c>
      <c r="W20" s="286"/>
    </row>
    <row r="21" spans="1:23" ht="20.100000000000001" customHeight="1" thickBot="1" x14ac:dyDescent="0.3">
      <c r="A21" s="217"/>
      <c r="B21" s="218" t="s">
        <v>128</v>
      </c>
      <c r="C21" s="21"/>
      <c r="D21" s="20"/>
      <c r="E21" s="255" t="e">
        <f t="shared" si="9"/>
        <v>#DIV/0!</v>
      </c>
      <c r="F21" s="268"/>
      <c r="G21" s="254" t="e">
        <f t="shared" si="1"/>
        <v>#DIV/0!</v>
      </c>
      <c r="H21" s="277"/>
      <c r="I21" s="259">
        <f t="shared" si="2"/>
        <v>0</v>
      </c>
      <c r="J21" s="42">
        <f>J11+J16</f>
        <v>1640.8199999999997</v>
      </c>
      <c r="K21" s="281">
        <f t="shared" si="13"/>
        <v>3.7091197616499143E-2</v>
      </c>
      <c r="L21" s="282">
        <f t="shared" si="12"/>
        <v>3645.4999999999991</v>
      </c>
      <c r="M21" s="283">
        <f t="shared" si="14"/>
        <v>4.7088337747447875E-2</v>
      </c>
      <c r="N21" s="301">
        <f t="shared" si="12"/>
        <v>5286.3199999999988</v>
      </c>
      <c r="O21" s="259">
        <f t="shared" si="3"/>
        <v>4.3453097210267952E-2</v>
      </c>
      <c r="Q21" s="290" t="e">
        <f t="shared" si="4"/>
        <v>#DIV/0!</v>
      </c>
      <c r="R21" s="291" t="e">
        <f t="shared" si="5"/>
        <v>#DIV/0!</v>
      </c>
      <c r="S21" s="290" t="e">
        <f t="shared" si="6"/>
        <v>#DIV/0!</v>
      </c>
      <c r="T21" s="292" t="e">
        <f t="shared" si="6"/>
        <v>#DIV/0!</v>
      </c>
      <c r="U21" s="291" t="e">
        <f t="shared" si="6"/>
        <v>#DIV/0!</v>
      </c>
      <c r="V21" s="292" t="e">
        <f t="shared" si="6"/>
        <v>#DIV/0!</v>
      </c>
      <c r="W21" s="286"/>
    </row>
    <row r="23" spans="1:23" ht="15.75" thickBot="1" x14ac:dyDescent="0.3"/>
    <row r="24" spans="1:23" ht="27" customHeight="1" thickBot="1" x14ac:dyDescent="0.3">
      <c r="A24" s="473" t="s">
        <v>130</v>
      </c>
      <c r="B24" s="474"/>
      <c r="C24" s="474"/>
      <c r="D24" s="479" t="s">
        <v>131</v>
      </c>
      <c r="E24" s="480"/>
      <c r="F24" s="480"/>
      <c r="G24" s="480"/>
      <c r="H24" s="480"/>
      <c r="I24" s="481"/>
      <c r="J24" s="479" t="s">
        <v>132</v>
      </c>
      <c r="K24" s="480"/>
      <c r="L24" s="480"/>
      <c r="M24" s="480"/>
      <c r="N24" s="480"/>
      <c r="O24" s="482"/>
      <c r="Q24" s="483" t="s">
        <v>133</v>
      </c>
      <c r="R24" s="480"/>
      <c r="S24" s="480"/>
      <c r="T24" s="480"/>
      <c r="U24" s="480"/>
      <c r="V24" s="482"/>
    </row>
    <row r="25" spans="1:23" ht="20.100000000000001" customHeight="1" x14ac:dyDescent="0.25">
      <c r="A25" s="475"/>
      <c r="B25" s="476"/>
      <c r="C25" s="476"/>
      <c r="D25" s="484" t="s">
        <v>2</v>
      </c>
      <c r="E25" s="485"/>
      <c r="F25" s="484" t="s">
        <v>16</v>
      </c>
      <c r="G25" s="486"/>
      <c r="H25" s="487" t="s">
        <v>12</v>
      </c>
      <c r="I25" s="488"/>
      <c r="J25" s="484" t="s">
        <v>2</v>
      </c>
      <c r="K25" s="485"/>
      <c r="L25" s="484" t="s">
        <v>16</v>
      </c>
      <c r="M25" s="486"/>
      <c r="N25" s="487" t="s">
        <v>12</v>
      </c>
      <c r="O25" s="489"/>
      <c r="Q25" s="490" t="s">
        <v>2</v>
      </c>
      <c r="R25" s="485"/>
      <c r="S25" s="484" t="s">
        <v>16</v>
      </c>
      <c r="T25" s="486"/>
      <c r="U25" s="487" t="s">
        <v>12</v>
      </c>
      <c r="V25" s="489"/>
    </row>
    <row r="26" spans="1:23" ht="20.100000000000001" customHeight="1" thickBot="1" x14ac:dyDescent="0.3">
      <c r="A26" s="477"/>
      <c r="B26" s="478"/>
      <c r="C26" s="478"/>
      <c r="D26" s="304">
        <v>1000</v>
      </c>
      <c r="E26" s="249" t="s">
        <v>24</v>
      </c>
      <c r="F26" s="304">
        <v>1000</v>
      </c>
      <c r="G26" s="249" t="s">
        <v>24</v>
      </c>
      <c r="H26" s="304">
        <v>1000</v>
      </c>
      <c r="I26" s="256" t="s">
        <v>24</v>
      </c>
      <c r="J26" s="304">
        <v>1000</v>
      </c>
      <c r="K26" s="249" t="s">
        <v>24</v>
      </c>
      <c r="L26" s="304">
        <v>1000</v>
      </c>
      <c r="M26" s="249" t="s">
        <v>24</v>
      </c>
      <c r="N26" s="304">
        <v>1000</v>
      </c>
      <c r="O26" s="287" t="s">
        <v>24</v>
      </c>
      <c r="Q26" s="305">
        <v>1000</v>
      </c>
      <c r="R26" s="249" t="s">
        <v>24</v>
      </c>
      <c r="S26" s="304">
        <v>1000</v>
      </c>
      <c r="T26" s="249" t="s">
        <v>24</v>
      </c>
      <c r="U26" s="306">
        <v>1000</v>
      </c>
      <c r="V26" s="287" t="s">
        <v>24</v>
      </c>
    </row>
    <row r="27" spans="1:23" ht="20.100000000000001" customHeight="1" thickBot="1" x14ac:dyDescent="0.3">
      <c r="A27" s="214" t="s">
        <v>31</v>
      </c>
      <c r="B27" s="211"/>
      <c r="C27" s="25"/>
      <c r="D27" s="34">
        <v>1869.8500000000001</v>
      </c>
      <c r="E27" s="28">
        <f>D27/H27</f>
        <v>0.52605503596029346</v>
      </c>
      <c r="F27" s="26">
        <v>1684.626</v>
      </c>
      <c r="G27" s="27">
        <f>F27/H27</f>
        <v>0.47394496403970654</v>
      </c>
      <c r="H27" s="270">
        <f>D27+F27</f>
        <v>3554.4760000000001</v>
      </c>
      <c r="I27" s="257">
        <f>H27/$H$37</f>
        <v>0.16416015729184766</v>
      </c>
      <c r="J27" s="34">
        <v>1858.6629999999993</v>
      </c>
      <c r="K27" s="28">
        <f>J27/N27</f>
        <v>0.46299953043982955</v>
      </c>
      <c r="L27" s="26">
        <v>2155.732</v>
      </c>
      <c r="M27" s="27">
        <f>L27/N27</f>
        <v>0.53700046956017045</v>
      </c>
      <c r="N27" s="270">
        <f t="shared" ref="N27:N39" si="15">J27+L27</f>
        <v>4014.3949999999995</v>
      </c>
      <c r="O27" s="257">
        <f>N27/$N$37</f>
        <v>0.13268485446971257</v>
      </c>
      <c r="Q27" s="172">
        <f>(J27-D27)/D27</f>
        <v>-5.9828328475550483E-3</v>
      </c>
      <c r="R27" s="293">
        <f>(K27-E27)/K27</f>
        <v>-0.13618913492323395</v>
      </c>
      <c r="S27" s="172">
        <f>(L27-F27)/F27</f>
        <v>0.27965020129096901</v>
      </c>
      <c r="T27" s="294">
        <f>(M27-G27)/G27</f>
        <v>0.13304394034067887</v>
      </c>
      <c r="U27" s="293">
        <f>(N27-H27)/H27</f>
        <v>0.12939150524578008</v>
      </c>
      <c r="V27" s="294">
        <f>(O27-I27)/I27</f>
        <v>-0.1917353354272047</v>
      </c>
    </row>
    <row r="28" spans="1:23" ht="20.100000000000001" customHeight="1" x14ac:dyDescent="0.25">
      <c r="A28" s="215" t="s">
        <v>127</v>
      </c>
      <c r="B28" s="5"/>
      <c r="C28" s="1"/>
      <c r="D28" s="36">
        <v>1802.1860000000001</v>
      </c>
      <c r="E28" s="248">
        <f>D28/D27</f>
        <v>0.96381314009145125</v>
      </c>
      <c r="F28" s="3">
        <v>1645.4459999999999</v>
      </c>
      <c r="G28" s="247">
        <f t="shared" ref="G28:G41" si="16">F28/H28</f>
        <v>0.47726845556602326</v>
      </c>
      <c r="H28" s="271">
        <f t="shared" ref="H28:H41" si="17">D28+F28</f>
        <v>3447.6320000000001</v>
      </c>
      <c r="I28" s="260">
        <f t="shared" ref="I28:I41" si="18">H28/$H$37</f>
        <v>0.15922566685058706</v>
      </c>
      <c r="J28" s="36">
        <v>1805.9459999999992</v>
      </c>
      <c r="K28" s="248">
        <f>J28/J27</f>
        <v>0.97163713916939209</v>
      </c>
      <c r="L28" s="3">
        <v>2090.585</v>
      </c>
      <c r="M28" s="247">
        <f>L28/$L$27</f>
        <v>0.96977963865638217</v>
      </c>
      <c r="N28" s="271">
        <f t="shared" si="15"/>
        <v>3896.530999999999</v>
      </c>
      <c r="O28" s="260">
        <f t="shared" ref="O28:O41" si="19">N28/$N$37</f>
        <v>0.12878918209885262</v>
      </c>
      <c r="Q28" s="159">
        <f t="shared" ref="Q28:Q41" si="20">(J28-D28)/D28</f>
        <v>2.0863551264958674E-3</v>
      </c>
      <c r="R28" s="258">
        <f t="shared" ref="R28:R41" si="21">(K28-E28)/K28</f>
        <v>8.052387833414049E-3</v>
      </c>
      <c r="S28" s="159">
        <f t="shared" ref="S28:V41" si="22">(L28-F28)/F28</f>
        <v>0.27052786903976195</v>
      </c>
      <c r="T28" s="288">
        <f t="shared" si="22"/>
        <v>1.0319374292320624</v>
      </c>
      <c r="U28" s="258">
        <f t="shared" si="22"/>
        <v>0.13020502188168545</v>
      </c>
      <c r="V28" s="288">
        <f t="shared" si="22"/>
        <v>-0.19115313098544087</v>
      </c>
    </row>
    <row r="29" spans="1:23" ht="20.100000000000001" customHeight="1" thickBot="1" x14ac:dyDescent="0.3">
      <c r="A29" s="219" t="s">
        <v>126</v>
      </c>
      <c r="B29" s="212"/>
      <c r="C29" s="213"/>
      <c r="D29" s="220">
        <v>67.663999999999987</v>
      </c>
      <c r="E29" s="269">
        <f>D29/D27</f>
        <v>3.6186859908548807E-2</v>
      </c>
      <c r="F29" s="262">
        <v>39.180000000000007</v>
      </c>
      <c r="G29" s="261">
        <f t="shared" si="16"/>
        <v>0.36670285650106704</v>
      </c>
      <c r="H29" s="273">
        <f t="shared" si="17"/>
        <v>106.84399999999999</v>
      </c>
      <c r="I29" s="263">
        <f t="shared" si="18"/>
        <v>4.9344904412605877E-3</v>
      </c>
      <c r="J29" s="220">
        <f>J30+J31</f>
        <v>52.716999999999999</v>
      </c>
      <c r="K29" s="269">
        <f>J29/J27</f>
        <v>2.8362860830607819E-2</v>
      </c>
      <c r="L29" s="262">
        <f>L30+L31</f>
        <v>65.147000000000006</v>
      </c>
      <c r="M29" s="261">
        <f t="shared" ref="M29:M31" si="23">L29/$L$27</f>
        <v>3.0220361343617854E-2</v>
      </c>
      <c r="N29" s="273">
        <f t="shared" si="15"/>
        <v>117.864</v>
      </c>
      <c r="O29" s="263">
        <f t="shared" si="19"/>
        <v>3.8956723708599185E-3</v>
      </c>
      <c r="Q29" s="295">
        <f t="shared" si="20"/>
        <v>-0.22090033104752885</v>
      </c>
      <c r="R29" s="296">
        <f t="shared" si="21"/>
        <v>-0.27585366386939747</v>
      </c>
      <c r="S29" s="295">
        <f t="shared" si="22"/>
        <v>0.66276161306789161</v>
      </c>
      <c r="T29" s="297">
        <f t="shared" si="22"/>
        <v>-0.91758896663099787</v>
      </c>
      <c r="U29" s="296">
        <f t="shared" si="22"/>
        <v>0.10314102804088214</v>
      </c>
      <c r="V29" s="297">
        <f t="shared" si="22"/>
        <v>-0.21052185281673946</v>
      </c>
    </row>
    <row r="30" spans="1:23" ht="20.100000000000001" customHeight="1" x14ac:dyDescent="0.25">
      <c r="A30" s="125"/>
      <c r="B30" s="216" t="s">
        <v>125</v>
      </c>
      <c r="C30" s="1"/>
      <c r="D30" s="36"/>
      <c r="E30" s="253" t="e">
        <f t="shared" ref="E30:E32" si="24">D30/H30</f>
        <v>#DIV/0!</v>
      </c>
      <c r="F30" s="303"/>
      <c r="G30" s="252" t="e">
        <f t="shared" si="16"/>
        <v>#DIV/0!</v>
      </c>
      <c r="H30" s="271">
        <f t="shared" si="17"/>
        <v>0</v>
      </c>
      <c r="I30" s="260">
        <f t="shared" si="18"/>
        <v>0</v>
      </c>
      <c r="J30" s="36">
        <v>38.498999999999995</v>
      </c>
      <c r="K30" s="284">
        <f>J30/J27</f>
        <v>2.0713276156032592E-2</v>
      </c>
      <c r="L30" s="302">
        <v>46.74</v>
      </c>
      <c r="M30" s="251">
        <f t="shared" si="23"/>
        <v>2.1681730382069758E-2</v>
      </c>
      <c r="N30" s="271">
        <f t="shared" si="15"/>
        <v>85.239000000000004</v>
      </c>
      <c r="O30" s="260">
        <f t="shared" si="19"/>
        <v>2.8173421674109874E-3</v>
      </c>
      <c r="Q30" s="207" t="e">
        <f t="shared" si="20"/>
        <v>#DIV/0!</v>
      </c>
      <c r="R30" s="285" t="e">
        <f t="shared" si="21"/>
        <v>#DIV/0!</v>
      </c>
      <c r="S30" s="207" t="e">
        <f t="shared" si="22"/>
        <v>#DIV/0!</v>
      </c>
      <c r="T30" s="289" t="e">
        <f t="shared" si="22"/>
        <v>#DIV/0!</v>
      </c>
      <c r="U30" s="285" t="e">
        <f t="shared" si="22"/>
        <v>#DIV/0!</v>
      </c>
      <c r="V30" s="289" t="e">
        <f t="shared" si="22"/>
        <v>#DIV/0!</v>
      </c>
    </row>
    <row r="31" spans="1:23" ht="20.100000000000001" customHeight="1" thickBot="1" x14ac:dyDescent="0.3">
      <c r="A31" s="217"/>
      <c r="B31" s="218" t="s">
        <v>128</v>
      </c>
      <c r="C31" s="21"/>
      <c r="D31" s="42"/>
      <c r="E31" s="255" t="e">
        <f t="shared" si="24"/>
        <v>#DIV/0!</v>
      </c>
      <c r="F31" s="266"/>
      <c r="G31" s="254" t="e">
        <f t="shared" si="16"/>
        <v>#DIV/0!</v>
      </c>
      <c r="H31" s="272">
        <f t="shared" si="17"/>
        <v>0</v>
      </c>
      <c r="I31" s="259">
        <f t="shared" si="18"/>
        <v>0</v>
      </c>
      <c r="J31" s="42">
        <v>14.218000000000002</v>
      </c>
      <c r="K31" s="281">
        <f>J31/J27</f>
        <v>7.6495846745752221E-3</v>
      </c>
      <c r="L31" s="282">
        <v>18.407000000000004</v>
      </c>
      <c r="M31" s="283">
        <f t="shared" si="23"/>
        <v>8.5386309615480983E-3</v>
      </c>
      <c r="N31" s="272">
        <f t="shared" si="15"/>
        <v>32.625000000000007</v>
      </c>
      <c r="O31" s="259">
        <f t="shared" si="19"/>
        <v>1.0783302034489315E-3</v>
      </c>
      <c r="Q31" s="207" t="e">
        <f t="shared" si="20"/>
        <v>#DIV/0!</v>
      </c>
      <c r="R31" s="285" t="e">
        <f t="shared" si="21"/>
        <v>#DIV/0!</v>
      </c>
      <c r="S31" s="207" t="e">
        <f t="shared" si="22"/>
        <v>#DIV/0!</v>
      </c>
      <c r="T31" s="289" t="e">
        <f t="shared" si="22"/>
        <v>#DIV/0!</v>
      </c>
      <c r="U31" s="285" t="e">
        <f t="shared" si="22"/>
        <v>#DIV/0!</v>
      </c>
      <c r="V31" s="289" t="e">
        <f t="shared" si="22"/>
        <v>#DIV/0!</v>
      </c>
    </row>
    <row r="32" spans="1:23" ht="20.100000000000001" customHeight="1" thickBot="1" x14ac:dyDescent="0.3">
      <c r="A32" s="214" t="s">
        <v>32</v>
      </c>
      <c r="B32" s="211"/>
      <c r="C32" s="25"/>
      <c r="D32" s="34">
        <v>6737.7029999999977</v>
      </c>
      <c r="E32" s="28">
        <f t="shared" si="24"/>
        <v>0.372289654118383</v>
      </c>
      <c r="F32" s="26">
        <v>11360.309999999998</v>
      </c>
      <c r="G32" s="27">
        <f t="shared" si="16"/>
        <v>0.627710345881617</v>
      </c>
      <c r="H32" s="270">
        <f t="shared" si="17"/>
        <v>18098.012999999995</v>
      </c>
      <c r="I32" s="257">
        <f t="shared" si="18"/>
        <v>0.83583984270815237</v>
      </c>
      <c r="J32" s="34">
        <v>9016.5020000000022</v>
      </c>
      <c r="K32" s="28">
        <f>J32/N32</f>
        <v>0.34360731620280494</v>
      </c>
      <c r="L32" s="26">
        <v>17224.214</v>
      </c>
      <c r="M32" s="27">
        <f>L32/N32</f>
        <v>0.65639268379719518</v>
      </c>
      <c r="N32" s="270">
        <f t="shared" si="15"/>
        <v>26240.716</v>
      </c>
      <c r="O32" s="257">
        <f t="shared" si="19"/>
        <v>0.86731514553028743</v>
      </c>
      <c r="Q32" s="172">
        <f t="shared" si="20"/>
        <v>0.33821600625613885</v>
      </c>
      <c r="R32" s="293">
        <f t="shared" si="21"/>
        <v>-8.3474176954512466E-2</v>
      </c>
      <c r="S32" s="172">
        <f t="shared" si="22"/>
        <v>0.51617464664256552</v>
      </c>
      <c r="T32" s="294">
        <f t="shared" si="22"/>
        <v>4.5693587980127882E-2</v>
      </c>
      <c r="U32" s="293">
        <f t="shared" si="22"/>
        <v>0.44992248596572493</v>
      </c>
      <c r="V32" s="294">
        <f t="shared" si="22"/>
        <v>3.7657097943732745E-2</v>
      </c>
    </row>
    <row r="33" spans="1:22" ht="20.100000000000001" customHeight="1" x14ac:dyDescent="0.25">
      <c r="A33" s="215" t="s">
        <v>127</v>
      </c>
      <c r="B33" s="5"/>
      <c r="C33" s="1"/>
      <c r="D33" s="36">
        <v>6531.8149999999978</v>
      </c>
      <c r="E33" s="248">
        <f>D33/D32</f>
        <v>0.96944240492642675</v>
      </c>
      <c r="F33" s="3">
        <v>10614.705999999998</v>
      </c>
      <c r="G33" s="247">
        <f t="shared" si="16"/>
        <v>0.61905887497527923</v>
      </c>
      <c r="H33" s="271">
        <f t="shared" si="17"/>
        <v>17146.520999999997</v>
      </c>
      <c r="I33" s="260">
        <f t="shared" si="18"/>
        <v>0.79189607254851868</v>
      </c>
      <c r="J33" s="36">
        <v>7681.7770000000028</v>
      </c>
      <c r="K33" s="248">
        <f>J33/$J$32</f>
        <v>0.85196864593386668</v>
      </c>
      <c r="L33" s="3">
        <v>16130.868999999999</v>
      </c>
      <c r="M33" s="247">
        <f>L33/$L$32</f>
        <v>0.93652279285429219</v>
      </c>
      <c r="N33" s="271">
        <f t="shared" si="15"/>
        <v>23812.646000000001</v>
      </c>
      <c r="O33" s="260">
        <f t="shared" si="19"/>
        <v>0.78706192814827225</v>
      </c>
      <c r="Q33" s="159">
        <f t="shared" si="20"/>
        <v>0.1760555067772136</v>
      </c>
      <c r="R33" s="258">
        <f t="shared" si="21"/>
        <v>-0.13788507306368511</v>
      </c>
      <c r="S33" s="159">
        <f t="shared" si="22"/>
        <v>0.51967176481383481</v>
      </c>
      <c r="T33" s="288">
        <f t="shared" si="22"/>
        <v>0.51281700450815793</v>
      </c>
      <c r="U33" s="258">
        <f t="shared" si="22"/>
        <v>0.38877420090057946</v>
      </c>
      <c r="V33" s="288">
        <f t="shared" si="22"/>
        <v>-6.1045187213632111E-3</v>
      </c>
    </row>
    <row r="34" spans="1:22" ht="20.100000000000001" customHeight="1" x14ac:dyDescent="0.25">
      <c r="A34" s="219" t="s">
        <v>126</v>
      </c>
      <c r="B34" s="212"/>
      <c r="C34" s="213"/>
      <c r="D34" s="220">
        <v>205.88800000000003</v>
      </c>
      <c r="E34" s="269">
        <f>D34/D32</f>
        <v>3.0557595073573311E-2</v>
      </c>
      <c r="F34" s="262">
        <v>745.60399999999981</v>
      </c>
      <c r="G34" s="261">
        <f t="shared" si="16"/>
        <v>0.78361562682607944</v>
      </c>
      <c r="H34" s="273">
        <f t="shared" si="17"/>
        <v>951.49199999999985</v>
      </c>
      <c r="I34" s="263">
        <f t="shared" si="18"/>
        <v>4.3943770159633848E-2</v>
      </c>
      <c r="J34" s="220">
        <f>J35+J36</f>
        <v>1334.7250000000004</v>
      </c>
      <c r="K34" s="269">
        <f t="shared" ref="K34:K36" si="25">J34/$J$32</f>
        <v>0.14803135406613341</v>
      </c>
      <c r="L34" s="262">
        <f>L35+L36</f>
        <v>1093.3449999999998</v>
      </c>
      <c r="M34" s="261">
        <f t="shared" ref="M34:M36" si="26">L34/$L$32</f>
        <v>6.3477207145707773E-2</v>
      </c>
      <c r="N34" s="273">
        <f t="shared" si="15"/>
        <v>2428.0700000000002</v>
      </c>
      <c r="O34" s="263">
        <f t="shared" si="19"/>
        <v>8.0253217382015227E-2</v>
      </c>
      <c r="Q34" s="160">
        <f t="shared" si="20"/>
        <v>5.4827721868200197</v>
      </c>
      <c r="R34" s="298">
        <f t="shared" si="21"/>
        <v>0.79357349484271</v>
      </c>
      <c r="S34" s="160">
        <f t="shared" si="22"/>
        <v>0.46638832409697384</v>
      </c>
      <c r="T34" s="299">
        <f t="shared" si="22"/>
        <v>-0.91899445981850447</v>
      </c>
      <c r="U34" s="298">
        <f t="shared" si="22"/>
        <v>1.5518554018320707</v>
      </c>
      <c r="V34" s="299">
        <f t="shared" si="22"/>
        <v>0.82627064292573482</v>
      </c>
    </row>
    <row r="35" spans="1:22" ht="20.100000000000001" customHeight="1" x14ac:dyDescent="0.25">
      <c r="A35" s="125"/>
      <c r="B35" s="216" t="s">
        <v>125</v>
      </c>
      <c r="C35" s="1"/>
      <c r="D35" s="36"/>
      <c r="E35" s="253" t="e">
        <f t="shared" ref="E35:E37" si="27">D35/H35</f>
        <v>#DIV/0!</v>
      </c>
      <c r="F35" s="3"/>
      <c r="G35" s="252" t="e">
        <f t="shared" si="16"/>
        <v>#DIV/0!</v>
      </c>
      <c r="H35" s="271">
        <f t="shared" si="17"/>
        <v>0</v>
      </c>
      <c r="I35" s="264">
        <f t="shared" si="18"/>
        <v>0</v>
      </c>
      <c r="J35" s="36">
        <v>1170.8810000000003</v>
      </c>
      <c r="K35" s="284">
        <f t="shared" si="25"/>
        <v>0.1298597837609308</v>
      </c>
      <c r="L35" s="3">
        <v>698.91700000000003</v>
      </c>
      <c r="M35" s="251">
        <f t="shared" si="26"/>
        <v>4.0577584556253196E-2</v>
      </c>
      <c r="N35" s="271">
        <f t="shared" si="15"/>
        <v>1869.7980000000002</v>
      </c>
      <c r="O35" s="264">
        <f t="shared" si="19"/>
        <v>6.1801062306464524E-2</v>
      </c>
      <c r="Q35" s="207" t="e">
        <f t="shared" si="20"/>
        <v>#DIV/0!</v>
      </c>
      <c r="R35" s="285" t="e">
        <f t="shared" si="21"/>
        <v>#DIV/0!</v>
      </c>
      <c r="S35" s="207" t="e">
        <f t="shared" si="22"/>
        <v>#DIV/0!</v>
      </c>
      <c r="T35" s="289" t="e">
        <f t="shared" si="22"/>
        <v>#DIV/0!</v>
      </c>
      <c r="U35" s="285" t="e">
        <f t="shared" si="22"/>
        <v>#DIV/0!</v>
      </c>
      <c r="V35" s="289" t="e">
        <f t="shared" si="22"/>
        <v>#DIV/0!</v>
      </c>
    </row>
    <row r="36" spans="1:22" ht="20.100000000000001" customHeight="1" thickBot="1" x14ac:dyDescent="0.3">
      <c r="A36" s="125"/>
      <c r="B36" s="216" t="s">
        <v>128</v>
      </c>
      <c r="C36" s="1"/>
      <c r="D36" s="36"/>
      <c r="E36" s="253" t="e">
        <f t="shared" si="27"/>
        <v>#DIV/0!</v>
      </c>
      <c r="F36" s="3"/>
      <c r="G36" s="252" t="e">
        <f t="shared" si="16"/>
        <v>#DIV/0!</v>
      </c>
      <c r="H36" s="271">
        <f t="shared" si="17"/>
        <v>0</v>
      </c>
      <c r="I36" s="260">
        <f t="shared" si="18"/>
        <v>0</v>
      </c>
      <c r="J36" s="36">
        <v>163.84399999999999</v>
      </c>
      <c r="K36" s="284">
        <f t="shared" si="25"/>
        <v>1.8171570305202611E-2</v>
      </c>
      <c r="L36" s="3">
        <v>394.42799999999988</v>
      </c>
      <c r="M36" s="251">
        <f t="shared" si="26"/>
        <v>2.2899622589454584E-2</v>
      </c>
      <c r="N36" s="271">
        <f t="shared" si="15"/>
        <v>558.27199999999993</v>
      </c>
      <c r="O36" s="260">
        <f t="shared" si="19"/>
        <v>1.8452155075550702E-2</v>
      </c>
      <c r="Q36" s="207" t="e">
        <f t="shared" si="20"/>
        <v>#DIV/0!</v>
      </c>
      <c r="R36" s="285" t="e">
        <f t="shared" si="21"/>
        <v>#DIV/0!</v>
      </c>
      <c r="S36" s="207" t="e">
        <f t="shared" si="22"/>
        <v>#DIV/0!</v>
      </c>
      <c r="T36" s="289" t="e">
        <f t="shared" si="22"/>
        <v>#DIV/0!</v>
      </c>
      <c r="U36" s="285" t="e">
        <f t="shared" si="22"/>
        <v>#DIV/0!</v>
      </c>
      <c r="V36" s="289" t="e">
        <f t="shared" si="22"/>
        <v>#DIV/0!</v>
      </c>
    </row>
    <row r="37" spans="1:22" ht="20.100000000000001" customHeight="1" thickBot="1" x14ac:dyDescent="0.3">
      <c r="A37" s="214" t="s">
        <v>12</v>
      </c>
      <c r="B37" s="211"/>
      <c r="C37" s="25"/>
      <c r="D37" s="97">
        <f>D27+D32</f>
        <v>8607.5529999999981</v>
      </c>
      <c r="E37" s="278">
        <f t="shared" si="27"/>
        <v>0.39753180338759209</v>
      </c>
      <c r="F37" s="279">
        <f>F27+F32</f>
        <v>13044.935999999998</v>
      </c>
      <c r="G37" s="280">
        <f t="shared" si="16"/>
        <v>0.60246819661240802</v>
      </c>
      <c r="H37" s="274">
        <f t="shared" si="17"/>
        <v>21652.488999999994</v>
      </c>
      <c r="I37" s="257">
        <f t="shared" si="18"/>
        <v>1</v>
      </c>
      <c r="J37" s="97">
        <f>J27+J32</f>
        <v>10875.165000000001</v>
      </c>
      <c r="K37" s="278">
        <f>J37/N37</f>
        <v>0.35944885477366123</v>
      </c>
      <c r="L37" s="279">
        <f>L27+L32</f>
        <v>19379.946</v>
      </c>
      <c r="M37" s="280">
        <f>L37/N37</f>
        <v>0.64055114522633871</v>
      </c>
      <c r="N37" s="274">
        <f t="shared" si="15"/>
        <v>30255.111000000001</v>
      </c>
      <c r="O37" s="257">
        <f t="shared" si="19"/>
        <v>1</v>
      </c>
      <c r="Q37" s="172">
        <f t="shared" si="20"/>
        <v>0.26344444234034964</v>
      </c>
      <c r="R37" s="293">
        <f t="shared" si="21"/>
        <v>-0.10594817067343568</v>
      </c>
      <c r="S37" s="172">
        <f t="shared" si="22"/>
        <v>0.4856298260106453</v>
      </c>
      <c r="T37" s="294">
        <f t="shared" si="22"/>
        <v>6.3211550133377384E-2</v>
      </c>
      <c r="U37" s="293">
        <f t="shared" si="22"/>
        <v>0.3973040697538287</v>
      </c>
      <c r="V37" s="294">
        <f t="shared" si="22"/>
        <v>0</v>
      </c>
    </row>
    <row r="38" spans="1:22" ht="20.100000000000001" customHeight="1" x14ac:dyDescent="0.25">
      <c r="A38" s="215" t="s">
        <v>127</v>
      </c>
      <c r="B38" s="5"/>
      <c r="C38" s="1"/>
      <c r="D38" s="36">
        <f>D28+D33</f>
        <v>8334.0009999999984</v>
      </c>
      <c r="E38" s="248">
        <f>D38/D37</f>
        <v>0.96821953928137305</v>
      </c>
      <c r="F38" s="3">
        <f>F28+F33</f>
        <v>12260.151999999998</v>
      </c>
      <c r="G38" s="247">
        <f>F38/F37</f>
        <v>0.93983995015383748</v>
      </c>
      <c r="H38" s="275">
        <f t="shared" si="17"/>
        <v>20594.152999999998</v>
      </c>
      <c r="I38" s="260">
        <f>H38/H37</f>
        <v>0.95112173939910571</v>
      </c>
      <c r="J38" s="36">
        <f>J28+J33</f>
        <v>9487.7230000000018</v>
      </c>
      <c r="K38" s="248">
        <f>J38/$J$37</f>
        <v>0.87242106211721859</v>
      </c>
      <c r="L38" s="3">
        <f t="shared" ref="L38:L41" si="28">L28+L33</f>
        <v>18221.453999999998</v>
      </c>
      <c r="M38" s="247">
        <f>L38/$L$37</f>
        <v>0.94022212445793185</v>
      </c>
      <c r="N38" s="275">
        <f t="shared" si="15"/>
        <v>27709.177</v>
      </c>
      <c r="O38" s="260">
        <f t="shared" si="19"/>
        <v>0.91585111024712484</v>
      </c>
      <c r="Q38" s="159">
        <f t="shared" si="20"/>
        <v>0.13843554854385109</v>
      </c>
      <c r="R38" s="258">
        <f t="shared" si="21"/>
        <v>-0.10980761621191003</v>
      </c>
      <c r="S38" s="159">
        <f t="shared" si="22"/>
        <v>0.48623393902457329</v>
      </c>
      <c r="T38" s="288">
        <f t="shared" si="22"/>
        <v>4.0663764509246236E-4</v>
      </c>
      <c r="U38" s="258">
        <f t="shared" si="22"/>
        <v>0.34548757601247315</v>
      </c>
      <c r="V38" s="288">
        <f t="shared" si="22"/>
        <v>-3.7083191026906763E-2</v>
      </c>
    </row>
    <row r="39" spans="1:22" ht="20.100000000000001" customHeight="1" x14ac:dyDescent="0.25">
      <c r="A39" s="219" t="s">
        <v>126</v>
      </c>
      <c r="B39" s="212"/>
      <c r="C39" s="213"/>
      <c r="D39" s="220">
        <f>D29+D34</f>
        <v>273.55200000000002</v>
      </c>
      <c r="E39" s="269">
        <f>D39/D37</f>
        <v>3.1780460718627009E-2</v>
      </c>
      <c r="F39" s="262">
        <f>F29+F34</f>
        <v>784.78399999999988</v>
      </c>
      <c r="G39" s="261">
        <f>F39/F37</f>
        <v>6.0160049846162529E-2</v>
      </c>
      <c r="H39" s="300">
        <f t="shared" si="17"/>
        <v>1058.3359999999998</v>
      </c>
      <c r="I39" s="263">
        <f>H39/H37</f>
        <v>4.8878260600894431E-2</v>
      </c>
      <c r="J39" s="220">
        <f>J29+J34</f>
        <v>1387.4420000000005</v>
      </c>
      <c r="K39" s="269">
        <f t="shared" ref="K39:K41" si="29">J39/$J$37</f>
        <v>0.12757893788278157</v>
      </c>
      <c r="L39" s="262">
        <f t="shared" si="28"/>
        <v>1158.4919999999997</v>
      </c>
      <c r="M39" s="261">
        <f t="shared" ref="M39:M41" si="30">L39/$L$37</f>
        <v>5.9777875542068058E-2</v>
      </c>
      <c r="N39" s="300">
        <f t="shared" si="15"/>
        <v>2545.9340000000002</v>
      </c>
      <c r="O39" s="263">
        <f t="shared" si="19"/>
        <v>8.4148889752875142E-2</v>
      </c>
      <c r="Q39" s="160">
        <f t="shared" si="20"/>
        <v>4.0719497572673573</v>
      </c>
      <c r="R39" s="298">
        <f t="shared" si="21"/>
        <v>0.75089571016944334</v>
      </c>
      <c r="S39" s="160">
        <f t="shared" si="22"/>
        <v>0.47619217517176687</v>
      </c>
      <c r="T39" s="299">
        <f t="shared" si="22"/>
        <v>-6.3526261210178981E-3</v>
      </c>
      <c r="U39" s="298">
        <f t="shared" si="22"/>
        <v>1.4056008677773417</v>
      </c>
      <c r="V39" s="299">
        <f t="shared" si="22"/>
        <v>0.72160156106977524</v>
      </c>
    </row>
    <row r="40" spans="1:22" ht="20.100000000000001" customHeight="1" x14ac:dyDescent="0.25">
      <c r="A40" s="125"/>
      <c r="B40" s="216" t="s">
        <v>125</v>
      </c>
      <c r="C40" s="1"/>
      <c r="D40" s="18"/>
      <c r="E40" s="253" t="e">
        <f t="shared" ref="E40:E41" si="31">D40/H40</f>
        <v>#DIV/0!</v>
      </c>
      <c r="F40" s="267"/>
      <c r="G40" s="252" t="e">
        <f t="shared" si="16"/>
        <v>#DIV/0!</v>
      </c>
      <c r="H40" s="276">
        <f t="shared" si="17"/>
        <v>0</v>
      </c>
      <c r="I40" s="260">
        <f t="shared" si="18"/>
        <v>0</v>
      </c>
      <c r="J40" s="36">
        <f>J30+J35</f>
        <v>1209.3800000000003</v>
      </c>
      <c r="K40" s="284">
        <f t="shared" si="29"/>
        <v>0.11120566906341194</v>
      </c>
      <c r="L40" s="302">
        <f t="shared" si="28"/>
        <v>745.65700000000004</v>
      </c>
      <c r="M40" s="251">
        <f t="shared" si="30"/>
        <v>3.8475700603087339E-2</v>
      </c>
      <c r="N40" s="275">
        <f t="shared" ref="N40:N41" si="32">N30+N35</f>
        <v>1955.0370000000003</v>
      </c>
      <c r="O40" s="260">
        <f t="shared" si="19"/>
        <v>6.4618404473875513E-2</v>
      </c>
      <c r="Q40" s="207" t="e">
        <f t="shared" si="20"/>
        <v>#DIV/0!</v>
      </c>
      <c r="R40" s="285" t="e">
        <f t="shared" si="21"/>
        <v>#DIV/0!</v>
      </c>
      <c r="S40" s="207" t="e">
        <f t="shared" si="22"/>
        <v>#DIV/0!</v>
      </c>
      <c r="T40" s="289" t="e">
        <f t="shared" si="22"/>
        <v>#DIV/0!</v>
      </c>
      <c r="U40" s="285" t="e">
        <f t="shared" si="22"/>
        <v>#DIV/0!</v>
      </c>
      <c r="V40" s="289" t="e">
        <f t="shared" si="22"/>
        <v>#DIV/0!</v>
      </c>
    </row>
    <row r="41" spans="1:22" ht="20.100000000000001" customHeight="1" thickBot="1" x14ac:dyDescent="0.3">
      <c r="A41" s="217"/>
      <c r="B41" s="218" t="s">
        <v>128</v>
      </c>
      <c r="C41" s="21"/>
      <c r="D41" s="20"/>
      <c r="E41" s="255" t="e">
        <f t="shared" si="31"/>
        <v>#DIV/0!</v>
      </c>
      <c r="F41" s="268"/>
      <c r="G41" s="254" t="e">
        <f t="shared" si="16"/>
        <v>#DIV/0!</v>
      </c>
      <c r="H41" s="277">
        <f t="shared" si="17"/>
        <v>0</v>
      </c>
      <c r="I41" s="259">
        <f t="shared" si="18"/>
        <v>0</v>
      </c>
      <c r="J41" s="42">
        <f>J31+J36</f>
        <v>178.06199999999998</v>
      </c>
      <c r="K41" s="281">
        <f t="shared" si="29"/>
        <v>1.6373268819369634E-2</v>
      </c>
      <c r="L41" s="282">
        <f t="shared" si="28"/>
        <v>412.83499999999987</v>
      </c>
      <c r="M41" s="283">
        <f t="shared" si="30"/>
        <v>2.130217493898073E-2</v>
      </c>
      <c r="N41" s="301">
        <f t="shared" si="32"/>
        <v>590.89699999999993</v>
      </c>
      <c r="O41" s="259">
        <f t="shared" si="19"/>
        <v>1.9530485278999636E-2</v>
      </c>
      <c r="Q41" s="290" t="e">
        <f t="shared" si="20"/>
        <v>#DIV/0!</v>
      </c>
      <c r="R41" s="291" t="e">
        <f t="shared" si="21"/>
        <v>#DIV/0!</v>
      </c>
      <c r="S41" s="290" t="e">
        <f t="shared" si="22"/>
        <v>#DIV/0!</v>
      </c>
      <c r="T41" s="292" t="e">
        <f t="shared" si="22"/>
        <v>#DIV/0!</v>
      </c>
      <c r="U41" s="291" t="e">
        <f t="shared" si="22"/>
        <v>#DIV/0!</v>
      </c>
      <c r="V41" s="292" t="e">
        <f t="shared" si="22"/>
        <v>#DIV/0!</v>
      </c>
    </row>
    <row r="43" spans="1:22" ht="15.75" thickBot="1" x14ac:dyDescent="0.3"/>
    <row r="44" spans="1:22" ht="20.100000000000001" customHeight="1" thickBot="1" x14ac:dyDescent="0.3">
      <c r="A44" s="473" t="s">
        <v>130</v>
      </c>
      <c r="B44" s="474"/>
      <c r="C44" s="474"/>
      <c r="D44" s="479" t="s">
        <v>131</v>
      </c>
      <c r="E44" s="480"/>
      <c r="F44" s="480"/>
      <c r="G44" s="480"/>
      <c r="H44" s="480"/>
      <c r="I44" s="481"/>
      <c r="J44" s="479" t="s">
        <v>132</v>
      </c>
      <c r="K44" s="480"/>
      <c r="L44" s="480"/>
      <c r="M44" s="480"/>
      <c r="N44" s="480"/>
      <c r="O44" s="482"/>
      <c r="Q44" s="483" t="s">
        <v>133</v>
      </c>
      <c r="R44" s="480"/>
      <c r="S44" s="480"/>
      <c r="T44" s="480"/>
      <c r="U44" s="480"/>
      <c r="V44" s="482"/>
    </row>
    <row r="45" spans="1:22" ht="20.100000000000001" customHeight="1" x14ac:dyDescent="0.25">
      <c r="A45" s="475"/>
      <c r="B45" s="476"/>
      <c r="C45" s="476"/>
      <c r="D45" s="484" t="s">
        <v>2</v>
      </c>
      <c r="E45" s="485"/>
      <c r="F45" s="484" t="s">
        <v>135</v>
      </c>
      <c r="G45" s="486"/>
      <c r="H45" s="487" t="s">
        <v>12</v>
      </c>
      <c r="I45" s="488"/>
      <c r="J45" s="484" t="s">
        <v>2</v>
      </c>
      <c r="K45" s="485"/>
      <c r="L45" s="484" t="s">
        <v>135</v>
      </c>
      <c r="M45" s="486"/>
      <c r="N45" s="487" t="s">
        <v>12</v>
      </c>
      <c r="O45" s="489"/>
      <c r="Q45" s="490" t="s">
        <v>2</v>
      </c>
      <c r="R45" s="485"/>
      <c r="S45" s="484" t="s">
        <v>16</v>
      </c>
      <c r="T45" s="486"/>
      <c r="U45" s="487" t="s">
        <v>12</v>
      </c>
      <c r="V45" s="489"/>
    </row>
    <row r="46" spans="1:22" ht="20.100000000000001" customHeight="1" thickBot="1" x14ac:dyDescent="0.3">
      <c r="A46" s="477"/>
      <c r="B46" s="478"/>
      <c r="C46" s="478"/>
      <c r="D46" s="491" t="s">
        <v>136</v>
      </c>
      <c r="E46" s="492"/>
      <c r="F46" s="491" t="s">
        <v>136</v>
      </c>
      <c r="G46" s="492"/>
      <c r="H46" s="491" t="s">
        <v>136</v>
      </c>
      <c r="I46" s="492"/>
      <c r="J46" s="491" t="s">
        <v>136</v>
      </c>
      <c r="K46" s="492"/>
      <c r="L46" s="491" t="s">
        <v>136</v>
      </c>
      <c r="M46" s="492"/>
      <c r="N46" s="491" t="s">
        <v>136</v>
      </c>
      <c r="O46" s="497"/>
      <c r="Q46" s="305">
        <v>1000</v>
      </c>
      <c r="R46" s="249"/>
      <c r="S46" s="304">
        <v>1000</v>
      </c>
      <c r="T46" s="249" t="s">
        <v>24</v>
      </c>
      <c r="U46" s="306">
        <v>1000</v>
      </c>
      <c r="V46" s="287" t="s">
        <v>24</v>
      </c>
    </row>
    <row r="47" spans="1:22" ht="20.100000000000001" customHeight="1" thickBot="1" x14ac:dyDescent="0.3">
      <c r="A47" s="214" t="s">
        <v>31</v>
      </c>
      <c r="B47" s="211"/>
      <c r="C47" s="25"/>
      <c r="D47" s="493">
        <f>D27/D7*10</f>
        <v>2.2556849025876105</v>
      </c>
      <c r="E47" s="494"/>
      <c r="F47" s="493">
        <f>F27/F7*10</f>
        <v>2.6437200455730991</v>
      </c>
      <c r="G47" s="494"/>
      <c r="H47" s="498">
        <f>H27/H7*10</f>
        <v>2.4243306360526211</v>
      </c>
      <c r="I47" s="499"/>
      <c r="J47" s="493">
        <f>J27/J7*10</f>
        <v>2.3612414327546669</v>
      </c>
      <c r="K47" s="494"/>
      <c r="L47" s="493">
        <f>L27/L7*10</f>
        <v>2.5554231849320348</v>
      </c>
      <c r="M47" s="494"/>
      <c r="N47" s="498">
        <f>N27/N7*10</f>
        <v>2.4616923788253962</v>
      </c>
      <c r="O47" s="499"/>
      <c r="Q47" s="546">
        <f>(J47-D47)/D47</f>
        <v>4.6795778100907272E-2</v>
      </c>
      <c r="R47" s="547"/>
      <c r="S47" s="546">
        <f>(L47-F47)/F47</f>
        <v>-3.3398718139205835E-2</v>
      </c>
      <c r="T47" s="547"/>
      <c r="U47" s="546">
        <f>(N47-H47)/H47</f>
        <v>1.5411158122230689E-2</v>
      </c>
      <c r="V47" s="547"/>
    </row>
    <row r="48" spans="1:22" ht="20.100000000000001" customHeight="1" x14ac:dyDescent="0.25">
      <c r="A48" s="215" t="s">
        <v>127</v>
      </c>
      <c r="B48" s="5"/>
      <c r="C48" s="1"/>
      <c r="D48" s="495">
        <f t="shared" ref="D48:D61" si="33">D28/D8*10</f>
        <v>2.335717627663862</v>
      </c>
      <c r="E48" s="496"/>
      <c r="F48" s="495">
        <f t="shared" ref="F48:F61" si="34">F28/F8*10</f>
        <v>2.707973602356696</v>
      </c>
      <c r="G48" s="496"/>
      <c r="H48" s="500">
        <f t="shared" ref="H48:H59" si="35">H28/H8*10</f>
        <v>2.4997204915578295</v>
      </c>
      <c r="I48" s="501"/>
      <c r="J48" s="495">
        <f t="shared" ref="J48:J61" si="36">J28/J8*10</f>
        <v>2.4206249849209045</v>
      </c>
      <c r="K48" s="496"/>
      <c r="L48" s="495">
        <f t="shared" ref="L48:L61" si="37">L28/L8*10</f>
        <v>2.6387645959212835</v>
      </c>
      <c r="M48" s="496"/>
      <c r="N48" s="500">
        <f t="shared" ref="N48:N61" si="38">N28/N8*10</f>
        <v>2.5329699510831585</v>
      </c>
      <c r="O48" s="501"/>
      <c r="Q48" s="542">
        <f t="shared" ref="Q48:Q61" si="39">(J48-D48)/D48</f>
        <v>3.6351721736999985E-2</v>
      </c>
      <c r="R48" s="543"/>
      <c r="S48" s="542">
        <f t="shared" ref="S48:S61" si="40">(L48-F48)/F48</f>
        <v>-2.5557489325295221E-2</v>
      </c>
      <c r="T48" s="543"/>
      <c r="U48" s="542">
        <f t="shared" ref="U48:U61" si="41">(N48-H48)/H48</f>
        <v>1.3301270937139004E-2</v>
      </c>
      <c r="V48" s="543"/>
    </row>
    <row r="49" spans="1:22" ht="20.100000000000001" customHeight="1" thickBot="1" x14ac:dyDescent="0.3">
      <c r="A49" s="219" t="s">
        <v>126</v>
      </c>
      <c r="B49" s="212"/>
      <c r="C49" s="213"/>
      <c r="D49" s="508">
        <f t="shared" si="33"/>
        <v>1.1793700869747095</v>
      </c>
      <c r="E49" s="509"/>
      <c r="F49" s="508">
        <f t="shared" si="34"/>
        <v>1.3241854806002438</v>
      </c>
      <c r="G49" s="509"/>
      <c r="H49" s="502">
        <f t="shared" si="35"/>
        <v>1.2286427248996676</v>
      </c>
      <c r="I49" s="503"/>
      <c r="J49" s="508">
        <f t="shared" si="36"/>
        <v>1.2829954489035993</v>
      </c>
      <c r="K49" s="509"/>
      <c r="L49" s="508">
        <f t="shared" si="37"/>
        <v>1.2691303670225205</v>
      </c>
      <c r="M49" s="509"/>
      <c r="N49" s="502">
        <f t="shared" si="38"/>
        <v>1.2752945759080727</v>
      </c>
      <c r="O49" s="503"/>
      <c r="Q49" s="548">
        <f t="shared" si="39"/>
        <v>8.7865007832025818E-2</v>
      </c>
      <c r="R49" s="549"/>
      <c r="S49" s="548">
        <f t="shared" si="40"/>
        <v>-4.1576587558388889E-2</v>
      </c>
      <c r="T49" s="549"/>
      <c r="U49" s="548">
        <f t="shared" si="41"/>
        <v>3.7970233382706692E-2</v>
      </c>
      <c r="V49" s="549"/>
    </row>
    <row r="50" spans="1:22" ht="20.100000000000001" customHeight="1" x14ac:dyDescent="0.25">
      <c r="A50" s="125"/>
      <c r="B50" s="216" t="s">
        <v>125</v>
      </c>
      <c r="C50" s="1"/>
      <c r="D50" s="510" t="e">
        <f t="shared" si="33"/>
        <v>#DIV/0!</v>
      </c>
      <c r="E50" s="511"/>
      <c r="F50" s="510" t="e">
        <f t="shared" si="34"/>
        <v>#DIV/0!</v>
      </c>
      <c r="G50" s="511"/>
      <c r="H50" s="526"/>
      <c r="I50" s="527"/>
      <c r="J50" s="522">
        <f t="shared" si="36"/>
        <v>1.3513636842290002</v>
      </c>
      <c r="K50" s="523"/>
      <c r="L50" s="534">
        <f t="shared" si="37"/>
        <v>1.2947009778122489</v>
      </c>
      <c r="M50" s="535"/>
      <c r="N50" s="504">
        <f t="shared" si="38"/>
        <v>1.3196934509986065</v>
      </c>
      <c r="O50" s="505"/>
      <c r="Q50" s="207" t="e">
        <f t="shared" si="39"/>
        <v>#DIV/0!</v>
      </c>
      <c r="R50" s="285"/>
      <c r="S50" s="207" t="e">
        <f t="shared" si="40"/>
        <v>#DIV/0!</v>
      </c>
      <c r="T50" s="289"/>
      <c r="U50" s="285" t="e">
        <f t="shared" si="41"/>
        <v>#DIV/0!</v>
      </c>
      <c r="V50" s="289"/>
    </row>
    <row r="51" spans="1:22" ht="20.100000000000001" customHeight="1" thickBot="1" x14ac:dyDescent="0.3">
      <c r="A51" s="217"/>
      <c r="B51" s="218" t="s">
        <v>128</v>
      </c>
      <c r="C51" s="21"/>
      <c r="D51" s="512" t="e">
        <f t="shared" si="33"/>
        <v>#DIV/0!</v>
      </c>
      <c r="E51" s="513"/>
      <c r="F51" s="512" t="e">
        <f t="shared" si="34"/>
        <v>#DIV/0!</v>
      </c>
      <c r="G51" s="513"/>
      <c r="H51" s="528"/>
      <c r="I51" s="529"/>
      <c r="J51" s="524">
        <f t="shared" si="36"/>
        <v>1.1284126984126985</v>
      </c>
      <c r="K51" s="525"/>
      <c r="L51" s="536">
        <f t="shared" si="37"/>
        <v>1.2085220930995997</v>
      </c>
      <c r="M51" s="537"/>
      <c r="N51" s="506">
        <f t="shared" si="38"/>
        <v>1.1722539614099388</v>
      </c>
      <c r="O51" s="507"/>
      <c r="Q51" s="207" t="e">
        <f t="shared" si="39"/>
        <v>#DIV/0!</v>
      </c>
      <c r="R51" s="285"/>
      <c r="S51" s="207" t="e">
        <f t="shared" si="40"/>
        <v>#DIV/0!</v>
      </c>
      <c r="T51" s="289"/>
      <c r="U51" s="285" t="e">
        <f t="shared" si="41"/>
        <v>#DIV/0!</v>
      </c>
      <c r="V51" s="289"/>
    </row>
    <row r="52" spans="1:22" ht="20.100000000000001" customHeight="1" thickBot="1" x14ac:dyDescent="0.3">
      <c r="A52" s="214" t="s">
        <v>32</v>
      </c>
      <c r="B52" s="211"/>
      <c r="C52" s="25"/>
      <c r="D52" s="493">
        <f t="shared" si="33"/>
        <v>2.3338578798713372</v>
      </c>
      <c r="E52" s="494"/>
      <c r="F52" s="493">
        <f t="shared" si="34"/>
        <v>2.4534992510120395</v>
      </c>
      <c r="G52" s="494"/>
      <c r="H52" s="498">
        <f t="shared" si="35"/>
        <v>2.4075515758157362</v>
      </c>
      <c r="I52" s="499"/>
      <c r="J52" s="493">
        <f t="shared" si="36"/>
        <v>2.4793837083641552</v>
      </c>
      <c r="K52" s="494"/>
      <c r="L52" s="493">
        <f t="shared" si="37"/>
        <v>2.4968994269698608</v>
      </c>
      <c r="M52" s="494"/>
      <c r="N52" s="498">
        <f t="shared" si="38"/>
        <v>2.4908530568739073</v>
      </c>
      <c r="O52" s="499"/>
      <c r="Q52" s="546">
        <f t="shared" si="39"/>
        <v>6.2354194635382297E-2</v>
      </c>
      <c r="R52" s="547"/>
      <c r="S52" s="546">
        <f t="shared" si="40"/>
        <v>1.7689092808941861E-2</v>
      </c>
      <c r="T52" s="547"/>
      <c r="U52" s="546">
        <f t="shared" si="41"/>
        <v>3.460008163270463E-2</v>
      </c>
      <c r="V52" s="547"/>
    </row>
    <row r="53" spans="1:22" ht="20.100000000000001" customHeight="1" x14ac:dyDescent="0.25">
      <c r="A53" s="215" t="s">
        <v>127</v>
      </c>
      <c r="B53" s="5"/>
      <c r="C53" s="1"/>
      <c r="D53" s="495">
        <f t="shared" si="33"/>
        <v>2.418620125548157</v>
      </c>
      <c r="E53" s="496"/>
      <c r="F53" s="495">
        <f t="shared" si="34"/>
        <v>2.5996792129868518</v>
      </c>
      <c r="G53" s="496"/>
      <c r="H53" s="500">
        <f t="shared" si="35"/>
        <v>2.5275985742336053</v>
      </c>
      <c r="I53" s="501"/>
      <c r="J53" s="495">
        <f t="shared" si="36"/>
        <v>2.6265996582791082</v>
      </c>
      <c r="K53" s="496"/>
      <c r="L53" s="495">
        <f t="shared" si="37"/>
        <v>2.652010372040734</v>
      </c>
      <c r="M53" s="496"/>
      <c r="N53" s="500">
        <f t="shared" si="38"/>
        <v>2.6437595167820112</v>
      </c>
      <c r="O53" s="501"/>
      <c r="Q53" s="542">
        <f t="shared" si="39"/>
        <v>8.5990987395680715E-2</v>
      </c>
      <c r="R53" s="543"/>
      <c r="S53" s="542">
        <f t="shared" si="40"/>
        <v>2.0129852480436347E-2</v>
      </c>
      <c r="T53" s="543"/>
      <c r="U53" s="542">
        <f t="shared" si="41"/>
        <v>4.5957037534580442E-2</v>
      </c>
      <c r="V53" s="543"/>
    </row>
    <row r="54" spans="1:22" ht="20.100000000000001" customHeight="1" x14ac:dyDescent="0.25">
      <c r="A54" s="219" t="s">
        <v>126</v>
      </c>
      <c r="B54" s="212"/>
      <c r="C54" s="213"/>
      <c r="D54" s="508">
        <f t="shared" si="33"/>
        <v>1.105136311667678</v>
      </c>
      <c r="E54" s="509"/>
      <c r="F54" s="508">
        <f t="shared" si="34"/>
        <v>1.3626675682837897</v>
      </c>
      <c r="G54" s="509"/>
      <c r="H54" s="502">
        <f t="shared" si="35"/>
        <v>1.2972544057938606</v>
      </c>
      <c r="I54" s="503"/>
      <c r="J54" s="508">
        <f t="shared" si="36"/>
        <v>1.8746637901854126</v>
      </c>
      <c r="K54" s="509"/>
      <c r="L54" s="508">
        <f t="shared" si="37"/>
        <v>1.3403188535492527</v>
      </c>
      <c r="M54" s="509"/>
      <c r="N54" s="502">
        <f t="shared" si="38"/>
        <v>1.5893464492091463</v>
      </c>
      <c r="O54" s="503"/>
      <c r="Q54" s="544">
        <f t="shared" si="39"/>
        <v>0.69631906072880601</v>
      </c>
      <c r="R54" s="545"/>
      <c r="S54" s="544">
        <f t="shared" si="40"/>
        <v>-1.6400709354728382E-2</v>
      </c>
      <c r="T54" s="545"/>
      <c r="U54" s="544">
        <f t="shared" si="41"/>
        <v>0.22516172780815386</v>
      </c>
      <c r="V54" s="545"/>
    </row>
    <row r="55" spans="1:22" ht="20.100000000000001" customHeight="1" x14ac:dyDescent="0.25">
      <c r="A55" s="125"/>
      <c r="B55" s="216" t="s">
        <v>125</v>
      </c>
      <c r="C55" s="1"/>
      <c r="D55" s="510" t="e">
        <f t="shared" si="33"/>
        <v>#DIV/0!</v>
      </c>
      <c r="E55" s="511"/>
      <c r="F55" s="510" t="e">
        <f t="shared" si="34"/>
        <v>#DIV/0!</v>
      </c>
      <c r="G55" s="511"/>
      <c r="H55" s="526"/>
      <c r="I55" s="527"/>
      <c r="J55" s="522">
        <f t="shared" si="36"/>
        <v>2.0889974826003259</v>
      </c>
      <c r="K55" s="523"/>
      <c r="L55" s="522">
        <f t="shared" si="37"/>
        <v>1.4984841857912246</v>
      </c>
      <c r="M55" s="523"/>
      <c r="N55" s="504">
        <f t="shared" si="38"/>
        <v>1.8207913994829172</v>
      </c>
      <c r="O55" s="505"/>
      <c r="Q55" s="207" t="e">
        <f t="shared" si="39"/>
        <v>#DIV/0!</v>
      </c>
      <c r="R55" s="285"/>
      <c r="S55" s="207" t="e">
        <f t="shared" si="40"/>
        <v>#DIV/0!</v>
      </c>
      <c r="T55" s="289"/>
      <c r="U55" s="285" t="e">
        <f t="shared" si="41"/>
        <v>#DIV/0!</v>
      </c>
      <c r="V55" s="289"/>
    </row>
    <row r="56" spans="1:22" ht="20.100000000000001" customHeight="1" thickBot="1" x14ac:dyDescent="0.3">
      <c r="A56" s="125"/>
      <c r="B56" s="216" t="s">
        <v>128</v>
      </c>
      <c r="C56" s="1"/>
      <c r="D56" s="512" t="e">
        <f t="shared" si="33"/>
        <v>#DIV/0!</v>
      </c>
      <c r="E56" s="513"/>
      <c r="F56" s="512" t="e">
        <f t="shared" si="34"/>
        <v>#DIV/0!</v>
      </c>
      <c r="G56" s="513"/>
      <c r="H56" s="528"/>
      <c r="I56" s="529"/>
      <c r="J56" s="524">
        <f t="shared" si="36"/>
        <v>1.0816070556237707</v>
      </c>
      <c r="K56" s="525"/>
      <c r="L56" s="524">
        <f t="shared" si="37"/>
        <v>1.1291341152356442</v>
      </c>
      <c r="M56" s="525"/>
      <c r="N56" s="506">
        <f t="shared" si="38"/>
        <v>1.1147581574317946</v>
      </c>
      <c r="O56" s="507"/>
      <c r="Q56" s="207" t="e">
        <f t="shared" si="39"/>
        <v>#DIV/0!</v>
      </c>
      <c r="R56" s="285"/>
      <c r="S56" s="207" t="e">
        <f t="shared" si="40"/>
        <v>#DIV/0!</v>
      </c>
      <c r="T56" s="289"/>
      <c r="U56" s="285" t="e">
        <f t="shared" si="41"/>
        <v>#DIV/0!</v>
      </c>
      <c r="V56" s="289"/>
    </row>
    <row r="57" spans="1:22" ht="20.100000000000001" customHeight="1" thickBot="1" x14ac:dyDescent="0.3">
      <c r="A57" s="214" t="s">
        <v>12</v>
      </c>
      <c r="B57" s="211"/>
      <c r="C57" s="25"/>
      <c r="D57" s="514">
        <f t="shared" si="33"/>
        <v>2.3164188479308305</v>
      </c>
      <c r="E57" s="515"/>
      <c r="F57" s="514">
        <f t="shared" si="34"/>
        <v>2.4765107169177729</v>
      </c>
      <c r="G57" s="515"/>
      <c r="H57" s="530">
        <f t="shared" si="35"/>
        <v>2.4102900765126245</v>
      </c>
      <c r="I57" s="531"/>
      <c r="J57" s="514">
        <f t="shared" si="36"/>
        <v>2.45836163702926</v>
      </c>
      <c r="K57" s="515"/>
      <c r="L57" s="514">
        <f t="shared" si="37"/>
        <v>2.5032764854623557</v>
      </c>
      <c r="M57" s="515"/>
      <c r="N57" s="530">
        <f t="shared" si="38"/>
        <v>2.4869441868642976</v>
      </c>
      <c r="O57" s="531"/>
      <c r="Q57" s="546">
        <f t="shared" si="39"/>
        <v>6.1276823587073481E-2</v>
      </c>
      <c r="R57" s="547"/>
      <c r="S57" s="546">
        <f t="shared" si="40"/>
        <v>1.0807854923355653E-2</v>
      </c>
      <c r="T57" s="547"/>
      <c r="U57" s="546">
        <f t="shared" si="41"/>
        <v>3.1802856883758009E-2</v>
      </c>
      <c r="V57" s="547"/>
    </row>
    <row r="58" spans="1:22" ht="20.100000000000001" customHeight="1" x14ac:dyDescent="0.25">
      <c r="A58" s="215" t="s">
        <v>127</v>
      </c>
      <c r="B58" s="5"/>
      <c r="C58" s="1"/>
      <c r="D58" s="495">
        <f t="shared" si="33"/>
        <v>2.4001979716687964</v>
      </c>
      <c r="E58" s="496"/>
      <c r="F58" s="495">
        <f t="shared" si="34"/>
        <v>2.6137075536277732</v>
      </c>
      <c r="G58" s="496"/>
      <c r="H58" s="532">
        <f t="shared" si="35"/>
        <v>2.5228882972982603</v>
      </c>
      <c r="I58" s="533"/>
      <c r="J58" s="495">
        <f t="shared" si="36"/>
        <v>2.5847352326207043</v>
      </c>
      <c r="K58" s="496"/>
      <c r="L58" s="495">
        <f t="shared" si="37"/>
        <v>2.6504839074499271</v>
      </c>
      <c r="M58" s="496"/>
      <c r="N58" s="532">
        <f t="shared" si="38"/>
        <v>2.6275979949627519</v>
      </c>
      <c r="O58" s="533"/>
      <c r="Q58" s="542">
        <f t="shared" si="39"/>
        <v>7.6884183359093403E-2</v>
      </c>
      <c r="R58" s="543"/>
      <c r="S58" s="542">
        <f t="shared" si="40"/>
        <v>1.4070569513834516E-2</v>
      </c>
      <c r="T58" s="543"/>
      <c r="U58" s="542">
        <f t="shared" si="41"/>
        <v>4.1503897646449274E-2</v>
      </c>
      <c r="V58" s="543"/>
    </row>
    <row r="59" spans="1:22" ht="20.100000000000001" customHeight="1" x14ac:dyDescent="0.25">
      <c r="A59" s="219" t="s">
        <v>126</v>
      </c>
      <c r="B59" s="212"/>
      <c r="C59" s="213"/>
      <c r="D59" s="508">
        <f t="shared" si="33"/>
        <v>1.1226146408726414</v>
      </c>
      <c r="E59" s="509"/>
      <c r="F59" s="508">
        <f t="shared" si="34"/>
        <v>1.3606933990807151</v>
      </c>
      <c r="G59" s="509"/>
      <c r="H59" s="516">
        <f t="shared" si="35"/>
        <v>1.289981924046868</v>
      </c>
      <c r="I59" s="517"/>
      <c r="J59" s="508">
        <f t="shared" si="36"/>
        <v>1.8423811863438995</v>
      </c>
      <c r="K59" s="509"/>
      <c r="L59" s="508">
        <f t="shared" si="37"/>
        <v>1.3361043610240038</v>
      </c>
      <c r="M59" s="509"/>
      <c r="N59" s="516">
        <f t="shared" si="38"/>
        <v>1.571431304883476</v>
      </c>
      <c r="O59" s="517"/>
      <c r="Q59" s="544">
        <f t="shared" si="39"/>
        <v>0.64115193162968398</v>
      </c>
      <c r="R59" s="545"/>
      <c r="S59" s="544">
        <f t="shared" si="40"/>
        <v>-1.8070961521033078E-2</v>
      </c>
      <c r="T59" s="545"/>
      <c r="U59" s="544">
        <f t="shared" si="41"/>
        <v>0.21818087183241988</v>
      </c>
      <c r="V59" s="545"/>
    </row>
    <row r="60" spans="1:22" ht="20.100000000000001" customHeight="1" x14ac:dyDescent="0.25">
      <c r="A60" s="125"/>
      <c r="B60" s="216" t="s">
        <v>125</v>
      </c>
      <c r="C60" s="1"/>
      <c r="D60" s="510" t="e">
        <f t="shared" si="33"/>
        <v>#DIV/0!</v>
      </c>
      <c r="E60" s="511"/>
      <c r="F60" s="307" t="e">
        <f t="shared" si="34"/>
        <v>#DIV/0!</v>
      </c>
      <c r="G60" s="308"/>
      <c r="H60" s="518"/>
      <c r="I60" s="519"/>
      <c r="J60" s="522">
        <f t="shared" si="36"/>
        <v>2.0533185735532813</v>
      </c>
      <c r="K60" s="523"/>
      <c r="L60" s="534">
        <f t="shared" si="37"/>
        <v>1.4838443276545863</v>
      </c>
      <c r="M60" s="535"/>
      <c r="N60" s="538">
        <f t="shared" si="38"/>
        <v>1.791138840408427</v>
      </c>
      <c r="O60" s="539"/>
      <c r="Q60" s="207" t="e">
        <f t="shared" si="39"/>
        <v>#DIV/0!</v>
      </c>
      <c r="R60" s="285"/>
      <c r="S60" s="207" t="e">
        <f t="shared" si="40"/>
        <v>#DIV/0!</v>
      </c>
      <c r="T60" s="289"/>
      <c r="U60" s="285" t="e">
        <f t="shared" si="41"/>
        <v>#DIV/0!</v>
      </c>
      <c r="V60" s="289"/>
    </row>
    <row r="61" spans="1:22" ht="20.100000000000001" customHeight="1" thickBot="1" x14ac:dyDescent="0.3">
      <c r="A61" s="217"/>
      <c r="B61" s="218" t="s">
        <v>128</v>
      </c>
      <c r="C61" s="21"/>
      <c r="D61" s="512" t="e">
        <f t="shared" si="33"/>
        <v>#DIV/0!</v>
      </c>
      <c r="E61" s="513"/>
      <c r="F61" s="309" t="e">
        <f t="shared" si="34"/>
        <v>#DIV/0!</v>
      </c>
      <c r="G61" s="310"/>
      <c r="H61" s="520"/>
      <c r="I61" s="521"/>
      <c r="J61" s="524">
        <f t="shared" si="36"/>
        <v>1.0852013017881303</v>
      </c>
      <c r="K61" s="525"/>
      <c r="L61" s="536">
        <f t="shared" si="37"/>
        <v>1.1324509669455491</v>
      </c>
      <c r="M61" s="537"/>
      <c r="N61" s="540">
        <f t="shared" si="38"/>
        <v>1.1177851511070085</v>
      </c>
      <c r="O61" s="541"/>
      <c r="Q61" s="290" t="e">
        <f t="shared" si="39"/>
        <v>#DIV/0!</v>
      </c>
      <c r="R61" s="291"/>
      <c r="S61" s="290" t="e">
        <f t="shared" si="40"/>
        <v>#DIV/0!</v>
      </c>
      <c r="T61" s="292"/>
      <c r="U61" s="291" t="e">
        <f t="shared" si="41"/>
        <v>#DIV/0!</v>
      </c>
      <c r="V61" s="292"/>
    </row>
  </sheetData>
  <mergeCells count="160">
    <mergeCell ref="Q59:R59"/>
    <mergeCell ref="S59:T59"/>
    <mergeCell ref="D60:E60"/>
    <mergeCell ref="H60:I60"/>
    <mergeCell ref="J60:K60"/>
    <mergeCell ref="L60:M60"/>
    <mergeCell ref="N60:O60"/>
    <mergeCell ref="D59:E59"/>
    <mergeCell ref="F59:G59"/>
    <mergeCell ref="H59:I59"/>
    <mergeCell ref="J59:K59"/>
    <mergeCell ref="L59:M59"/>
    <mergeCell ref="N59:O59"/>
    <mergeCell ref="D61:E61"/>
    <mergeCell ref="H61:I61"/>
    <mergeCell ref="J61:K61"/>
    <mergeCell ref="L61:M61"/>
    <mergeCell ref="N61:O61"/>
    <mergeCell ref="Q57:R57"/>
    <mergeCell ref="S57:T57"/>
    <mergeCell ref="U57:V57"/>
    <mergeCell ref="D58:E58"/>
    <mergeCell ref="F58:G58"/>
    <mergeCell ref="H58:I58"/>
    <mergeCell ref="J58:K58"/>
    <mergeCell ref="L58:M58"/>
    <mergeCell ref="N58:O58"/>
    <mergeCell ref="Q58:R58"/>
    <mergeCell ref="D57:E57"/>
    <mergeCell ref="F57:G57"/>
    <mergeCell ref="H57:I57"/>
    <mergeCell ref="J57:K57"/>
    <mergeCell ref="L57:M57"/>
    <mergeCell ref="N57:O57"/>
    <mergeCell ref="S58:T58"/>
    <mergeCell ref="U58:V58"/>
    <mergeCell ref="U59:V59"/>
    <mergeCell ref="D56:E56"/>
    <mergeCell ref="F56:G56"/>
    <mergeCell ref="H56:I56"/>
    <mergeCell ref="J56:K56"/>
    <mergeCell ref="L56:M56"/>
    <mergeCell ref="N56:O56"/>
    <mergeCell ref="U54:V54"/>
    <mergeCell ref="D55:E55"/>
    <mergeCell ref="F55:G55"/>
    <mergeCell ref="H55:I55"/>
    <mergeCell ref="J55:K55"/>
    <mergeCell ref="L55:M55"/>
    <mergeCell ref="N55:O55"/>
    <mergeCell ref="S49:T49"/>
    <mergeCell ref="S53:T53"/>
    <mergeCell ref="U53:V53"/>
    <mergeCell ref="D54:E54"/>
    <mergeCell ref="F54:G54"/>
    <mergeCell ref="H54:I54"/>
    <mergeCell ref="J54:K54"/>
    <mergeCell ref="L54:M54"/>
    <mergeCell ref="N54:O54"/>
    <mergeCell ref="Q54:R54"/>
    <mergeCell ref="S54:T54"/>
    <mergeCell ref="D53:E53"/>
    <mergeCell ref="F53:G53"/>
    <mergeCell ref="H53:I53"/>
    <mergeCell ref="J53:K53"/>
    <mergeCell ref="L53:M53"/>
    <mergeCell ref="N53:O53"/>
    <mergeCell ref="Q53:R53"/>
    <mergeCell ref="U48:V48"/>
    <mergeCell ref="D52:E52"/>
    <mergeCell ref="F52:G52"/>
    <mergeCell ref="H52:I52"/>
    <mergeCell ref="J52:K52"/>
    <mergeCell ref="L52:M52"/>
    <mergeCell ref="N52:O52"/>
    <mergeCell ref="U49:V49"/>
    <mergeCell ref="D50:E50"/>
    <mergeCell ref="F50:G50"/>
    <mergeCell ref="H50:I50"/>
    <mergeCell ref="J50:K50"/>
    <mergeCell ref="L50:M50"/>
    <mergeCell ref="N50:O50"/>
    <mergeCell ref="Q52:R52"/>
    <mergeCell ref="S52:T52"/>
    <mergeCell ref="U52:V52"/>
    <mergeCell ref="D49:E49"/>
    <mergeCell ref="F49:G49"/>
    <mergeCell ref="H49:I49"/>
    <mergeCell ref="J49:K49"/>
    <mergeCell ref="L49:M49"/>
    <mergeCell ref="N49:O49"/>
    <mergeCell ref="Q49:R49"/>
    <mergeCell ref="N48:O48"/>
    <mergeCell ref="Q48:R48"/>
    <mergeCell ref="D47:E47"/>
    <mergeCell ref="F47:G47"/>
    <mergeCell ref="H47:I47"/>
    <mergeCell ref="J47:K47"/>
    <mergeCell ref="L47:M47"/>
    <mergeCell ref="N47:O47"/>
    <mergeCell ref="S48:T48"/>
    <mergeCell ref="D51:E51"/>
    <mergeCell ref="F51:G51"/>
    <mergeCell ref="H51:I51"/>
    <mergeCell ref="J51:K51"/>
    <mergeCell ref="L51:M51"/>
    <mergeCell ref="N51:O51"/>
    <mergeCell ref="Q47:R47"/>
    <mergeCell ref="Q24:V24"/>
    <mergeCell ref="D25:E25"/>
    <mergeCell ref="F25:G25"/>
    <mergeCell ref="H25:I25"/>
    <mergeCell ref="J25:K25"/>
    <mergeCell ref="L25:M25"/>
    <mergeCell ref="N25:O25"/>
    <mergeCell ref="Q25:R25"/>
    <mergeCell ref="S25:T25"/>
    <mergeCell ref="U25:V25"/>
    <mergeCell ref="S47:T47"/>
    <mergeCell ref="U47:V47"/>
    <mergeCell ref="D48:E48"/>
    <mergeCell ref="F48:G48"/>
    <mergeCell ref="H48:I48"/>
    <mergeCell ref="J48:K48"/>
    <mergeCell ref="L48:M48"/>
    <mergeCell ref="A44:C46"/>
    <mergeCell ref="D44:I44"/>
    <mergeCell ref="J44:O44"/>
    <mergeCell ref="Q44:V44"/>
    <mergeCell ref="D45:E45"/>
    <mergeCell ref="F45:G45"/>
    <mergeCell ref="H45:I45"/>
    <mergeCell ref="J45:K45"/>
    <mergeCell ref="L45:M45"/>
    <mergeCell ref="N45:O45"/>
    <mergeCell ref="Q45:R45"/>
    <mergeCell ref="S45:T45"/>
    <mergeCell ref="U45:V45"/>
    <mergeCell ref="D46:E46"/>
    <mergeCell ref="F46:G46"/>
    <mergeCell ref="H46:I46"/>
    <mergeCell ref="J46:K46"/>
    <mergeCell ref="L46:M46"/>
    <mergeCell ref="N46:O46"/>
    <mergeCell ref="A24:C26"/>
    <mergeCell ref="A4:C6"/>
    <mergeCell ref="D4:I4"/>
    <mergeCell ref="J4:O4"/>
    <mergeCell ref="Q4:V4"/>
    <mergeCell ref="D5:E5"/>
    <mergeCell ref="F5:G5"/>
    <mergeCell ref="H5:I5"/>
    <mergeCell ref="J5:K5"/>
    <mergeCell ref="L5:M5"/>
    <mergeCell ref="N5:O5"/>
    <mergeCell ref="Q5:R5"/>
    <mergeCell ref="S5:T5"/>
    <mergeCell ref="U5:V5"/>
    <mergeCell ref="D24:I24"/>
    <mergeCell ref="J24:O24"/>
  </mergeCells>
  <pageMargins left="0.7" right="0.7" top="0.75" bottom="0.75" header="0.3" footer="0.3"/>
  <pageSetup paperSize="9" orientation="portrait" horizontalDpi="300" verticalDpi="300" r:id="rId1"/>
  <ignoredErrors>
    <ignoredError sqref="R7:R9 R12:R14 R17:R19 K17:K21 R27:R29 H38:H39 R32:R34 R37:R39 E37:E38 K29:K40" formula="1"/>
    <ignoredError sqref="E20:G21 E10:G11 E15:G16 Q10:Q11 S10:V11 Q15:Q16 S15:V16 Q20:Q21 S20:V21 Q40:Q41 E40:G41 S40:V41 E35:G36 D60:F61 Q60:U61 D55:E56 D50:E51 Q50:V51 Q55:V56 F55:G56 F50:G51 Q30:Q31 S30:V31 Q35:Q36 S35:V36 E30:G31" evalError="1"/>
    <ignoredError sqref="R10:R11 R15:R16 R20:R21 R40:R41 R30:R31 R35:R36" evalError="1" 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" id="{3EBBAD70-1B3D-451A-8A22-87FB6792DC7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Q7:V21</xm:sqref>
        </x14:conditionalFormatting>
        <x14:conditionalFormatting xmlns:xm="http://schemas.microsoft.com/office/excel/2006/main">
          <x14:cfRule type="iconSet" priority="2" id="{46E06840-D2C5-455D-8F6C-00A10185689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Q27:V41</xm:sqref>
        </x14:conditionalFormatting>
        <x14:conditionalFormatting xmlns:xm="http://schemas.microsoft.com/office/excel/2006/main">
          <x14:cfRule type="iconSet" priority="1" id="{8EB42070-5930-48BF-B912-AC355892268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Q50:V51 Q47:Q49 S47:S49 U47:U49 Q55:V56 Q52:Q54 S52:S54 U52:U54 Q60:V61 Q57:Q59 S57:S59 U57:U59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6"/>
  <sheetViews>
    <sheetView showGridLines="0" workbookViewId="0">
      <selection activeCell="A4" sqref="A4:R6"/>
    </sheetView>
  </sheetViews>
  <sheetFormatPr defaultRowHeight="15" x14ac:dyDescent="0.25"/>
  <cols>
    <col min="1" max="1" width="26.7109375" customWidth="1"/>
    <col min="6" max="7" width="12.42578125" bestFit="1" customWidth="1"/>
    <col min="8" max="8" width="2" customWidth="1"/>
    <col min="13" max="14" width="11.42578125" bestFit="1" customWidth="1"/>
    <col min="15" max="15" width="2" customWidth="1"/>
    <col min="18" max="18" width="10.140625" customWidth="1"/>
  </cols>
  <sheetData>
    <row r="1" spans="1:18" ht="15.75" x14ac:dyDescent="0.25">
      <c r="A1" s="8" t="s">
        <v>91</v>
      </c>
    </row>
    <row r="3" spans="1:18" ht="8.25" customHeight="1" thickBot="1" x14ac:dyDescent="0.3"/>
    <row r="4" spans="1:18" x14ac:dyDescent="0.25">
      <c r="A4" s="469" t="s">
        <v>3</v>
      </c>
      <c r="B4" s="460" t="s">
        <v>1</v>
      </c>
      <c r="C4" s="453"/>
      <c r="D4" s="460" t="s">
        <v>13</v>
      </c>
      <c r="E4" s="453"/>
      <c r="F4" s="472" t="s">
        <v>109</v>
      </c>
      <c r="G4" s="463"/>
      <c r="I4" s="458" t="s">
        <v>20</v>
      </c>
      <c r="J4" s="459"/>
      <c r="K4" s="460" t="s">
        <v>13</v>
      </c>
      <c r="L4" s="461"/>
      <c r="M4" s="462" t="s">
        <v>109</v>
      </c>
      <c r="N4" s="463"/>
      <c r="P4" s="451" t="s">
        <v>23</v>
      </c>
      <c r="Q4" s="453"/>
      <c r="R4" s="397" t="s">
        <v>0</v>
      </c>
    </row>
    <row r="5" spans="1:18" x14ac:dyDescent="0.25">
      <c r="A5" s="470"/>
      <c r="B5" s="466" t="s">
        <v>113</v>
      </c>
      <c r="C5" s="465"/>
      <c r="D5" s="466" t="str">
        <f>B5</f>
        <v>jan - mar</v>
      </c>
      <c r="E5" s="465"/>
      <c r="F5" s="466" t="str">
        <f>D5</f>
        <v>jan - mar</v>
      </c>
      <c r="G5" s="468"/>
      <c r="I5" s="464" t="str">
        <f>B5</f>
        <v>jan - mar</v>
      </c>
      <c r="J5" s="465"/>
      <c r="K5" s="466" t="str">
        <f>B5</f>
        <v>jan - mar</v>
      </c>
      <c r="L5" s="467"/>
      <c r="M5" s="465" t="str">
        <f>B5</f>
        <v>jan - mar</v>
      </c>
      <c r="N5" s="468"/>
      <c r="P5" s="464" t="str">
        <f>B5</f>
        <v>jan - mar</v>
      </c>
      <c r="Q5" s="467"/>
      <c r="R5" s="398" t="s">
        <v>99</v>
      </c>
    </row>
    <row r="6" spans="1:18" ht="15.75" thickBot="1" x14ac:dyDescent="0.3">
      <c r="A6" s="471"/>
      <c r="B6" s="245">
        <f>'3'!E6</f>
        <v>2016</v>
      </c>
      <c r="C6" s="402">
        <f>'3'!F6</f>
        <v>2017</v>
      </c>
      <c r="D6" s="245">
        <f>B6</f>
        <v>2016</v>
      </c>
      <c r="E6" s="402">
        <f>C6</f>
        <v>2017</v>
      </c>
      <c r="F6" s="245" t="s">
        <v>1</v>
      </c>
      <c r="G6" s="401" t="s">
        <v>15</v>
      </c>
      <c r="I6" s="52">
        <f>B6</f>
        <v>2016</v>
      </c>
      <c r="J6" s="402">
        <f>E6</f>
        <v>2017</v>
      </c>
      <c r="K6" s="245">
        <f>B6</f>
        <v>2016</v>
      </c>
      <c r="L6" s="402">
        <f>C6</f>
        <v>2017</v>
      </c>
      <c r="M6" s="54">
        <v>1000</v>
      </c>
      <c r="N6" s="401" t="s">
        <v>15</v>
      </c>
      <c r="P6" s="52">
        <f>B6</f>
        <v>2016</v>
      </c>
      <c r="Q6" s="402">
        <f>C6</f>
        <v>2017</v>
      </c>
      <c r="R6" s="399" t="s">
        <v>24</v>
      </c>
    </row>
    <row r="7" spans="1:18" ht="20.100000000000001" customHeight="1" x14ac:dyDescent="0.25">
      <c r="A7" s="18" t="s">
        <v>37</v>
      </c>
      <c r="B7" s="95">
        <v>7892.0700000000006</v>
      </c>
      <c r="C7" s="99">
        <v>16364.609999999997</v>
      </c>
      <c r="D7" s="4">
        <f>B7/$B$33</f>
        <v>8.7852154106361616E-2</v>
      </c>
      <c r="E7" s="4">
        <f>C7/$C$33</f>
        <v>0.13451569128204929</v>
      </c>
      <c r="F7" s="159">
        <f>(C7-B7)/B7</f>
        <v>1.073551045543184</v>
      </c>
      <c r="G7" s="176">
        <f>(E7-D7)/D7</f>
        <v>0.5311598520304085</v>
      </c>
      <c r="I7" s="95">
        <v>2214.8090000000002</v>
      </c>
      <c r="J7" s="99">
        <v>4136.3640000000005</v>
      </c>
      <c r="K7" s="4">
        <f>I7/$I$33</f>
        <v>0.10228888697276325</v>
      </c>
      <c r="L7" s="4">
        <f>J7/$J$33</f>
        <v>0.13671620639567308</v>
      </c>
      <c r="M7" s="159">
        <f>(J7-I7)/I7</f>
        <v>0.8675940002049839</v>
      </c>
      <c r="N7" s="176">
        <f>(L7-K7)/K7</f>
        <v>0.33656949881639525</v>
      </c>
      <c r="P7" s="80">
        <f t="shared" ref="P7:Q33" si="0">(I7/B7)*10</f>
        <v>2.8063727260401898</v>
      </c>
      <c r="Q7" s="6">
        <f t="shared" si="0"/>
        <v>2.5276276061574343</v>
      </c>
      <c r="R7" s="179">
        <f>(Q7-P7)/P7</f>
        <v>-9.9325765710411074E-2</v>
      </c>
    </row>
    <row r="8" spans="1:18" ht="20.100000000000001" customHeight="1" x14ac:dyDescent="0.25">
      <c r="A8" s="18" t="s">
        <v>45</v>
      </c>
      <c r="B8" s="36">
        <v>6424.46</v>
      </c>
      <c r="C8" s="37">
        <v>15210.22</v>
      </c>
      <c r="D8" s="4">
        <f t="shared" ref="D8:D32" si="1">B8/$B$33</f>
        <v>7.1515160150651971E-2</v>
      </c>
      <c r="E8" s="4">
        <f t="shared" ref="E8:E32" si="2">C8/$C$33</f>
        <v>0.12502670444648861</v>
      </c>
      <c r="F8" s="159">
        <f t="shared" ref="F8:F33" si="3">(C8-B8)/B8</f>
        <v>1.3675484009550996</v>
      </c>
      <c r="G8" s="154">
        <f t="shared" ref="G8:G32" si="4">(E8-D8)/D8</f>
        <v>0.74825455446244704</v>
      </c>
      <c r="I8" s="36">
        <v>1283.3420000000001</v>
      </c>
      <c r="J8" s="37">
        <v>3253.1189999999997</v>
      </c>
      <c r="K8" s="4">
        <f t="shared" ref="K8:K32" si="5">I8/$I$33</f>
        <v>5.9269952752314052E-2</v>
      </c>
      <c r="L8" s="4">
        <f t="shared" ref="L8:L32" si="6">J8/$J$33</f>
        <v>0.10752295703030137</v>
      </c>
      <c r="M8" s="159">
        <f t="shared" ref="M8:M33" si="7">(J8-I8)/I8</f>
        <v>1.5348808034023662</v>
      </c>
      <c r="N8" s="154">
        <f t="shared" ref="N8:N33" si="8">(L8-K8)/K8</f>
        <v>0.81412253658500511</v>
      </c>
      <c r="P8" s="80">
        <f t="shared" si="0"/>
        <v>1.9975873458625317</v>
      </c>
      <c r="Q8" s="6">
        <f t="shared" si="0"/>
        <v>2.1387718257855575</v>
      </c>
      <c r="R8" s="167">
        <f t="shared" ref="R8:R71" si="9">(Q8-P8)/P8</f>
        <v>7.0677500143085936E-2</v>
      </c>
    </row>
    <row r="9" spans="1:18" ht="20.100000000000001" customHeight="1" x14ac:dyDescent="0.25">
      <c r="A9" s="18" t="s">
        <v>43</v>
      </c>
      <c r="B9" s="36">
        <v>6043.170000000001</v>
      </c>
      <c r="C9" s="37">
        <v>11755.169999999998</v>
      </c>
      <c r="D9" s="4">
        <f t="shared" si="1"/>
        <v>6.7270754330732152E-2</v>
      </c>
      <c r="E9" s="4">
        <f t="shared" si="2"/>
        <v>9.6626489643688876E-2</v>
      </c>
      <c r="F9" s="159">
        <f t="shared" si="3"/>
        <v>0.94519929110053102</v>
      </c>
      <c r="G9" s="154">
        <f t="shared" si="4"/>
        <v>0.43638183643119594</v>
      </c>
      <c r="I9" s="36">
        <v>1500.9259999999997</v>
      </c>
      <c r="J9" s="37">
        <v>2897.2560000000003</v>
      </c>
      <c r="K9" s="4">
        <f t="shared" si="5"/>
        <v>6.9318866759382688E-2</v>
      </c>
      <c r="L9" s="4">
        <f t="shared" si="6"/>
        <v>9.5760878219881565E-2</v>
      </c>
      <c r="M9" s="159">
        <f t="shared" si="7"/>
        <v>0.93031235384022992</v>
      </c>
      <c r="N9" s="154">
        <f t="shared" si="8"/>
        <v>0.38145475678769381</v>
      </c>
      <c r="P9" s="80">
        <f t="shared" si="0"/>
        <v>2.4836733039116878</v>
      </c>
      <c r="Q9" s="6">
        <f t="shared" si="0"/>
        <v>2.464665334486869</v>
      </c>
      <c r="R9" s="167">
        <f t="shared" si="9"/>
        <v>-7.6531681501274965E-3</v>
      </c>
    </row>
    <row r="10" spans="1:18" ht="20.100000000000001" customHeight="1" x14ac:dyDescent="0.25">
      <c r="A10" s="18" t="s">
        <v>42</v>
      </c>
      <c r="B10" s="36">
        <v>6763.5400000000009</v>
      </c>
      <c r="C10" s="37">
        <v>7410.5999999999985</v>
      </c>
      <c r="D10" s="4">
        <f t="shared" si="1"/>
        <v>7.5289696921662E-2</v>
      </c>
      <c r="E10" s="4">
        <f t="shared" si="2"/>
        <v>6.0914496698348114E-2</v>
      </c>
      <c r="F10" s="159">
        <f t="shared" si="3"/>
        <v>9.5668836142019945E-2</v>
      </c>
      <c r="G10" s="154">
        <f t="shared" si="4"/>
        <v>-0.1909318381009171</v>
      </c>
      <c r="I10" s="36">
        <v>1886.6019999999999</v>
      </c>
      <c r="J10" s="37">
        <v>2309.4929999999999</v>
      </c>
      <c r="K10" s="4">
        <f t="shared" si="5"/>
        <v>8.7130952935710965E-2</v>
      </c>
      <c r="L10" s="4">
        <f t="shared" si="6"/>
        <v>7.633397874494656E-2</v>
      </c>
      <c r="M10" s="159">
        <f t="shared" si="7"/>
        <v>0.224154856191184</v>
      </c>
      <c r="N10" s="154">
        <f t="shared" si="8"/>
        <v>-0.1239166315411572</v>
      </c>
      <c r="P10" s="80">
        <f t="shared" si="0"/>
        <v>2.7893706550120196</v>
      </c>
      <c r="Q10" s="6">
        <f t="shared" si="0"/>
        <v>3.1164723504169705</v>
      </c>
      <c r="R10" s="167">
        <f t="shared" si="9"/>
        <v>0.11726720320126882</v>
      </c>
    </row>
    <row r="11" spans="1:18" ht="20.100000000000001" customHeight="1" x14ac:dyDescent="0.25">
      <c r="A11" s="18" t="s">
        <v>44</v>
      </c>
      <c r="B11" s="36">
        <v>4365.3500000000004</v>
      </c>
      <c r="C11" s="37">
        <v>5852.37</v>
      </c>
      <c r="D11" s="4">
        <f t="shared" si="1"/>
        <v>4.8593765758312542E-2</v>
      </c>
      <c r="E11" s="4">
        <f t="shared" si="2"/>
        <v>4.8105979683495483E-2</v>
      </c>
      <c r="F11" s="159">
        <f t="shared" si="3"/>
        <v>0.34064164385444451</v>
      </c>
      <c r="G11" s="154">
        <f t="shared" si="4"/>
        <v>-1.0038038155822852E-2</v>
      </c>
      <c r="I11" s="36">
        <v>1474.35</v>
      </c>
      <c r="J11" s="37">
        <v>1934.953</v>
      </c>
      <c r="K11" s="4">
        <f t="shared" si="5"/>
        <v>6.809147899809577E-2</v>
      </c>
      <c r="L11" s="4">
        <f t="shared" si="6"/>
        <v>6.3954582748018976E-2</v>
      </c>
      <c r="M11" s="159">
        <f t="shared" si="7"/>
        <v>0.3124108929358701</v>
      </c>
      <c r="N11" s="154">
        <f t="shared" si="8"/>
        <v>-6.0754977141743167E-2</v>
      </c>
      <c r="P11" s="80">
        <f t="shared" si="0"/>
        <v>3.3773924198517866</v>
      </c>
      <c r="Q11" s="6">
        <f t="shared" si="0"/>
        <v>3.306272501567741</v>
      </c>
      <c r="R11" s="167">
        <f t="shared" si="9"/>
        <v>-2.1057641352545776E-2</v>
      </c>
    </row>
    <row r="12" spans="1:18" ht="20.100000000000001" customHeight="1" x14ac:dyDescent="0.25">
      <c r="A12" s="18" t="s">
        <v>49</v>
      </c>
      <c r="B12" s="36">
        <v>5970.43</v>
      </c>
      <c r="C12" s="37">
        <v>6463.49</v>
      </c>
      <c r="D12" s="4">
        <f t="shared" si="1"/>
        <v>6.6461034486673912E-2</v>
      </c>
      <c r="E12" s="4">
        <f t="shared" si="2"/>
        <v>5.3129333692927175E-2</v>
      </c>
      <c r="F12" s="159">
        <f t="shared" si="3"/>
        <v>8.2583666503082603E-2</v>
      </c>
      <c r="G12" s="154">
        <f t="shared" si="4"/>
        <v>-0.20059424137341517</v>
      </c>
      <c r="I12" s="36">
        <v>1253.491</v>
      </c>
      <c r="J12" s="37">
        <v>1573.7249999999999</v>
      </c>
      <c r="K12" s="4">
        <f t="shared" si="5"/>
        <v>5.78913121720094E-2</v>
      </c>
      <c r="L12" s="4">
        <f t="shared" si="6"/>
        <v>5.2015178526365322E-2</v>
      </c>
      <c r="M12" s="159">
        <f t="shared" si="7"/>
        <v>0.25547371301429361</v>
      </c>
      <c r="N12" s="154">
        <f t="shared" si="8"/>
        <v>-0.1015028581177195</v>
      </c>
      <c r="P12" s="80">
        <f t="shared" si="0"/>
        <v>2.0994986960738169</v>
      </c>
      <c r="Q12" s="6">
        <f t="shared" si="0"/>
        <v>2.4347914207339998</v>
      </c>
      <c r="R12" s="167">
        <f t="shared" si="9"/>
        <v>0.15970132550555974</v>
      </c>
    </row>
    <row r="13" spans="1:18" ht="20.100000000000001" customHeight="1" x14ac:dyDescent="0.25">
      <c r="A13" s="18" t="s">
        <v>46</v>
      </c>
      <c r="B13" s="36">
        <v>7104.31</v>
      </c>
      <c r="C13" s="37">
        <v>5895.0500000000011</v>
      </c>
      <c r="D13" s="4">
        <f t="shared" si="1"/>
        <v>7.9083046265348109E-2</v>
      </c>
      <c r="E13" s="4">
        <f t="shared" si="2"/>
        <v>4.8456805624591419E-2</v>
      </c>
      <c r="F13" s="159">
        <f t="shared" si="3"/>
        <v>-0.1702149821727936</v>
      </c>
      <c r="G13" s="154">
        <f t="shared" si="4"/>
        <v>-0.38726683008639007</v>
      </c>
      <c r="I13" s="36">
        <v>1368.7909999999999</v>
      </c>
      <c r="J13" s="37">
        <v>1545.1650000000002</v>
      </c>
      <c r="K13" s="4">
        <f t="shared" si="5"/>
        <v>6.3216335082770372E-2</v>
      </c>
      <c r="L13" s="4">
        <f t="shared" si="6"/>
        <v>5.1071205787346134E-2</v>
      </c>
      <c r="M13" s="159">
        <f t="shared" si="7"/>
        <v>0.12885385716300024</v>
      </c>
      <c r="N13" s="154">
        <f t="shared" si="8"/>
        <v>-0.19212011072015461</v>
      </c>
      <c r="P13" s="80">
        <f t="shared" si="0"/>
        <v>1.9267050565079504</v>
      </c>
      <c r="Q13" s="6">
        <f t="shared" si="0"/>
        <v>2.6211228064223375</v>
      </c>
      <c r="R13" s="167">
        <f t="shared" si="9"/>
        <v>0.36041725616944298</v>
      </c>
    </row>
    <row r="14" spans="1:18" ht="20.100000000000001" customHeight="1" x14ac:dyDescent="0.25">
      <c r="A14" s="18" t="s">
        <v>50</v>
      </c>
      <c r="B14" s="36">
        <v>1700.5</v>
      </c>
      <c r="C14" s="37">
        <v>6215.66</v>
      </c>
      <c r="D14" s="4">
        <f t="shared" si="1"/>
        <v>1.8929455524072634E-2</v>
      </c>
      <c r="E14" s="4">
        <f t="shared" si="2"/>
        <v>5.109219233908921E-2</v>
      </c>
      <c r="F14" s="159">
        <f t="shared" si="3"/>
        <v>2.6551955307262567</v>
      </c>
      <c r="G14" s="154">
        <f t="shared" si="4"/>
        <v>1.6990840953726931</v>
      </c>
      <c r="I14" s="36">
        <v>401.38300000000004</v>
      </c>
      <c r="J14" s="37">
        <v>1479.0119999999997</v>
      </c>
      <c r="K14" s="4">
        <f t="shared" si="5"/>
        <v>1.8537499314743904E-2</v>
      </c>
      <c r="L14" s="4">
        <f t="shared" si="6"/>
        <v>4.8884699183552795E-2</v>
      </c>
      <c r="M14" s="159">
        <f t="shared" si="7"/>
        <v>2.6847898391312026</v>
      </c>
      <c r="N14" s="154">
        <f t="shared" si="8"/>
        <v>1.6370708558663074</v>
      </c>
      <c r="P14" s="80">
        <f t="shared" si="0"/>
        <v>2.3603822405174952</v>
      </c>
      <c r="Q14" s="6">
        <f t="shared" si="0"/>
        <v>2.3794930868162028</v>
      </c>
      <c r="R14" s="167">
        <f t="shared" si="9"/>
        <v>8.0965048671598275E-3</v>
      </c>
    </row>
    <row r="15" spans="1:18" ht="20.100000000000001" customHeight="1" x14ac:dyDescent="0.25">
      <c r="A15" s="18" t="s">
        <v>38</v>
      </c>
      <c r="B15" s="36">
        <v>5377.420000000001</v>
      </c>
      <c r="C15" s="37">
        <v>5885.2400000000007</v>
      </c>
      <c r="D15" s="4">
        <f t="shared" si="1"/>
        <v>5.9859825183333534E-2</v>
      </c>
      <c r="E15" s="4">
        <f t="shared" si="2"/>
        <v>4.8376168265590692E-2</v>
      </c>
      <c r="F15" s="159">
        <f t="shared" si="3"/>
        <v>9.4435621543416656E-2</v>
      </c>
      <c r="G15" s="154">
        <f t="shared" si="4"/>
        <v>-0.19184247335456933</v>
      </c>
      <c r="I15" s="36">
        <v>1286.548</v>
      </c>
      <c r="J15" s="37">
        <v>1426.7080000000003</v>
      </c>
      <c r="K15" s="4">
        <f t="shared" si="5"/>
        <v>5.9418018870717342E-2</v>
      </c>
      <c r="L15" s="4">
        <f t="shared" si="6"/>
        <v>4.7155933422290193E-2</v>
      </c>
      <c r="M15" s="159">
        <f t="shared" si="7"/>
        <v>0.10894269005120703</v>
      </c>
      <c r="N15" s="154">
        <f t="shared" si="8"/>
        <v>-0.20636981308830216</v>
      </c>
      <c r="P15" s="80">
        <f t="shared" si="0"/>
        <v>2.3925004928013802</v>
      </c>
      <c r="Q15" s="6">
        <f t="shared" si="0"/>
        <v>2.4242137958689876</v>
      </c>
      <c r="R15" s="167">
        <f t="shared" si="9"/>
        <v>1.3255296357525181E-2</v>
      </c>
    </row>
    <row r="16" spans="1:18" ht="20.100000000000001" customHeight="1" x14ac:dyDescent="0.25">
      <c r="A16" s="18" t="s">
        <v>36</v>
      </c>
      <c r="B16" s="36">
        <v>6008.45</v>
      </c>
      <c r="C16" s="37">
        <v>6646.5800000000008</v>
      </c>
      <c r="D16" s="4">
        <f t="shared" si="1"/>
        <v>6.6884261713386781E-2</v>
      </c>
      <c r="E16" s="4">
        <f t="shared" si="2"/>
        <v>5.4634317796845966E-2</v>
      </c>
      <c r="F16" s="159">
        <f t="shared" si="3"/>
        <v>0.10620542735647313</v>
      </c>
      <c r="G16" s="154">
        <f t="shared" si="4"/>
        <v>-0.18315136629652007</v>
      </c>
      <c r="I16" s="36">
        <v>1191.7339999999999</v>
      </c>
      <c r="J16" s="37">
        <v>1419.8599999999997</v>
      </c>
      <c r="K16" s="4">
        <f t="shared" si="5"/>
        <v>5.5039122753970673E-2</v>
      </c>
      <c r="L16" s="4">
        <f t="shared" si="6"/>
        <v>4.6929591499432911E-2</v>
      </c>
      <c r="M16" s="159">
        <f t="shared" si="7"/>
        <v>0.19142358949228583</v>
      </c>
      <c r="N16" s="154">
        <f t="shared" si="8"/>
        <v>-0.14734121564378891</v>
      </c>
      <c r="P16" s="80">
        <f t="shared" si="0"/>
        <v>1.9834300027461325</v>
      </c>
      <c r="Q16" s="6">
        <f t="shared" si="0"/>
        <v>2.1362264502947372</v>
      </c>
      <c r="R16" s="167">
        <f t="shared" si="9"/>
        <v>7.703647082934735E-2</v>
      </c>
    </row>
    <row r="17" spans="1:18" ht="20.100000000000001" customHeight="1" x14ac:dyDescent="0.25">
      <c r="A17" s="18" t="s">
        <v>40</v>
      </c>
      <c r="B17" s="36">
        <v>4171.78</v>
      </c>
      <c r="C17" s="37">
        <v>4236.2599999999993</v>
      </c>
      <c r="D17" s="4">
        <f t="shared" si="1"/>
        <v>4.6439002626413248E-2</v>
      </c>
      <c r="E17" s="4">
        <f t="shared" si="2"/>
        <v>3.4821694030624267E-2</v>
      </c>
      <c r="F17" s="159">
        <f t="shared" si="3"/>
        <v>1.5456232111952109E-2</v>
      </c>
      <c r="G17" s="154">
        <f t="shared" si="4"/>
        <v>-0.25016274981714121</v>
      </c>
      <c r="I17" s="36">
        <v>1069.1410000000003</v>
      </c>
      <c r="J17" s="37">
        <v>1088.7460000000001</v>
      </c>
      <c r="K17" s="4">
        <f t="shared" si="5"/>
        <v>4.9377279443485689E-2</v>
      </c>
      <c r="L17" s="4">
        <f t="shared" si="6"/>
        <v>3.598552323936275E-2</v>
      </c>
      <c r="M17" s="159">
        <f t="shared" si="7"/>
        <v>1.8337151039946823E-2</v>
      </c>
      <c r="N17" s="154">
        <f t="shared" si="8"/>
        <v>-0.27121292130827801</v>
      </c>
      <c r="P17" s="80">
        <f t="shared" si="0"/>
        <v>2.5627933400131369</v>
      </c>
      <c r="Q17" s="6">
        <f t="shared" si="0"/>
        <v>2.5700641603678727</v>
      </c>
      <c r="R17" s="167">
        <f t="shared" si="9"/>
        <v>2.8370685381516316E-3</v>
      </c>
    </row>
    <row r="18" spans="1:18" ht="20.100000000000001" customHeight="1" x14ac:dyDescent="0.25">
      <c r="A18" s="18" t="s">
        <v>52</v>
      </c>
      <c r="B18" s="36">
        <v>5344.73</v>
      </c>
      <c r="C18" s="37">
        <v>5285.01</v>
      </c>
      <c r="D18" s="4">
        <f t="shared" si="1"/>
        <v>5.949592991659907E-2</v>
      </c>
      <c r="E18" s="4">
        <f t="shared" si="2"/>
        <v>4.3442329122572641E-2</v>
      </c>
      <c r="F18" s="159">
        <f t="shared" si="3"/>
        <v>-1.1173623363574839E-2</v>
      </c>
      <c r="G18" s="154">
        <f t="shared" si="4"/>
        <v>-0.26982687414971479</v>
      </c>
      <c r="I18" s="36">
        <v>1092.067</v>
      </c>
      <c r="J18" s="37">
        <v>1059.009</v>
      </c>
      <c r="K18" s="4">
        <f t="shared" si="5"/>
        <v>5.0436095360676537E-2</v>
      </c>
      <c r="L18" s="4">
        <f t="shared" si="6"/>
        <v>3.5002647982352454E-2</v>
      </c>
      <c r="M18" s="159">
        <f t="shared" si="7"/>
        <v>-3.0271036484025241E-2</v>
      </c>
      <c r="N18" s="154">
        <f t="shared" si="8"/>
        <v>-0.30600004357904886</v>
      </c>
      <c r="P18" s="80">
        <f t="shared" si="0"/>
        <v>2.0432594349948454</v>
      </c>
      <c r="Q18" s="6">
        <f t="shared" si="0"/>
        <v>2.0037975330226434</v>
      </c>
      <c r="R18" s="167">
        <f t="shared" si="9"/>
        <v>-1.9313211673632407E-2</v>
      </c>
    </row>
    <row r="19" spans="1:18" ht="20.100000000000001" customHeight="1" x14ac:dyDescent="0.25">
      <c r="A19" s="18" t="s">
        <v>41</v>
      </c>
      <c r="B19" s="36">
        <v>3038.3300000000004</v>
      </c>
      <c r="C19" s="37">
        <v>3258.4199999999996</v>
      </c>
      <c r="D19" s="4">
        <f t="shared" si="1"/>
        <v>3.3821777478656639E-2</v>
      </c>
      <c r="E19" s="4">
        <f t="shared" si="2"/>
        <v>2.6783933059648539E-2</v>
      </c>
      <c r="F19" s="159">
        <f t="shared" si="3"/>
        <v>7.2437819460032055E-2</v>
      </c>
      <c r="G19" s="154">
        <f t="shared" si="4"/>
        <v>-0.20808617830477297</v>
      </c>
      <c r="I19" s="36">
        <v>791.82900000000006</v>
      </c>
      <c r="J19" s="37">
        <v>856.76299999999992</v>
      </c>
      <c r="K19" s="4">
        <f t="shared" si="5"/>
        <v>3.6569883490068962E-2</v>
      </c>
      <c r="L19" s="4">
        <f t="shared" si="6"/>
        <v>2.8317959236705482E-2</v>
      </c>
      <c r="M19" s="159">
        <f t="shared" si="7"/>
        <v>8.2005079379512305E-2</v>
      </c>
      <c r="N19" s="154">
        <f t="shared" si="8"/>
        <v>-0.22564808705514197</v>
      </c>
      <c r="P19" s="80">
        <f t="shared" si="0"/>
        <v>2.6061323161078622</v>
      </c>
      <c r="Q19" s="6">
        <f t="shared" si="0"/>
        <v>2.6293817248850671</v>
      </c>
      <c r="R19" s="167">
        <f t="shared" si="9"/>
        <v>8.9210392862656886E-3</v>
      </c>
    </row>
    <row r="20" spans="1:18" ht="20.100000000000001" customHeight="1" x14ac:dyDescent="0.25">
      <c r="A20" s="18" t="s">
        <v>51</v>
      </c>
      <c r="B20" s="36">
        <v>2909.81</v>
      </c>
      <c r="C20" s="37">
        <v>2741.5</v>
      </c>
      <c r="D20" s="4">
        <f t="shared" si="1"/>
        <v>3.2391131419289496E-2</v>
      </c>
      <c r="E20" s="4">
        <f t="shared" si="2"/>
        <v>2.2534894974566348E-2</v>
      </c>
      <c r="F20" s="159">
        <f t="shared" si="3"/>
        <v>-5.7842264615215411E-2</v>
      </c>
      <c r="G20" s="154">
        <f t="shared" si="4"/>
        <v>-0.30428811877974671</v>
      </c>
      <c r="I20" s="36">
        <v>717.83299999999997</v>
      </c>
      <c r="J20" s="37">
        <v>723.06200000000001</v>
      </c>
      <c r="K20" s="4">
        <f t="shared" si="5"/>
        <v>3.3152447277539306E-2</v>
      </c>
      <c r="L20" s="4">
        <f t="shared" si="6"/>
        <v>2.3898838116971369E-2</v>
      </c>
      <c r="M20" s="159">
        <f t="shared" si="7"/>
        <v>7.2844240930690597E-3</v>
      </c>
      <c r="N20" s="154">
        <f t="shared" si="8"/>
        <v>-0.27912295834754958</v>
      </c>
      <c r="P20" s="80">
        <f t="shared" si="0"/>
        <v>2.4669411404868358</v>
      </c>
      <c r="Q20" s="6">
        <f t="shared" si="0"/>
        <v>2.6374685391209192</v>
      </c>
      <c r="R20" s="167">
        <f t="shared" si="9"/>
        <v>6.9125037413916915E-2</v>
      </c>
    </row>
    <row r="21" spans="1:18" ht="20.100000000000001" customHeight="1" x14ac:dyDescent="0.25">
      <c r="A21" s="18" t="s">
        <v>39</v>
      </c>
      <c r="B21" s="36">
        <v>2790.42</v>
      </c>
      <c r="C21" s="37">
        <v>3076.4500000000003</v>
      </c>
      <c r="D21" s="4">
        <f t="shared" si="1"/>
        <v>3.1062117779172452E-2</v>
      </c>
      <c r="E21" s="4">
        <f t="shared" si="2"/>
        <v>2.5288155259713532E-2</v>
      </c>
      <c r="F21" s="159">
        <f t="shared" si="3"/>
        <v>0.10250428250944309</v>
      </c>
      <c r="G21" s="154">
        <f t="shared" si="4"/>
        <v>-0.1858843804697192</v>
      </c>
      <c r="I21" s="36">
        <v>707.59199999999998</v>
      </c>
      <c r="J21" s="37">
        <v>679.279</v>
      </c>
      <c r="K21" s="4">
        <f t="shared" si="5"/>
        <v>3.2679476248665906E-2</v>
      </c>
      <c r="L21" s="4">
        <f t="shared" si="6"/>
        <v>2.2451710720876209E-2</v>
      </c>
      <c r="M21" s="159">
        <f t="shared" si="7"/>
        <v>-4.0013171432124711E-2</v>
      </c>
      <c r="N21" s="154">
        <f t="shared" si="8"/>
        <v>-0.31297213731224444</v>
      </c>
      <c r="P21" s="80">
        <f t="shared" si="0"/>
        <v>2.5357903111359583</v>
      </c>
      <c r="Q21" s="6">
        <f t="shared" si="0"/>
        <v>2.2079962294202731</v>
      </c>
      <c r="R21" s="167">
        <f t="shared" si="9"/>
        <v>-0.12926702979981153</v>
      </c>
    </row>
    <row r="22" spans="1:18" ht="20.100000000000001" customHeight="1" x14ac:dyDescent="0.25">
      <c r="A22" s="18" t="s">
        <v>60</v>
      </c>
      <c r="B22" s="36">
        <v>1339.6</v>
      </c>
      <c r="C22" s="37">
        <v>2548.7399999999998</v>
      </c>
      <c r="D22" s="4">
        <f t="shared" si="1"/>
        <v>1.491202506324475E-2</v>
      </c>
      <c r="E22" s="4">
        <f t="shared" si="2"/>
        <v>2.0950424299644804E-2</v>
      </c>
      <c r="F22" s="159">
        <f t="shared" si="3"/>
        <v>0.90261272021498951</v>
      </c>
      <c r="G22" s="154">
        <f t="shared" si="4"/>
        <v>0.40493489051889653</v>
      </c>
      <c r="I22" s="36">
        <v>205.75399999999999</v>
      </c>
      <c r="J22" s="37">
        <v>402.80899999999997</v>
      </c>
      <c r="K22" s="4">
        <f t="shared" si="5"/>
        <v>9.5025564959298654E-3</v>
      </c>
      <c r="L22" s="4">
        <f t="shared" si="6"/>
        <v>1.3313750526316026E-2</v>
      </c>
      <c r="M22" s="159">
        <f t="shared" si="7"/>
        <v>0.95772135657143964</v>
      </c>
      <c r="N22" s="154">
        <f t="shared" si="8"/>
        <v>0.40107038900727099</v>
      </c>
      <c r="P22" s="80">
        <f t="shared" si="0"/>
        <v>1.5359361003284564</v>
      </c>
      <c r="Q22" s="6">
        <f t="shared" si="0"/>
        <v>1.5804240526691622</v>
      </c>
      <c r="R22" s="167">
        <f t="shared" si="9"/>
        <v>2.8964715609713285E-2</v>
      </c>
    </row>
    <row r="23" spans="1:18" ht="20.100000000000001" customHeight="1" x14ac:dyDescent="0.25">
      <c r="A23" s="18" t="s">
        <v>56</v>
      </c>
      <c r="B23" s="36">
        <v>1274.1099999999999</v>
      </c>
      <c r="C23" s="37">
        <v>1060.0999999999999</v>
      </c>
      <c r="D23" s="4">
        <f t="shared" si="1"/>
        <v>1.418301004279693E-2</v>
      </c>
      <c r="E23" s="4">
        <f t="shared" si="2"/>
        <v>8.7139311189267862E-3</v>
      </c>
      <c r="F23" s="159">
        <f t="shared" si="3"/>
        <v>-0.16796822880285062</v>
      </c>
      <c r="G23" s="154">
        <f t="shared" si="4"/>
        <v>-0.38560777348160336</v>
      </c>
      <c r="I23" s="36">
        <v>375.99900000000002</v>
      </c>
      <c r="J23" s="37">
        <v>372.56900000000002</v>
      </c>
      <c r="K23" s="4">
        <f t="shared" si="5"/>
        <v>1.7365162961172728E-2</v>
      </c>
      <c r="L23" s="4">
        <f t="shared" si="6"/>
        <v>1.2314249979119226E-2</v>
      </c>
      <c r="M23" s="159">
        <f t="shared" si="7"/>
        <v>-9.1223646871401425E-3</v>
      </c>
      <c r="N23" s="154">
        <f t="shared" si="8"/>
        <v>-0.29086470385259183</v>
      </c>
      <c r="P23" s="80">
        <f t="shared" si="0"/>
        <v>2.9510717285006791</v>
      </c>
      <c r="Q23" s="6">
        <f t="shared" si="0"/>
        <v>3.5144703329874543</v>
      </c>
      <c r="R23" s="167">
        <f t="shared" si="9"/>
        <v>0.19091321944011688</v>
      </c>
    </row>
    <row r="24" spans="1:18" ht="20.100000000000001" customHeight="1" x14ac:dyDescent="0.25">
      <c r="A24" s="18" t="s">
        <v>54</v>
      </c>
      <c r="B24" s="36">
        <v>1441.3500000000004</v>
      </c>
      <c r="C24" s="37">
        <v>1298.2499999999998</v>
      </c>
      <c r="D24" s="4">
        <f t="shared" si="1"/>
        <v>1.6044675518742779E-2</v>
      </c>
      <c r="E24" s="4">
        <f t="shared" si="2"/>
        <v>1.0671503702619281E-2</v>
      </c>
      <c r="F24" s="159">
        <f t="shared" si="3"/>
        <v>-9.92819231970032E-2</v>
      </c>
      <c r="G24" s="154">
        <f t="shared" si="4"/>
        <v>-0.33488815712394826</v>
      </c>
      <c r="I24" s="36">
        <v>384.524</v>
      </c>
      <c r="J24" s="37">
        <v>345.78300000000002</v>
      </c>
      <c r="K24" s="4">
        <f t="shared" si="5"/>
        <v>1.7758882131287537E-2</v>
      </c>
      <c r="L24" s="4">
        <f t="shared" si="6"/>
        <v>1.1428911961354229E-2</v>
      </c>
      <c r="M24" s="159">
        <f t="shared" si="7"/>
        <v>-0.10075053832790667</v>
      </c>
      <c r="N24" s="154">
        <f t="shared" si="8"/>
        <v>-0.35643967470121268</v>
      </c>
      <c r="P24" s="80">
        <f t="shared" si="0"/>
        <v>2.6678044888472607</v>
      </c>
      <c r="Q24" s="6">
        <f t="shared" si="0"/>
        <v>2.6634546504910461</v>
      </c>
      <c r="R24" s="167">
        <f t="shared" si="9"/>
        <v>-1.6304936791279418E-3</v>
      </c>
    </row>
    <row r="25" spans="1:18" ht="20.100000000000001" customHeight="1" x14ac:dyDescent="0.25">
      <c r="A25" s="18" t="s">
        <v>48</v>
      </c>
      <c r="B25" s="36">
        <v>655.81</v>
      </c>
      <c r="C25" s="37">
        <v>1430.7299999999998</v>
      </c>
      <c r="D25" s="4">
        <f t="shared" si="1"/>
        <v>7.3002800513037765E-3</v>
      </c>
      <c r="E25" s="4">
        <f t="shared" si="2"/>
        <v>1.1760477945271314E-2</v>
      </c>
      <c r="F25" s="159">
        <f t="shared" si="3"/>
        <v>1.1816227260944479</v>
      </c>
      <c r="G25" s="154">
        <f t="shared" si="4"/>
        <v>0.61096257439753687</v>
      </c>
      <c r="I25" s="36">
        <v>176.08099999999999</v>
      </c>
      <c r="J25" s="37">
        <v>341.72500000000008</v>
      </c>
      <c r="K25" s="4">
        <f t="shared" si="5"/>
        <v>8.1321366795290805E-3</v>
      </c>
      <c r="L25" s="4">
        <f t="shared" si="6"/>
        <v>1.1294785862791907E-2</v>
      </c>
      <c r="M25" s="159">
        <f t="shared" si="7"/>
        <v>0.94072614308187763</v>
      </c>
      <c r="N25" s="154">
        <f t="shared" si="8"/>
        <v>0.38890752921358557</v>
      </c>
      <c r="P25" s="80">
        <f t="shared" si="0"/>
        <v>2.684939235449292</v>
      </c>
      <c r="Q25" s="6">
        <f t="shared" si="0"/>
        <v>2.3884660278319467</v>
      </c>
      <c r="R25" s="167">
        <f t="shared" si="9"/>
        <v>-0.11042082580603881</v>
      </c>
    </row>
    <row r="26" spans="1:18" ht="20.100000000000001" customHeight="1" x14ac:dyDescent="0.25">
      <c r="A26" s="18" t="s">
        <v>53</v>
      </c>
      <c r="B26" s="36">
        <v>1648.38</v>
      </c>
      <c r="C26" s="37">
        <v>955.42000000000007</v>
      </c>
      <c r="D26" s="4">
        <f t="shared" si="1"/>
        <v>1.8349271330062245E-2</v>
      </c>
      <c r="E26" s="4">
        <f t="shared" si="2"/>
        <v>7.8534704930148403E-3</v>
      </c>
      <c r="F26" s="159">
        <f t="shared" si="3"/>
        <v>-0.42038850265108774</v>
      </c>
      <c r="G26" s="154">
        <f t="shared" si="4"/>
        <v>-0.57200096114180687</v>
      </c>
      <c r="I26" s="36">
        <v>422.69999999999993</v>
      </c>
      <c r="J26" s="37">
        <v>276.12</v>
      </c>
      <c r="K26" s="4">
        <f t="shared" si="5"/>
        <v>1.952200506833186E-2</v>
      </c>
      <c r="L26" s="4">
        <f t="shared" si="6"/>
        <v>9.1263919011898478E-3</v>
      </c>
      <c r="M26" s="159">
        <f t="shared" si="7"/>
        <v>-0.3467707594038324</v>
      </c>
      <c r="N26" s="154">
        <f t="shared" si="8"/>
        <v>-0.53250745150176881</v>
      </c>
      <c r="P26" s="80">
        <f t="shared" si="0"/>
        <v>2.5643358934226326</v>
      </c>
      <c r="Q26" s="6">
        <f t="shared" si="0"/>
        <v>2.8900378890958951</v>
      </c>
      <c r="R26" s="167">
        <f t="shared" si="9"/>
        <v>0.12701222039931218</v>
      </c>
    </row>
    <row r="27" spans="1:18" ht="20.100000000000001" customHeight="1" x14ac:dyDescent="0.25">
      <c r="A27" s="18" t="s">
        <v>47</v>
      </c>
      <c r="B27" s="36">
        <v>389.17</v>
      </c>
      <c r="C27" s="37">
        <v>776.23</v>
      </c>
      <c r="D27" s="4">
        <f t="shared" si="1"/>
        <v>4.3321236144094957E-3</v>
      </c>
      <c r="E27" s="4">
        <f t="shared" si="2"/>
        <v>6.3805440547538344E-3</v>
      </c>
      <c r="F27" s="159">
        <f t="shared" si="3"/>
        <v>0.99457820489760251</v>
      </c>
      <c r="G27" s="154">
        <f t="shared" si="4"/>
        <v>0.4728444113484872</v>
      </c>
      <c r="I27" s="36">
        <v>98.29</v>
      </c>
      <c r="J27" s="37">
        <v>249.09899999999999</v>
      </c>
      <c r="K27" s="4">
        <f t="shared" si="5"/>
        <v>4.5394319332063846E-3</v>
      </c>
      <c r="L27" s="4">
        <f t="shared" si="6"/>
        <v>8.2332866007333409E-3</v>
      </c>
      <c r="M27" s="159">
        <f t="shared" si="7"/>
        <v>1.5343269915556004</v>
      </c>
      <c r="N27" s="154">
        <f t="shared" si="8"/>
        <v>0.81372619347060837</v>
      </c>
      <c r="P27" s="80">
        <f t="shared" si="0"/>
        <v>2.5256314721073054</v>
      </c>
      <c r="Q27" s="6">
        <f t="shared" si="0"/>
        <v>3.2090875127217444</v>
      </c>
      <c r="R27" s="167">
        <f t="shared" si="9"/>
        <v>0.27060798384975199</v>
      </c>
    </row>
    <row r="28" spans="1:18" ht="20.100000000000001" customHeight="1" x14ac:dyDescent="0.25">
      <c r="A28" s="18" t="s">
        <v>61</v>
      </c>
      <c r="B28" s="36">
        <v>464.14</v>
      </c>
      <c r="C28" s="37">
        <v>691.65000000000009</v>
      </c>
      <c r="D28" s="4">
        <f t="shared" si="1"/>
        <v>5.1666671490403241E-3</v>
      </c>
      <c r="E28" s="4">
        <f t="shared" si="2"/>
        <v>5.6853037056935314E-3</v>
      </c>
      <c r="F28" s="159">
        <f t="shared" si="3"/>
        <v>0.49017537811867135</v>
      </c>
      <c r="G28" s="154">
        <f t="shared" si="4"/>
        <v>0.10038125965779328</v>
      </c>
      <c r="I28" s="36">
        <v>111.622</v>
      </c>
      <c r="J28" s="37">
        <v>187.39500000000001</v>
      </c>
      <c r="K28" s="4">
        <f t="shared" si="5"/>
        <v>5.1551579127923804E-3</v>
      </c>
      <c r="L28" s="4">
        <f t="shared" si="6"/>
        <v>6.1938295318103419E-3</v>
      </c>
      <c r="M28" s="159">
        <f t="shared" si="7"/>
        <v>0.67883571338983362</v>
      </c>
      <c r="N28" s="154">
        <f t="shared" si="8"/>
        <v>0.20148201793014467</v>
      </c>
      <c r="P28" s="80">
        <f t="shared" si="0"/>
        <v>2.404920929030034</v>
      </c>
      <c r="Q28" s="6">
        <f t="shared" si="0"/>
        <v>2.7093905877250051</v>
      </c>
      <c r="R28" s="167">
        <f t="shared" si="9"/>
        <v>0.12660277309731405</v>
      </c>
    </row>
    <row r="29" spans="1:18" ht="20.100000000000001" customHeight="1" x14ac:dyDescent="0.25">
      <c r="A29" s="18" t="s">
        <v>59</v>
      </c>
      <c r="B29" s="36">
        <v>449.57000000000005</v>
      </c>
      <c r="C29" s="37">
        <v>826.20000000000016</v>
      </c>
      <c r="D29" s="4">
        <f t="shared" si="1"/>
        <v>5.0044782828328931E-3</v>
      </c>
      <c r="E29" s="4">
        <f t="shared" si="2"/>
        <v>6.7912931708870037E-3</v>
      </c>
      <c r="F29" s="159">
        <f>(C29-B29)/B29</f>
        <v>0.83775607803011787</v>
      </c>
      <c r="G29" s="154">
        <f>(E29-D29)/D29</f>
        <v>0.35704318953356418</v>
      </c>
      <c r="I29" s="36">
        <v>113.61799999999999</v>
      </c>
      <c r="J29" s="37">
        <v>170.04499999999996</v>
      </c>
      <c r="K29" s="4">
        <f t="shared" si="5"/>
        <v>5.247341310276152E-3</v>
      </c>
      <c r="L29" s="4">
        <f t="shared" si="6"/>
        <v>5.6203727033095298E-3</v>
      </c>
      <c r="M29" s="159">
        <f>(J29-I29)/I29</f>
        <v>0.49663785667763882</v>
      </c>
      <c r="N29" s="154">
        <f>(L29-K29)/K29</f>
        <v>7.1089599661232294E-2</v>
      </c>
      <c r="P29" s="80">
        <f t="shared" si="0"/>
        <v>2.5272593811864668</v>
      </c>
      <c r="Q29" s="6">
        <f t="shared" si="0"/>
        <v>2.0581578310336472</v>
      </c>
      <c r="R29" s="167">
        <f>(Q29-P29)/P29</f>
        <v>-0.18561670149289997</v>
      </c>
    </row>
    <row r="30" spans="1:18" ht="20.100000000000001" customHeight="1" x14ac:dyDescent="0.25">
      <c r="A30" s="18" t="s">
        <v>72</v>
      </c>
      <c r="B30" s="36">
        <v>828.62000000000012</v>
      </c>
      <c r="C30" s="37">
        <v>918.73</v>
      </c>
      <c r="D30" s="4">
        <f t="shared" si="1"/>
        <v>9.2239490951820449E-3</v>
      </c>
      <c r="E30" s="4">
        <f t="shared" si="2"/>
        <v>7.5518818384035539E-3</v>
      </c>
      <c r="F30" s="159">
        <f t="shared" si="3"/>
        <v>0.10874707344741846</v>
      </c>
      <c r="G30" s="154">
        <f t="shared" si="4"/>
        <v>-0.18127455382986271</v>
      </c>
      <c r="I30" s="36">
        <v>143.84200000000001</v>
      </c>
      <c r="J30" s="37">
        <v>149.54900000000001</v>
      </c>
      <c r="K30" s="4">
        <f t="shared" si="5"/>
        <v>6.6432085475254133E-3</v>
      </c>
      <c r="L30" s="4">
        <f t="shared" si="6"/>
        <v>4.9429334435428102E-3</v>
      </c>
      <c r="M30" s="159">
        <f t="shared" si="7"/>
        <v>3.9675477259771087E-2</v>
      </c>
      <c r="N30" s="154">
        <f t="shared" si="8"/>
        <v>-0.25594185276871273</v>
      </c>
      <c r="P30" s="80">
        <f t="shared" si="0"/>
        <v>1.7359223769641088</v>
      </c>
      <c r="Q30" s="6">
        <f t="shared" si="0"/>
        <v>1.6277796523461734</v>
      </c>
      <c r="R30" s="167">
        <f t="shared" si="9"/>
        <v>-6.2296981738931355E-2</v>
      </c>
    </row>
    <row r="31" spans="1:18" ht="20.100000000000001" customHeight="1" x14ac:dyDescent="0.25">
      <c r="A31" s="18" t="s">
        <v>71</v>
      </c>
      <c r="B31" s="36">
        <v>903.75</v>
      </c>
      <c r="C31" s="37">
        <v>629.86000000000013</v>
      </c>
      <c r="D31" s="4">
        <f t="shared" si="1"/>
        <v>1.0060273701782207E-2</v>
      </c>
      <c r="E31" s="4">
        <f t="shared" si="2"/>
        <v>5.1773952028744711E-3</v>
      </c>
      <c r="F31" s="159">
        <f t="shared" si="3"/>
        <v>-0.30305947441217135</v>
      </c>
      <c r="G31" s="154">
        <f t="shared" si="4"/>
        <v>-0.48536239108909329</v>
      </c>
      <c r="I31" s="36">
        <v>152.75499999999997</v>
      </c>
      <c r="J31" s="37">
        <v>133.93199999999999</v>
      </c>
      <c r="K31" s="4">
        <f t="shared" si="5"/>
        <v>7.0548471355879657E-3</v>
      </c>
      <c r="L31" s="4">
        <f t="shared" si="6"/>
        <v>4.4267561933585345E-3</v>
      </c>
      <c r="M31" s="159">
        <f t="shared" si="7"/>
        <v>-0.12322346240712241</v>
      </c>
      <c r="N31" s="154">
        <f t="shared" si="8"/>
        <v>-0.37252273390476526</v>
      </c>
      <c r="P31" s="80">
        <f t="shared" si="0"/>
        <v>1.6902351313969568</v>
      </c>
      <c r="Q31" s="6">
        <f t="shared" si="0"/>
        <v>2.1263772901914706</v>
      </c>
      <c r="R31" s="167">
        <f t="shared" si="9"/>
        <v>0.25803638244937444</v>
      </c>
    </row>
    <row r="32" spans="1:18" ht="20.100000000000001" customHeight="1" thickBot="1" x14ac:dyDescent="0.3">
      <c r="A32" s="18" t="s">
        <v>18</v>
      </c>
      <c r="B32" s="36">
        <f>B33-SUM(B7:B31)</f>
        <v>4534.2700000000041</v>
      </c>
      <c r="C32" s="37">
        <f>C33-SUM(C7:C31)</f>
        <v>4223.2300000000396</v>
      </c>
      <c r="D32" s="4">
        <f t="shared" si="1"/>
        <v>5.047413248993643E-2</v>
      </c>
      <c r="E32" s="4">
        <f t="shared" si="2"/>
        <v>3.4714588547670518E-2</v>
      </c>
      <c r="F32" s="159">
        <f t="shared" si="3"/>
        <v>-6.8597591232979996E-2</v>
      </c>
      <c r="G32" s="154">
        <f t="shared" si="4"/>
        <v>-0.31223011005504775</v>
      </c>
      <c r="I32" s="36">
        <f>I33-SUM(I7:I31)</f>
        <v>1226.8660000000018</v>
      </c>
      <c r="J32" s="37">
        <f>J33-SUM(J7:J31)</f>
        <v>1243.5710000000217</v>
      </c>
      <c r="K32" s="4">
        <f t="shared" si="5"/>
        <v>5.6661661391445642E-2</v>
      </c>
      <c r="L32" s="4">
        <f t="shared" si="6"/>
        <v>4.1102840442397363E-2</v>
      </c>
      <c r="M32" s="159">
        <f t="shared" si="7"/>
        <v>1.3615993922742917E-2</v>
      </c>
      <c r="N32" s="154">
        <f t="shared" si="8"/>
        <v>-0.27459168275283286</v>
      </c>
      <c r="P32" s="80">
        <f t="shared" si="0"/>
        <v>2.7057630004388815</v>
      </c>
      <c r="Q32" s="6">
        <f t="shared" si="0"/>
        <v>2.9445969080538119</v>
      </c>
      <c r="R32" s="167">
        <f t="shared" si="9"/>
        <v>8.8268598386551572E-2</v>
      </c>
    </row>
    <row r="33" spans="1:18" ht="26.25" customHeight="1" thickBot="1" x14ac:dyDescent="0.3">
      <c r="A33" s="24" t="s">
        <v>19</v>
      </c>
      <c r="B33" s="34">
        <v>89833.540000000008</v>
      </c>
      <c r="C33" s="35">
        <v>121655.77000000002</v>
      </c>
      <c r="D33" s="27">
        <f>SUM(D7:D32)</f>
        <v>1.0000000000000002</v>
      </c>
      <c r="E33" s="27">
        <f>SUM(E7:E32)</f>
        <v>1.0000000000000002</v>
      </c>
      <c r="F33" s="172">
        <f t="shared" si="3"/>
        <v>0.35423551159177302</v>
      </c>
      <c r="G33" s="174">
        <v>0</v>
      </c>
      <c r="H33" s="2"/>
      <c r="I33" s="34">
        <v>21652.489000000005</v>
      </c>
      <c r="J33" s="35">
        <v>30255.111000000012</v>
      </c>
      <c r="K33" s="27">
        <f>SUM(K7:K32)</f>
        <v>0.99999999999999989</v>
      </c>
      <c r="L33" s="27">
        <f>SUM(L7:L32)</f>
        <v>1</v>
      </c>
      <c r="M33" s="172">
        <f t="shared" si="7"/>
        <v>0.39730406975382854</v>
      </c>
      <c r="N33" s="174">
        <f t="shared" si="8"/>
        <v>1.1102230246251565E-16</v>
      </c>
      <c r="P33" s="65">
        <f t="shared" si="0"/>
        <v>2.4102900765126258</v>
      </c>
      <c r="Q33" s="66">
        <f t="shared" si="0"/>
        <v>2.4869441868642981</v>
      </c>
      <c r="R33" s="173">
        <f t="shared" si="9"/>
        <v>3.180285688375762E-2</v>
      </c>
    </row>
    <row r="35" spans="1:18" ht="15.75" thickBot="1" x14ac:dyDescent="0.3"/>
    <row r="36" spans="1:18" x14ac:dyDescent="0.25">
      <c r="A36" s="469" t="s">
        <v>2</v>
      </c>
      <c r="B36" s="460" t="s">
        <v>1</v>
      </c>
      <c r="C36" s="453"/>
      <c r="D36" s="460" t="s">
        <v>13</v>
      </c>
      <c r="E36" s="453"/>
      <c r="F36" s="472" t="s">
        <v>109</v>
      </c>
      <c r="G36" s="463"/>
      <c r="I36" s="458" t="s">
        <v>20</v>
      </c>
      <c r="J36" s="459"/>
      <c r="K36" s="460" t="s">
        <v>13</v>
      </c>
      <c r="L36" s="461"/>
      <c r="M36" s="462" t="s">
        <v>109</v>
      </c>
      <c r="N36" s="463"/>
      <c r="P36" s="451" t="s">
        <v>23</v>
      </c>
      <c r="Q36" s="453"/>
      <c r="R36" s="397" t="s">
        <v>0</v>
      </c>
    </row>
    <row r="37" spans="1:18" x14ac:dyDescent="0.25">
      <c r="A37" s="470"/>
      <c r="B37" s="466" t="str">
        <f>B5</f>
        <v>jan - mar</v>
      </c>
      <c r="C37" s="465"/>
      <c r="D37" s="466" t="str">
        <f>B5</f>
        <v>jan - mar</v>
      </c>
      <c r="E37" s="465"/>
      <c r="F37" s="466" t="str">
        <f>B5</f>
        <v>jan - mar</v>
      </c>
      <c r="G37" s="468"/>
      <c r="I37" s="464" t="str">
        <f>B5</f>
        <v>jan - mar</v>
      </c>
      <c r="J37" s="465"/>
      <c r="K37" s="466" t="str">
        <f>B5</f>
        <v>jan - mar</v>
      </c>
      <c r="L37" s="467"/>
      <c r="M37" s="465" t="str">
        <f>B5</f>
        <v>jan - mar</v>
      </c>
      <c r="N37" s="468"/>
      <c r="P37" s="464" t="str">
        <f>B5</f>
        <v>jan - mar</v>
      </c>
      <c r="Q37" s="467"/>
      <c r="R37" s="398" t="str">
        <f>R5</f>
        <v>2017/2016</v>
      </c>
    </row>
    <row r="38" spans="1:18" ht="15.75" thickBot="1" x14ac:dyDescent="0.3">
      <c r="A38" s="471"/>
      <c r="B38" s="245">
        <f>B6</f>
        <v>2016</v>
      </c>
      <c r="C38" s="402">
        <f>C6</f>
        <v>2017</v>
      </c>
      <c r="D38" s="245">
        <f>B6</f>
        <v>2016</v>
      </c>
      <c r="E38" s="402">
        <f>C6</f>
        <v>2017</v>
      </c>
      <c r="F38" s="245" t="s">
        <v>1</v>
      </c>
      <c r="G38" s="401" t="s">
        <v>15</v>
      </c>
      <c r="I38" s="52">
        <f>B6</f>
        <v>2016</v>
      </c>
      <c r="J38" s="402">
        <f>C6</f>
        <v>2017</v>
      </c>
      <c r="K38" s="245">
        <f>B6</f>
        <v>2016</v>
      </c>
      <c r="L38" s="402">
        <f>C6</f>
        <v>2017</v>
      </c>
      <c r="M38" s="54">
        <v>1000</v>
      </c>
      <c r="N38" s="401" t="s">
        <v>15</v>
      </c>
      <c r="P38" s="52">
        <f>B6</f>
        <v>2016</v>
      </c>
      <c r="Q38" s="402">
        <f>C6</f>
        <v>2017</v>
      </c>
      <c r="R38" s="399" t="s">
        <v>24</v>
      </c>
    </row>
    <row r="39" spans="1:18" ht="20.100000000000001" customHeight="1" x14ac:dyDescent="0.25">
      <c r="A39" s="93" t="s">
        <v>46</v>
      </c>
      <c r="B39" s="95">
        <v>7104.31</v>
      </c>
      <c r="C39" s="99">
        <v>5895.0500000000011</v>
      </c>
      <c r="D39" s="4">
        <f t="shared" ref="D39:D61" si="10">B39/$B$62</f>
        <v>0.19118740930835376</v>
      </c>
      <c r="E39" s="4">
        <f t="shared" ref="E39:E61" si="11">C39/$C$62</f>
        <v>0.13325926336169922</v>
      </c>
      <c r="F39" s="159">
        <f>(C39-B39)/B39</f>
        <v>-0.1702149821727936</v>
      </c>
      <c r="G39" s="176">
        <f>(E39-D39)/D39</f>
        <v>-0.3029914268738586</v>
      </c>
      <c r="I39" s="95">
        <v>1368.7909999999999</v>
      </c>
      <c r="J39" s="99">
        <v>1545.1650000000002</v>
      </c>
      <c r="K39" s="4">
        <f t="shared" ref="K39:K61" si="12">I39/$I$62</f>
        <v>0.15902208211787952</v>
      </c>
      <c r="L39" s="4">
        <f t="shared" ref="L39:L61" si="13">J39/$J$62</f>
        <v>0.14208198220440793</v>
      </c>
      <c r="M39" s="159">
        <f>(J39-I39)/I39</f>
        <v>0.12885385716300024</v>
      </c>
      <c r="N39" s="176">
        <f>(L39-K39)/K39</f>
        <v>-0.1065267143270975</v>
      </c>
      <c r="P39" s="80">
        <f t="shared" ref="P39:Q62" si="14">(I39/B39)*10</f>
        <v>1.9267050565079504</v>
      </c>
      <c r="Q39" s="6">
        <f t="shared" si="14"/>
        <v>2.6211228064223375</v>
      </c>
      <c r="R39" s="179">
        <f t="shared" si="9"/>
        <v>0.36041725616944298</v>
      </c>
    </row>
    <row r="40" spans="1:18" ht="20.100000000000001" customHeight="1" x14ac:dyDescent="0.25">
      <c r="A40" s="93" t="s">
        <v>50</v>
      </c>
      <c r="B40" s="36">
        <v>1700.5</v>
      </c>
      <c r="C40" s="37">
        <v>6215.66</v>
      </c>
      <c r="D40" s="4">
        <f t="shared" si="10"/>
        <v>4.5762950874730347E-2</v>
      </c>
      <c r="E40" s="4">
        <f t="shared" si="11"/>
        <v>0.14050674259027138</v>
      </c>
      <c r="F40" s="159">
        <f t="shared" ref="F40:F62" si="15">(C40-B40)/B40</f>
        <v>2.6551955307262567</v>
      </c>
      <c r="G40" s="154">
        <f t="shared" ref="G40:G61" si="16">(E40-D40)/D40</f>
        <v>2.0703164875641185</v>
      </c>
      <c r="I40" s="36">
        <v>401.38299999999998</v>
      </c>
      <c r="J40" s="37">
        <v>1479.0119999999997</v>
      </c>
      <c r="K40" s="4">
        <f t="shared" si="12"/>
        <v>4.6631487485467714E-2</v>
      </c>
      <c r="L40" s="4">
        <f t="shared" si="13"/>
        <v>0.13599904001456525</v>
      </c>
      <c r="M40" s="159">
        <f t="shared" ref="M40:M62" si="17">(J40-I40)/I40</f>
        <v>2.6847898391312031</v>
      </c>
      <c r="N40" s="154">
        <f t="shared" ref="N40:N61" si="18">(L40-K40)/K40</f>
        <v>1.9164636889815734</v>
      </c>
      <c r="P40" s="80">
        <f t="shared" si="14"/>
        <v>2.3603822405174948</v>
      </c>
      <c r="Q40" s="6">
        <f t="shared" si="14"/>
        <v>2.3794930868162028</v>
      </c>
      <c r="R40" s="167">
        <f t="shared" si="9"/>
        <v>8.0965048671600166E-3</v>
      </c>
    </row>
    <row r="41" spans="1:18" ht="20.100000000000001" customHeight="1" x14ac:dyDescent="0.25">
      <c r="A41" s="93" t="s">
        <v>38</v>
      </c>
      <c r="B41" s="36">
        <v>5377.42</v>
      </c>
      <c r="C41" s="37">
        <v>5885.2400000000007</v>
      </c>
      <c r="D41" s="4">
        <f t="shared" si="10"/>
        <v>0.14471426480023081</v>
      </c>
      <c r="E41" s="4">
        <f t="shared" si="11"/>
        <v>0.13303750555242225</v>
      </c>
      <c r="F41" s="159">
        <f t="shared" si="15"/>
        <v>9.4435621543416851E-2</v>
      </c>
      <c r="G41" s="154">
        <f t="shared" si="16"/>
        <v>-8.068837763801387E-2</v>
      </c>
      <c r="I41" s="36">
        <v>1286.548</v>
      </c>
      <c r="J41" s="37">
        <v>1426.7080000000003</v>
      </c>
      <c r="K41" s="4">
        <f t="shared" si="12"/>
        <v>0.14946733409599688</v>
      </c>
      <c r="L41" s="4">
        <f t="shared" si="13"/>
        <v>0.13118954976775066</v>
      </c>
      <c r="M41" s="159">
        <f t="shared" si="17"/>
        <v>0.10894269005120703</v>
      </c>
      <c r="N41" s="154">
        <f t="shared" si="18"/>
        <v>-0.12228614659379111</v>
      </c>
      <c r="P41" s="80">
        <f t="shared" si="14"/>
        <v>2.3925004928013802</v>
      </c>
      <c r="Q41" s="6">
        <f t="shared" si="14"/>
        <v>2.4242137958689876</v>
      </c>
      <c r="R41" s="167">
        <f t="shared" si="9"/>
        <v>1.3255296357525181E-2</v>
      </c>
    </row>
    <row r="42" spans="1:18" ht="20.100000000000001" customHeight="1" x14ac:dyDescent="0.25">
      <c r="A42" s="93" t="s">
        <v>36</v>
      </c>
      <c r="B42" s="36">
        <v>6008.4500000000007</v>
      </c>
      <c r="C42" s="37">
        <v>6646.5800000000008</v>
      </c>
      <c r="D42" s="4">
        <f t="shared" si="10"/>
        <v>0.16169620828184275</v>
      </c>
      <c r="E42" s="4">
        <f t="shared" si="11"/>
        <v>0.15024781039594284</v>
      </c>
      <c r="F42" s="159">
        <f t="shared" si="15"/>
        <v>0.10620542735647297</v>
      </c>
      <c r="G42" s="154">
        <f t="shared" si="16"/>
        <v>-7.0801894537594279E-2</v>
      </c>
      <c r="I42" s="36">
        <v>1191.7339999999999</v>
      </c>
      <c r="J42" s="37">
        <v>1419.8599999999997</v>
      </c>
      <c r="K42" s="4">
        <f t="shared" si="12"/>
        <v>0.13845212454689507</v>
      </c>
      <c r="L42" s="4">
        <f t="shared" si="13"/>
        <v>0.13055985817226676</v>
      </c>
      <c r="M42" s="159">
        <f t="shared" si="17"/>
        <v>0.19142358949228583</v>
      </c>
      <c r="N42" s="154">
        <f t="shared" si="18"/>
        <v>-5.7003577232613165E-2</v>
      </c>
      <c r="P42" s="80">
        <f t="shared" si="14"/>
        <v>1.983430002746132</v>
      </c>
      <c r="Q42" s="6">
        <f t="shared" si="14"/>
        <v>2.1362264502947372</v>
      </c>
      <c r="R42" s="167">
        <f t="shared" si="9"/>
        <v>7.70364708293476E-2</v>
      </c>
    </row>
    <row r="43" spans="1:18" ht="20.100000000000001" customHeight="1" x14ac:dyDescent="0.25">
      <c r="A43" s="93" t="s">
        <v>40</v>
      </c>
      <c r="B43" s="36">
        <v>4171.78</v>
      </c>
      <c r="C43" s="37">
        <v>4236.2599999999993</v>
      </c>
      <c r="D43" s="4">
        <f t="shared" si="10"/>
        <v>0.11226872284632906</v>
      </c>
      <c r="E43" s="4">
        <f t="shared" si="11"/>
        <v>9.5761848840744651E-2</v>
      </c>
      <c r="F43" s="159">
        <f t="shared" si="15"/>
        <v>1.5456232111952109E-2</v>
      </c>
      <c r="G43" s="154">
        <f t="shared" si="16"/>
        <v>-0.14703003282738555</v>
      </c>
      <c r="I43" s="36">
        <v>1069.1410000000001</v>
      </c>
      <c r="J43" s="37">
        <v>1088.7460000000001</v>
      </c>
      <c r="K43" s="4">
        <f t="shared" si="12"/>
        <v>0.12420963309781541</v>
      </c>
      <c r="L43" s="4">
        <f t="shared" si="13"/>
        <v>0.10011305575593565</v>
      </c>
      <c r="M43" s="159">
        <f t="shared" si="17"/>
        <v>1.8337151039947038E-2</v>
      </c>
      <c r="N43" s="154">
        <f t="shared" si="18"/>
        <v>-0.19399926351045282</v>
      </c>
      <c r="P43" s="80">
        <f t="shared" si="14"/>
        <v>2.5627933400131364</v>
      </c>
      <c r="Q43" s="6">
        <f t="shared" si="14"/>
        <v>2.5700641603678727</v>
      </c>
      <c r="R43" s="167">
        <f t="shared" si="9"/>
        <v>2.8370685381518056E-3</v>
      </c>
    </row>
    <row r="44" spans="1:18" ht="20.100000000000001" customHeight="1" x14ac:dyDescent="0.25">
      <c r="A44" s="93" t="s">
        <v>41</v>
      </c>
      <c r="B44" s="36">
        <v>3038.33</v>
      </c>
      <c r="C44" s="37">
        <v>3258.4199999999996</v>
      </c>
      <c r="D44" s="4">
        <f t="shared" si="10"/>
        <v>8.1765919747850316E-2</v>
      </c>
      <c r="E44" s="4">
        <f t="shared" si="11"/>
        <v>7.3657500601865614E-2</v>
      </c>
      <c r="F44" s="159">
        <f t="shared" si="15"/>
        <v>7.2437819460032221E-2</v>
      </c>
      <c r="G44" s="154">
        <f t="shared" si="16"/>
        <v>-9.9166243968017959E-2</v>
      </c>
      <c r="I44" s="36">
        <v>791.82900000000006</v>
      </c>
      <c r="J44" s="37">
        <v>856.76299999999992</v>
      </c>
      <c r="K44" s="4">
        <f t="shared" si="12"/>
        <v>9.1992346721536333E-2</v>
      </c>
      <c r="L44" s="4">
        <f t="shared" si="13"/>
        <v>7.8781609290525689E-2</v>
      </c>
      <c r="M44" s="159">
        <f t="shared" si="17"/>
        <v>8.2005079379512305E-2</v>
      </c>
      <c r="N44" s="154">
        <f t="shared" si="18"/>
        <v>-0.14360691842115902</v>
      </c>
      <c r="P44" s="80">
        <f t="shared" si="14"/>
        <v>2.6061323161078622</v>
      </c>
      <c r="Q44" s="6">
        <f t="shared" si="14"/>
        <v>2.6293817248850671</v>
      </c>
      <c r="R44" s="167">
        <f t="shared" si="9"/>
        <v>8.9210392862656886E-3</v>
      </c>
    </row>
    <row r="45" spans="1:18" ht="20.100000000000001" customHeight="1" x14ac:dyDescent="0.25">
      <c r="A45" s="93" t="s">
        <v>51</v>
      </c>
      <c r="B45" s="36">
        <v>2909.81</v>
      </c>
      <c r="C45" s="37">
        <v>2741.5</v>
      </c>
      <c r="D45" s="4">
        <f t="shared" si="10"/>
        <v>7.8307257915200892E-2</v>
      </c>
      <c r="E45" s="4">
        <f t="shared" si="11"/>
        <v>6.1972378606813913E-2</v>
      </c>
      <c r="F45" s="159">
        <f t="shared" si="15"/>
        <v>-5.7842264615215411E-2</v>
      </c>
      <c r="G45" s="154">
        <f t="shared" si="16"/>
        <v>-0.20859981237085401</v>
      </c>
      <c r="I45" s="36">
        <v>717.83300000000008</v>
      </c>
      <c r="J45" s="37">
        <v>723.06200000000001</v>
      </c>
      <c r="K45" s="4">
        <f t="shared" si="12"/>
        <v>8.3395710720573002E-2</v>
      </c>
      <c r="L45" s="4">
        <f t="shared" si="13"/>
        <v>6.6487450994996394E-2</v>
      </c>
      <c r="M45" s="159">
        <f t="shared" si="17"/>
        <v>7.2844240930689001E-3</v>
      </c>
      <c r="N45" s="154">
        <f t="shared" si="18"/>
        <v>-0.20274735450399473</v>
      </c>
      <c r="P45" s="80">
        <f t="shared" si="14"/>
        <v>2.4669411404868362</v>
      </c>
      <c r="Q45" s="6">
        <f t="shared" si="14"/>
        <v>2.6374685391209192</v>
      </c>
      <c r="R45" s="167">
        <f t="shared" si="9"/>
        <v>6.9125037413916721E-2</v>
      </c>
    </row>
    <row r="46" spans="1:18" ht="20.100000000000001" customHeight="1" x14ac:dyDescent="0.25">
      <c r="A46" s="93" t="s">
        <v>39</v>
      </c>
      <c r="B46" s="36">
        <v>2790.4199999999996</v>
      </c>
      <c r="C46" s="37">
        <v>3076.4500000000003</v>
      </c>
      <c r="D46" s="4">
        <f t="shared" si="10"/>
        <v>7.5094297782925631E-2</v>
      </c>
      <c r="E46" s="4">
        <f t="shared" si="11"/>
        <v>6.9544017568824612E-2</v>
      </c>
      <c r="F46" s="159">
        <f t="shared" si="15"/>
        <v>0.10250428250944327</v>
      </c>
      <c r="G46" s="154">
        <f t="shared" si="16"/>
        <v>-7.3910807850486343E-2</v>
      </c>
      <c r="I46" s="36">
        <v>707.59199999999998</v>
      </c>
      <c r="J46" s="37">
        <v>679.279</v>
      </c>
      <c r="K46" s="4">
        <f t="shared" si="12"/>
        <v>8.2205941688654152E-2</v>
      </c>
      <c r="L46" s="4">
        <f t="shared" si="13"/>
        <v>6.246148909005058E-2</v>
      </c>
      <c r="M46" s="159">
        <f t="shared" si="17"/>
        <v>-4.0013171432124711E-2</v>
      </c>
      <c r="N46" s="154">
        <f t="shared" si="18"/>
        <v>-0.24018279205879653</v>
      </c>
      <c r="P46" s="80">
        <f t="shared" si="14"/>
        <v>2.5357903111359583</v>
      </c>
      <c r="Q46" s="6">
        <f t="shared" si="14"/>
        <v>2.2079962294202731</v>
      </c>
      <c r="R46" s="167">
        <f t="shared" si="9"/>
        <v>-0.12926702979981153</v>
      </c>
    </row>
    <row r="47" spans="1:18" ht="20.100000000000001" customHeight="1" x14ac:dyDescent="0.25">
      <c r="A47" s="93" t="s">
        <v>54</v>
      </c>
      <c r="B47" s="36">
        <v>1441.35</v>
      </c>
      <c r="C47" s="37">
        <v>1298.2499999999998</v>
      </c>
      <c r="D47" s="4">
        <f t="shared" si="10"/>
        <v>3.8788844012521369E-2</v>
      </c>
      <c r="E47" s="4">
        <f t="shared" si="11"/>
        <v>2.9347306411196844E-2</v>
      </c>
      <c r="F47" s="159">
        <f t="shared" si="15"/>
        <v>-9.9281923197002908E-2</v>
      </c>
      <c r="G47" s="154">
        <f t="shared" si="16"/>
        <v>-0.24340858413508576</v>
      </c>
      <c r="I47" s="36">
        <v>384.524</v>
      </c>
      <c r="J47" s="37">
        <v>345.78300000000002</v>
      </c>
      <c r="K47" s="4">
        <f t="shared" si="12"/>
        <v>4.4672858825266608E-2</v>
      </c>
      <c r="L47" s="4">
        <f t="shared" si="13"/>
        <v>3.1795655514192195E-2</v>
      </c>
      <c r="M47" s="159">
        <f t="shared" si="17"/>
        <v>-0.10075053832790667</v>
      </c>
      <c r="N47" s="154">
        <f t="shared" si="18"/>
        <v>-0.28825563551780509</v>
      </c>
      <c r="P47" s="80">
        <f t="shared" si="14"/>
        <v>2.6678044888472612</v>
      </c>
      <c r="Q47" s="6">
        <f t="shared" si="14"/>
        <v>2.6634546504910461</v>
      </c>
      <c r="R47" s="167">
        <f t="shared" si="9"/>
        <v>-1.6304936791281079E-3</v>
      </c>
    </row>
    <row r="48" spans="1:18" ht="20.100000000000001" customHeight="1" x14ac:dyDescent="0.25">
      <c r="A48" s="93" t="s">
        <v>48</v>
      </c>
      <c r="B48" s="36">
        <v>655.81000000000006</v>
      </c>
      <c r="C48" s="37">
        <v>1430.7299999999998</v>
      </c>
      <c r="D48" s="4">
        <f t="shared" si="10"/>
        <v>1.7648809651959373E-2</v>
      </c>
      <c r="E48" s="4">
        <f t="shared" si="11"/>
        <v>3.2342054074093331E-2</v>
      </c>
      <c r="F48" s="159">
        <f t="shared" si="15"/>
        <v>1.1816227260944476</v>
      </c>
      <c r="G48" s="154">
        <f t="shared" si="16"/>
        <v>0.83253458515842238</v>
      </c>
      <c r="I48" s="36">
        <v>176.08100000000002</v>
      </c>
      <c r="J48" s="37">
        <v>341.72500000000008</v>
      </c>
      <c r="K48" s="4">
        <f t="shared" si="12"/>
        <v>2.0456568783253505E-2</v>
      </c>
      <c r="L48" s="4">
        <f t="shared" si="13"/>
        <v>3.1422511750396433E-2</v>
      </c>
      <c r="M48" s="159">
        <f t="shared" si="17"/>
        <v>0.9407261430818773</v>
      </c>
      <c r="N48" s="154">
        <f t="shared" si="18"/>
        <v>0.53605974116832578</v>
      </c>
      <c r="P48" s="80">
        <f t="shared" si="14"/>
        <v>2.684939235449292</v>
      </c>
      <c r="Q48" s="6">
        <f t="shared" si="14"/>
        <v>2.3884660278319467</v>
      </c>
      <c r="R48" s="167">
        <f t="shared" si="9"/>
        <v>-0.11042082580603881</v>
      </c>
    </row>
    <row r="49" spans="1:18" ht="20.100000000000001" customHeight="1" x14ac:dyDescent="0.25">
      <c r="A49" s="93" t="s">
        <v>47</v>
      </c>
      <c r="B49" s="36">
        <v>389.17</v>
      </c>
      <c r="C49" s="37">
        <v>776.23</v>
      </c>
      <c r="D49" s="4">
        <f t="shared" si="10"/>
        <v>1.0473135896453285E-2</v>
      </c>
      <c r="E49" s="4">
        <f t="shared" si="11"/>
        <v>1.7546897481658642E-2</v>
      </c>
      <c r="F49" s="159">
        <f t="shared" si="15"/>
        <v>0.99457820489760251</v>
      </c>
      <c r="G49" s="154">
        <f t="shared" si="16"/>
        <v>0.67541963124921156</v>
      </c>
      <c r="I49" s="36">
        <v>98.29</v>
      </c>
      <c r="J49" s="37">
        <v>249.09899999999999</v>
      </c>
      <c r="K49" s="4">
        <f t="shared" si="12"/>
        <v>1.1419040928356761E-2</v>
      </c>
      <c r="L49" s="4">
        <f t="shared" si="13"/>
        <v>2.2905307643608163E-2</v>
      </c>
      <c r="M49" s="159">
        <f t="shared" si="17"/>
        <v>1.5343269915556004</v>
      </c>
      <c r="N49" s="154">
        <f t="shared" si="18"/>
        <v>1.0058871657713127</v>
      </c>
      <c r="P49" s="80">
        <f t="shared" si="14"/>
        <v>2.5256314721073054</v>
      </c>
      <c r="Q49" s="6">
        <f t="shared" si="14"/>
        <v>3.2090875127217444</v>
      </c>
      <c r="R49" s="167">
        <f t="shared" si="9"/>
        <v>0.27060798384975199</v>
      </c>
    </row>
    <row r="50" spans="1:18" ht="20.100000000000001" customHeight="1" x14ac:dyDescent="0.25">
      <c r="A50" s="93" t="s">
        <v>61</v>
      </c>
      <c r="B50" s="36">
        <v>464.14000000000004</v>
      </c>
      <c r="C50" s="37">
        <v>691.65000000000009</v>
      </c>
      <c r="D50" s="4">
        <f t="shared" si="10"/>
        <v>1.249068863216545E-2</v>
      </c>
      <c r="E50" s="4">
        <f t="shared" si="11"/>
        <v>1.5634942791684425E-2</v>
      </c>
      <c r="F50" s="159">
        <f t="shared" si="15"/>
        <v>0.49017537811867112</v>
      </c>
      <c r="G50" s="154">
        <f t="shared" si="16"/>
        <v>0.25172784720788216</v>
      </c>
      <c r="I50" s="36">
        <v>111.62199999999999</v>
      </c>
      <c r="J50" s="37">
        <v>187.39500000000001</v>
      </c>
      <c r="K50" s="4">
        <f t="shared" si="12"/>
        <v>1.2967913180435834E-2</v>
      </c>
      <c r="L50" s="4">
        <f t="shared" si="13"/>
        <v>1.7231462695048765E-2</v>
      </c>
      <c r="M50" s="159">
        <f t="shared" si="17"/>
        <v>0.67883571338983384</v>
      </c>
      <c r="N50" s="154">
        <f t="shared" si="18"/>
        <v>0.32877683982687173</v>
      </c>
      <c r="P50" s="80">
        <f t="shared" si="14"/>
        <v>2.4049209290300335</v>
      </c>
      <c r="Q50" s="6">
        <f t="shared" si="14"/>
        <v>2.7093905877250051</v>
      </c>
      <c r="R50" s="167">
        <f t="shared" si="9"/>
        <v>0.12660277309731427</v>
      </c>
    </row>
    <row r="51" spans="1:18" ht="20.100000000000001" customHeight="1" x14ac:dyDescent="0.25">
      <c r="A51" s="93" t="s">
        <v>59</v>
      </c>
      <c r="B51" s="36">
        <v>449.57</v>
      </c>
      <c r="C51" s="37">
        <v>826.20000000000016</v>
      </c>
      <c r="D51" s="4">
        <f t="shared" si="10"/>
        <v>1.2098588547340501E-2</v>
      </c>
      <c r="E51" s="4">
        <f t="shared" si="11"/>
        <v>1.8676483386813665E-2</v>
      </c>
      <c r="F51" s="159">
        <f t="shared" si="15"/>
        <v>0.83775607803011809</v>
      </c>
      <c r="G51" s="154">
        <f t="shared" si="16"/>
        <v>0.54369109369531454</v>
      </c>
      <c r="I51" s="36">
        <v>113.61800000000001</v>
      </c>
      <c r="J51" s="37">
        <v>170.04499999999996</v>
      </c>
      <c r="K51" s="4">
        <f t="shared" si="12"/>
        <v>1.3199802545508583E-2</v>
      </c>
      <c r="L51" s="4">
        <f t="shared" si="13"/>
        <v>1.5636084601934771E-2</v>
      </c>
      <c r="M51" s="159">
        <f t="shared" si="17"/>
        <v>0.4966378566776386</v>
      </c>
      <c r="N51" s="154">
        <f t="shared" si="18"/>
        <v>0.18456958337268212</v>
      </c>
      <c r="P51" s="80">
        <f t="shared" si="14"/>
        <v>2.5272593811864672</v>
      </c>
      <c r="Q51" s="6">
        <f t="shared" si="14"/>
        <v>2.0581578310336472</v>
      </c>
      <c r="R51" s="167">
        <f t="shared" si="9"/>
        <v>-0.18561670149290013</v>
      </c>
    </row>
    <row r="52" spans="1:18" ht="20.100000000000001" customHeight="1" x14ac:dyDescent="0.25">
      <c r="A52" s="93" t="s">
        <v>65</v>
      </c>
      <c r="B52" s="36">
        <v>61.48</v>
      </c>
      <c r="C52" s="37">
        <v>374.13999999999993</v>
      </c>
      <c r="D52" s="4">
        <f t="shared" si="10"/>
        <v>1.6545170360355319E-3</v>
      </c>
      <c r="E52" s="4">
        <f t="shared" si="11"/>
        <v>8.4575399350550265E-3</v>
      </c>
      <c r="F52" s="159">
        <f t="shared" si="15"/>
        <v>5.0855562784645398</v>
      </c>
      <c r="G52" s="154">
        <f t="shared" si="16"/>
        <v>4.1117877609290421</v>
      </c>
      <c r="I52" s="36">
        <v>14.581</v>
      </c>
      <c r="J52" s="37">
        <v>98.170999999999992</v>
      </c>
      <c r="K52" s="4">
        <f t="shared" si="12"/>
        <v>1.6939773708044554E-3</v>
      </c>
      <c r="L52" s="4">
        <f t="shared" si="13"/>
        <v>9.0270814281898232E-3</v>
      </c>
      <c r="M52" s="159">
        <f t="shared" si="17"/>
        <v>5.732802962759755</v>
      </c>
      <c r="N52" s="154">
        <f t="shared" si="18"/>
        <v>4.3289268108126722</v>
      </c>
      <c r="P52" s="80">
        <f t="shared" si="14"/>
        <v>2.371665582303188</v>
      </c>
      <c r="Q52" s="6">
        <f t="shared" si="14"/>
        <v>2.6239108355161171</v>
      </c>
      <c r="R52" s="167">
        <f t="shared" si="9"/>
        <v>0.10635785040484796</v>
      </c>
    </row>
    <row r="53" spans="1:18" ht="20.100000000000001" customHeight="1" x14ac:dyDescent="0.25">
      <c r="A53" s="93" t="s">
        <v>63</v>
      </c>
      <c r="B53" s="36">
        <v>87.499999999999986</v>
      </c>
      <c r="C53" s="37">
        <v>205.40999999999997</v>
      </c>
      <c r="D53" s="4">
        <f t="shared" si="10"/>
        <v>2.3547534263680713E-3</v>
      </c>
      <c r="E53" s="4">
        <f t="shared" si="11"/>
        <v>4.6433508260534904E-3</v>
      </c>
      <c r="F53" s="159">
        <f t="shared" si="15"/>
        <v>1.3475428571428572</v>
      </c>
      <c r="G53" s="154">
        <f t="shared" si="16"/>
        <v>0.97190532735111468</v>
      </c>
      <c r="I53" s="36">
        <v>39.463000000000001</v>
      </c>
      <c r="J53" s="37">
        <v>69.97</v>
      </c>
      <c r="K53" s="4">
        <f t="shared" si="12"/>
        <v>4.5846943957243147E-3</v>
      </c>
      <c r="L53" s="4">
        <f t="shared" si="13"/>
        <v>6.4339253703277139E-3</v>
      </c>
      <c r="M53" s="159">
        <f t="shared" si="17"/>
        <v>0.77305323974355722</v>
      </c>
      <c r="N53" s="154">
        <f t="shared" si="18"/>
        <v>0.40334879819426822</v>
      </c>
      <c r="P53" s="80">
        <f t="shared" si="14"/>
        <v>4.5100571428571437</v>
      </c>
      <c r="Q53" s="6">
        <f t="shared" si="14"/>
        <v>3.4063580156759654</v>
      </c>
      <c r="R53" s="167">
        <f t="shared" si="9"/>
        <v>-0.24471954394838982</v>
      </c>
    </row>
    <row r="54" spans="1:18" ht="20.100000000000001" customHeight="1" x14ac:dyDescent="0.25">
      <c r="A54" s="93" t="s">
        <v>67</v>
      </c>
      <c r="B54" s="36">
        <v>4.5</v>
      </c>
      <c r="C54" s="37">
        <v>243.52999999999997</v>
      </c>
      <c r="D54" s="4">
        <f t="shared" si="10"/>
        <v>1.2110160478464368E-4</v>
      </c>
      <c r="E54" s="4">
        <f t="shared" si="11"/>
        <v>5.5050641481369286E-3</v>
      </c>
      <c r="F54" s="159">
        <f t="shared" si="15"/>
        <v>53.117777777777775</v>
      </c>
      <c r="G54" s="154">
        <f t="shared" si="16"/>
        <v>44.458226238427187</v>
      </c>
      <c r="I54" s="36">
        <v>0.95500000000000007</v>
      </c>
      <c r="J54" s="37">
        <v>59.150999999999996</v>
      </c>
      <c r="K54" s="4">
        <f t="shared" si="12"/>
        <v>1.1094906996216001E-4</v>
      </c>
      <c r="L54" s="4">
        <f t="shared" si="13"/>
        <v>5.4390898896706386E-3</v>
      </c>
      <c r="M54" s="159">
        <f t="shared" si="17"/>
        <v>60.938219895287951</v>
      </c>
      <c r="N54" s="154">
        <f t="shared" si="18"/>
        <v>48.023303138328963</v>
      </c>
      <c r="P54" s="80">
        <f t="shared" si="14"/>
        <v>2.1222222222222222</v>
      </c>
      <c r="Q54" s="6">
        <f t="shared" si="14"/>
        <v>2.4288999301934053</v>
      </c>
      <c r="R54" s="167">
        <f t="shared" si="9"/>
        <v>0.14450782050998157</v>
      </c>
    </row>
    <row r="55" spans="1:18" ht="20.100000000000001" customHeight="1" x14ac:dyDescent="0.25">
      <c r="A55" s="93" t="s">
        <v>62</v>
      </c>
      <c r="B55" s="36">
        <v>247.66000000000003</v>
      </c>
      <c r="C55" s="37">
        <v>233.42999999999998</v>
      </c>
      <c r="D55" s="4">
        <f t="shared" si="10"/>
        <v>6.6648940979921901E-3</v>
      </c>
      <c r="E55" s="4">
        <f t="shared" si="11"/>
        <v>5.2767508072911074E-3</v>
      </c>
      <c r="F55" s="159">
        <f t="shared" si="15"/>
        <v>-5.7457805055317959E-2</v>
      </c>
      <c r="G55" s="154">
        <f t="shared" si="16"/>
        <v>-0.20827687136383202</v>
      </c>
      <c r="I55" s="36">
        <v>60.594000000000008</v>
      </c>
      <c r="J55" s="37">
        <v>57.942999999999998</v>
      </c>
      <c r="K55" s="4">
        <f t="shared" si="12"/>
        <v>7.0396313563215957E-3</v>
      </c>
      <c r="L55" s="4">
        <f t="shared" si="13"/>
        <v>5.328011115233653E-3</v>
      </c>
      <c r="M55" s="159">
        <f t="shared" si="17"/>
        <v>-4.3750206291052085E-2</v>
      </c>
      <c r="N55" s="154">
        <f t="shared" si="18"/>
        <v>-0.24314060700790902</v>
      </c>
      <c r="P55" s="80">
        <f t="shared" si="14"/>
        <v>2.4466607445691673</v>
      </c>
      <c r="Q55" s="6">
        <f t="shared" si="14"/>
        <v>2.4822430707278413</v>
      </c>
      <c r="R55" s="167">
        <f t="shared" si="9"/>
        <v>1.4543220279990133E-2</v>
      </c>
    </row>
    <row r="56" spans="1:18" ht="20.100000000000001" customHeight="1" x14ac:dyDescent="0.25">
      <c r="A56" s="93" t="s">
        <v>64</v>
      </c>
      <c r="B56" s="36">
        <v>161.19</v>
      </c>
      <c r="C56" s="37">
        <v>74.34</v>
      </c>
      <c r="D56" s="4">
        <f t="shared" si="10"/>
        <v>4.3378594833859366E-3</v>
      </c>
      <c r="E56" s="4">
        <f t="shared" si="11"/>
        <v>1.6804766097503361E-3</v>
      </c>
      <c r="F56" s="159">
        <f t="shared" si="15"/>
        <v>-0.53880513679508657</v>
      </c>
      <c r="G56" s="154">
        <f t="shared" si="16"/>
        <v>-0.61260234081196374</v>
      </c>
      <c r="I56" s="36">
        <v>49.889999999999986</v>
      </c>
      <c r="J56" s="37">
        <v>43.224000000000004</v>
      </c>
      <c r="K56" s="4">
        <f t="shared" si="12"/>
        <v>5.7960723564525248E-3</v>
      </c>
      <c r="L56" s="4">
        <f t="shared" si="13"/>
        <v>3.9745603859803504E-3</v>
      </c>
      <c r="M56" s="159">
        <f t="shared" si="17"/>
        <v>-0.13361395069152104</v>
      </c>
      <c r="N56" s="154">
        <f t="shared" si="18"/>
        <v>-0.3142666030461751</v>
      </c>
      <c r="P56" s="80">
        <f t="shared" si="14"/>
        <v>3.095105155406662</v>
      </c>
      <c r="Q56" s="6">
        <f t="shared" si="14"/>
        <v>5.8143664245359163</v>
      </c>
      <c r="R56" s="167">
        <f t="shared" si="9"/>
        <v>0.8785682981979247</v>
      </c>
    </row>
    <row r="57" spans="1:18" ht="20.100000000000001" customHeight="1" x14ac:dyDescent="0.25">
      <c r="A57" s="93" t="s">
        <v>84</v>
      </c>
      <c r="B57" s="36">
        <v>8.3299999999999983</v>
      </c>
      <c r="C57" s="37">
        <v>64.58</v>
      </c>
      <c r="D57" s="4">
        <f t="shared" si="10"/>
        <v>2.2417252619024035E-4</v>
      </c>
      <c r="E57" s="4">
        <f t="shared" si="11"/>
        <v>1.4598490645369479E-3</v>
      </c>
      <c r="F57" s="159">
        <f t="shared" si="15"/>
        <v>6.7527010804321739</v>
      </c>
      <c r="G57" s="154">
        <f t="shared" si="16"/>
        <v>5.5121676119136511</v>
      </c>
      <c r="I57" s="36">
        <v>3.5330000000000004</v>
      </c>
      <c r="J57" s="37">
        <v>17.280999999999999</v>
      </c>
      <c r="K57" s="4">
        <f t="shared" si="12"/>
        <v>4.1045347034168728E-4</v>
      </c>
      <c r="L57" s="4">
        <f t="shared" si="13"/>
        <v>1.5890333617926715E-3</v>
      </c>
      <c r="M57" s="159">
        <f t="shared" si="17"/>
        <v>3.8913105009906586</v>
      </c>
      <c r="N57" s="154">
        <f t="shared" si="18"/>
        <v>2.8714092500420576</v>
      </c>
      <c r="P57" s="80">
        <f t="shared" si="14"/>
        <v>4.2412965186074443</v>
      </c>
      <c r="Q57" s="6">
        <f t="shared" si="14"/>
        <v>2.6759058532053266</v>
      </c>
      <c r="R57" s="167">
        <f t="shared" si="9"/>
        <v>-0.36908305244267298</v>
      </c>
    </row>
    <row r="58" spans="1:18" ht="20.100000000000001" customHeight="1" x14ac:dyDescent="0.25">
      <c r="A58" s="93" t="s">
        <v>66</v>
      </c>
      <c r="B58" s="36"/>
      <c r="C58" s="37">
        <v>33.97</v>
      </c>
      <c r="D58" s="4">
        <f t="shared" si="10"/>
        <v>0</v>
      </c>
      <c r="E58" s="4">
        <f t="shared" si="11"/>
        <v>7.6790140480520463E-4</v>
      </c>
      <c r="F58" s="207" t="e">
        <f t="shared" si="15"/>
        <v>#DIV/0!</v>
      </c>
      <c r="G58" s="182" t="e">
        <f t="shared" si="16"/>
        <v>#DIV/0!</v>
      </c>
      <c r="I58" s="36"/>
      <c r="J58" s="37">
        <v>8.4740000000000002</v>
      </c>
      <c r="K58" s="4">
        <f t="shared" si="12"/>
        <v>0</v>
      </c>
      <c r="L58" s="4">
        <f t="shared" si="13"/>
        <v>7.7920656836011218E-4</v>
      </c>
      <c r="M58" s="207" t="e">
        <f t="shared" si="17"/>
        <v>#DIV/0!</v>
      </c>
      <c r="N58" s="182" t="e">
        <f t="shared" si="18"/>
        <v>#DIV/0!</v>
      </c>
      <c r="P58" s="183" t="e">
        <f t="shared" si="14"/>
        <v>#DIV/0!</v>
      </c>
      <c r="Q58" s="6">
        <f t="shared" si="14"/>
        <v>2.4945540182513986</v>
      </c>
      <c r="R58" s="184" t="e">
        <f t="shared" si="9"/>
        <v>#DIV/0!</v>
      </c>
    </row>
    <row r="59" spans="1:18" ht="20.100000000000001" customHeight="1" x14ac:dyDescent="0.25">
      <c r="A59" s="93" t="s">
        <v>69</v>
      </c>
      <c r="B59" s="36">
        <v>21.6</v>
      </c>
      <c r="C59" s="37">
        <v>17.549999999999997</v>
      </c>
      <c r="D59" s="4">
        <f t="shared" si="10"/>
        <v>5.8128770296628966E-4</v>
      </c>
      <c r="E59" s="4">
        <f t="shared" si="11"/>
        <v>3.9672268632120518E-4</v>
      </c>
      <c r="F59" s="159">
        <f>(C59-B59)/B59</f>
        <v>-0.18750000000000019</v>
      </c>
      <c r="G59" s="154">
        <f>(E59-D59)/D59</f>
        <v>-0.31751061600521741</v>
      </c>
      <c r="I59" s="36">
        <v>3.7250000000000001</v>
      </c>
      <c r="J59" s="37">
        <v>3.3</v>
      </c>
      <c r="K59" s="4">
        <f t="shared" si="12"/>
        <v>4.3275946137072879E-4</v>
      </c>
      <c r="L59" s="4">
        <f t="shared" si="13"/>
        <v>3.0344367188911615E-4</v>
      </c>
      <c r="M59" s="159">
        <f>(J59-I59)/I59</f>
        <v>-0.1140939597315437</v>
      </c>
      <c r="N59" s="154">
        <f>(L59-K59)/K59</f>
        <v>-0.29881678166438203</v>
      </c>
      <c r="P59" s="80">
        <f t="shared" si="14"/>
        <v>1.724537037037037</v>
      </c>
      <c r="Q59" s="6">
        <f t="shared" si="14"/>
        <v>1.8803418803418805</v>
      </c>
      <c r="R59" s="167">
        <f>(Q59-P59)/P59</f>
        <v>9.0345895715023383E-2</v>
      </c>
    </row>
    <row r="60" spans="1:18" ht="20.100000000000001" customHeight="1" x14ac:dyDescent="0.25">
      <c r="A60" s="93" t="s">
        <v>119</v>
      </c>
      <c r="B60" s="36"/>
      <c r="C60" s="37">
        <v>5.62</v>
      </c>
      <c r="D60" s="4">
        <f t="shared" si="10"/>
        <v>0</v>
      </c>
      <c r="E60" s="4">
        <f t="shared" si="11"/>
        <v>1.2704168074787313E-4</v>
      </c>
      <c r="F60" s="207" t="e">
        <f>(C60-B60)/B60</f>
        <v>#DIV/0!</v>
      </c>
      <c r="G60" s="182" t="e">
        <f>(E60-D60)/D60</f>
        <v>#DIV/0!</v>
      </c>
      <c r="I60" s="36"/>
      <c r="J60" s="37">
        <v>2.056</v>
      </c>
      <c r="K60" s="4">
        <f t="shared" si="12"/>
        <v>0</v>
      </c>
      <c r="L60" s="4">
        <f t="shared" si="13"/>
        <v>1.8905460284970388E-4</v>
      </c>
      <c r="M60" s="207" t="e">
        <f>(J60-I60)/I60</f>
        <v>#DIV/0!</v>
      </c>
      <c r="N60" s="182" t="e">
        <f>(L60-K60)/K60</f>
        <v>#DIV/0!</v>
      </c>
      <c r="P60" s="183" t="e">
        <f t="shared" si="14"/>
        <v>#DIV/0!</v>
      </c>
      <c r="Q60" s="6">
        <f t="shared" si="14"/>
        <v>3.6583629893238436</v>
      </c>
      <c r="R60" s="184" t="e">
        <f>(Q60-P60)/P60</f>
        <v>#DIV/0!</v>
      </c>
    </row>
    <row r="61" spans="1:18" ht="20.100000000000001" customHeight="1" thickBot="1" x14ac:dyDescent="0.3">
      <c r="A61" s="18" t="s">
        <v>18</v>
      </c>
      <c r="B61" s="36">
        <f>B62-SUM(B39:B60)</f>
        <v>65.559999999990396</v>
      </c>
      <c r="C61" s="37">
        <f>C62-SUM(C39:C60)</f>
        <v>6.6599999999889405</v>
      </c>
      <c r="D61" s="4">
        <f t="shared" si="10"/>
        <v>1.7643158243733504E-3</v>
      </c>
      <c r="E61" s="4">
        <f t="shared" si="11"/>
        <v>1.5055117327036121E-4</v>
      </c>
      <c r="F61" s="159">
        <f t="shared" si="15"/>
        <v>-0.89841366687019653</v>
      </c>
      <c r="G61" s="154">
        <f t="shared" si="16"/>
        <v>-0.91466880748301738</v>
      </c>
      <c r="I61" s="36">
        <f>I62-SUM(I39:I60)</f>
        <v>15.825999999999112</v>
      </c>
      <c r="J61" s="37">
        <f>J62-SUM(J39:J60)</f>
        <v>2.9529999999995198</v>
      </c>
      <c r="K61" s="4">
        <f t="shared" si="12"/>
        <v>1.8386177813832939E-3</v>
      </c>
      <c r="L61" s="4">
        <f t="shared" si="13"/>
        <v>2.7153611002679221E-4</v>
      </c>
      <c r="M61" s="159">
        <f t="shared" si="17"/>
        <v>-0.81340831543032444</v>
      </c>
      <c r="N61" s="154">
        <f t="shared" si="18"/>
        <v>-0.85231508539936973</v>
      </c>
      <c r="P61" s="80">
        <f t="shared" si="14"/>
        <v>2.4139719341063808</v>
      </c>
      <c r="Q61" s="6">
        <f t="shared" si="14"/>
        <v>4.4339339339405761</v>
      </c>
      <c r="R61" s="167">
        <f t="shared" si="9"/>
        <v>0.83677940546643415</v>
      </c>
    </row>
    <row r="62" spans="1:18" ht="26.25" customHeight="1" thickBot="1" x14ac:dyDescent="0.3">
      <c r="A62" s="24" t="s">
        <v>19</v>
      </c>
      <c r="B62" s="97">
        <v>37158.879999999997</v>
      </c>
      <c r="C62" s="98">
        <v>44237.45</v>
      </c>
      <c r="D62" s="94">
        <f>SUM(D39:D61)</f>
        <v>0.99999999999999956</v>
      </c>
      <c r="E62" s="94">
        <f>SUM(E39:E61)</f>
        <v>0.99999999999999989</v>
      </c>
      <c r="F62" s="172">
        <f t="shared" si="15"/>
        <v>0.19049470812898558</v>
      </c>
      <c r="G62" s="174">
        <v>0</v>
      </c>
      <c r="H62" s="2"/>
      <c r="I62" s="97">
        <v>8607.5529999999981</v>
      </c>
      <c r="J62" s="98">
        <v>10875.165000000001</v>
      </c>
      <c r="K62" s="94">
        <f>SUM(K39:K61)</f>
        <v>1</v>
      </c>
      <c r="L62" s="94">
        <f>SUM(L39:L61)</f>
        <v>0.99999999999999989</v>
      </c>
      <c r="M62" s="172">
        <f t="shared" si="17"/>
        <v>0.26344444234034964</v>
      </c>
      <c r="N62" s="174">
        <v>0</v>
      </c>
      <c r="O62" s="2"/>
      <c r="P62" s="65">
        <f t="shared" si="14"/>
        <v>2.3164188479308305</v>
      </c>
      <c r="Q62" s="66">
        <f t="shared" si="14"/>
        <v>2.4583616370292596</v>
      </c>
      <c r="R62" s="173">
        <f t="shared" si="9"/>
        <v>6.1276823587073294E-2</v>
      </c>
    </row>
    <row r="64" spans="1:18" ht="15.75" thickBot="1" x14ac:dyDescent="0.3"/>
    <row r="65" spans="1:18" x14ac:dyDescent="0.25">
      <c r="A65" s="469" t="s">
        <v>16</v>
      </c>
      <c r="B65" s="460" t="s">
        <v>1</v>
      </c>
      <c r="C65" s="453"/>
      <c r="D65" s="460" t="s">
        <v>13</v>
      </c>
      <c r="E65" s="453"/>
      <c r="F65" s="472" t="s">
        <v>109</v>
      </c>
      <c r="G65" s="463"/>
      <c r="I65" s="458" t="s">
        <v>20</v>
      </c>
      <c r="J65" s="459"/>
      <c r="K65" s="460" t="s">
        <v>13</v>
      </c>
      <c r="L65" s="461"/>
      <c r="M65" s="462" t="s">
        <v>109</v>
      </c>
      <c r="N65" s="463"/>
      <c r="P65" s="451" t="s">
        <v>23</v>
      </c>
      <c r="Q65" s="453"/>
      <c r="R65" s="397" t="s">
        <v>0</v>
      </c>
    </row>
    <row r="66" spans="1:18" x14ac:dyDescent="0.25">
      <c r="A66" s="470"/>
      <c r="B66" s="466" t="str">
        <f>B5</f>
        <v>jan - mar</v>
      </c>
      <c r="C66" s="465"/>
      <c r="D66" s="466" t="str">
        <f>B5</f>
        <v>jan - mar</v>
      </c>
      <c r="E66" s="465"/>
      <c r="F66" s="466" t="str">
        <f>B5</f>
        <v>jan - mar</v>
      </c>
      <c r="G66" s="468"/>
      <c r="I66" s="464" t="str">
        <f>B5</f>
        <v>jan - mar</v>
      </c>
      <c r="J66" s="465"/>
      <c r="K66" s="466" t="str">
        <f>B5</f>
        <v>jan - mar</v>
      </c>
      <c r="L66" s="467"/>
      <c r="M66" s="465" t="str">
        <f>B5</f>
        <v>jan - mar</v>
      </c>
      <c r="N66" s="468"/>
      <c r="P66" s="464" t="str">
        <f>B5</f>
        <v>jan - mar</v>
      </c>
      <c r="Q66" s="467"/>
      <c r="R66" s="398" t="str">
        <f>R37</f>
        <v>2017/2016</v>
      </c>
    </row>
    <row r="67" spans="1:18" ht="15.75" thickBot="1" x14ac:dyDescent="0.3">
      <c r="A67" s="471"/>
      <c r="B67" s="245">
        <f>B6</f>
        <v>2016</v>
      </c>
      <c r="C67" s="402">
        <f>C6</f>
        <v>2017</v>
      </c>
      <c r="D67" s="245">
        <f>B6</f>
        <v>2016</v>
      </c>
      <c r="E67" s="402">
        <f>C6</f>
        <v>2017</v>
      </c>
      <c r="F67" s="245" t="s">
        <v>1</v>
      </c>
      <c r="G67" s="401" t="s">
        <v>15</v>
      </c>
      <c r="I67" s="52">
        <f>B6</f>
        <v>2016</v>
      </c>
      <c r="J67" s="402">
        <f>C6</f>
        <v>2017</v>
      </c>
      <c r="K67" s="245">
        <f>B6</f>
        <v>2016</v>
      </c>
      <c r="L67" s="402">
        <f>C6</f>
        <v>2017</v>
      </c>
      <c r="M67" s="54">
        <v>1000</v>
      </c>
      <c r="N67" s="401" t="s">
        <v>15</v>
      </c>
      <c r="P67" s="52">
        <f>B6</f>
        <v>2016</v>
      </c>
      <c r="Q67" s="402">
        <f>C6</f>
        <v>2017</v>
      </c>
      <c r="R67" s="399" t="s">
        <v>24</v>
      </c>
    </row>
    <row r="68" spans="1:18" ht="20.100000000000001" customHeight="1" x14ac:dyDescent="0.25">
      <c r="A68" s="93" t="s">
        <v>37</v>
      </c>
      <c r="B68" s="95">
        <v>7892.07</v>
      </c>
      <c r="C68" s="99">
        <v>16364.609999999997</v>
      </c>
      <c r="D68" s="4">
        <f>B68/$B$96</f>
        <v>0.14982669086046316</v>
      </c>
      <c r="E68" s="4">
        <f>C68/$C$96</f>
        <v>0.21137903793314031</v>
      </c>
      <c r="F68" s="177">
        <f t="shared" ref="F68:F94" si="19">(C68-B68)/B68</f>
        <v>1.0735510455431843</v>
      </c>
      <c r="G68" s="154">
        <f t="shared" ref="G68:G94" si="20">(E68-D68)/D68</f>
        <v>0.410823643765864</v>
      </c>
      <c r="I68" s="95">
        <v>2214.8089999999997</v>
      </c>
      <c r="J68" s="99">
        <v>4136.3640000000005</v>
      </c>
      <c r="K68" s="4">
        <f>I68/$I$96</f>
        <v>0.16978304837984634</v>
      </c>
      <c r="L68" s="4">
        <f>J68/$J$96</f>
        <v>0.21343526963387821</v>
      </c>
      <c r="M68" s="177">
        <f t="shared" ref="M68:M94" si="21">(J68-I68)/I68</f>
        <v>0.86759400020498423</v>
      </c>
      <c r="N68" s="154">
        <f t="shared" ref="N68:N94" si="22">(L68-K68)/K68</f>
        <v>0.2571058870163006</v>
      </c>
      <c r="P68" s="80">
        <f t="shared" ref="P68:Q96" si="23">(I68/B68)*10</f>
        <v>2.8063727260401894</v>
      </c>
      <c r="Q68" s="6">
        <f t="shared" si="23"/>
        <v>2.5276276061574343</v>
      </c>
      <c r="R68" s="167">
        <f t="shared" si="9"/>
        <v>-9.9325765710410921E-2</v>
      </c>
    </row>
    <row r="69" spans="1:18" ht="20.100000000000001" customHeight="1" x14ac:dyDescent="0.25">
      <c r="A69" s="93" t="s">
        <v>45</v>
      </c>
      <c r="B69" s="36">
        <v>6424.46</v>
      </c>
      <c r="C69" s="37">
        <v>15210.22</v>
      </c>
      <c r="D69" s="4">
        <f t="shared" ref="D69:D95" si="24">B69/$B$96</f>
        <v>0.12196490684515103</v>
      </c>
      <c r="E69" s="4">
        <f t="shared" ref="E69:E95" si="25">C69/$C$96</f>
        <v>0.19646796778850276</v>
      </c>
      <c r="F69" s="177">
        <f t="shared" si="19"/>
        <v>1.3675484009550996</v>
      </c>
      <c r="G69" s="154">
        <f t="shared" si="20"/>
        <v>0.61085653956135288</v>
      </c>
      <c r="I69" s="36">
        <v>1283.3419999999999</v>
      </c>
      <c r="J69" s="37">
        <v>3253.1189999999997</v>
      </c>
      <c r="K69" s="4">
        <f t="shared" ref="K69:K96" si="26">I69/$I$96</f>
        <v>9.837855854563024E-2</v>
      </c>
      <c r="L69" s="4">
        <f t="shared" ref="L69:L96" si="27">J69/$J$96</f>
        <v>0.1678600652447638</v>
      </c>
      <c r="M69" s="177">
        <f t="shared" si="21"/>
        <v>1.5348808034023667</v>
      </c>
      <c r="N69" s="154">
        <f t="shared" si="22"/>
        <v>0.70626676916501507</v>
      </c>
      <c r="P69" s="80">
        <f t="shared" si="23"/>
        <v>1.9975873458625315</v>
      </c>
      <c r="Q69" s="6">
        <f t="shared" si="23"/>
        <v>2.1387718257855575</v>
      </c>
      <c r="R69" s="167">
        <f t="shared" si="9"/>
        <v>7.0677500143086061E-2</v>
      </c>
    </row>
    <row r="70" spans="1:18" ht="20.100000000000001" customHeight="1" x14ac:dyDescent="0.25">
      <c r="A70" s="93" t="s">
        <v>43</v>
      </c>
      <c r="B70" s="36">
        <v>6043.17</v>
      </c>
      <c r="C70" s="37">
        <v>11755.169999999998</v>
      </c>
      <c r="D70" s="4">
        <f t="shared" si="24"/>
        <v>0.11472632191645855</v>
      </c>
      <c r="E70" s="4">
        <f t="shared" si="25"/>
        <v>0.15183964208988257</v>
      </c>
      <c r="F70" s="177">
        <f t="shared" si="19"/>
        <v>0.94519929110053136</v>
      </c>
      <c r="G70" s="154">
        <f t="shared" si="20"/>
        <v>0.32349437821644106</v>
      </c>
      <c r="I70" s="36">
        <v>1500.9260000000002</v>
      </c>
      <c r="J70" s="37">
        <v>2897.2560000000003</v>
      </c>
      <c r="K70" s="4">
        <f t="shared" si="26"/>
        <v>0.11505813443622873</v>
      </c>
      <c r="L70" s="4">
        <f t="shared" si="27"/>
        <v>0.14949763017915529</v>
      </c>
      <c r="M70" s="177">
        <f t="shared" si="21"/>
        <v>0.93031235384022926</v>
      </c>
      <c r="N70" s="154">
        <f t="shared" si="22"/>
        <v>0.29932256343000896</v>
      </c>
      <c r="P70" s="80">
        <f t="shared" si="23"/>
        <v>2.4836733039116892</v>
      </c>
      <c r="Q70" s="6">
        <f t="shared" si="23"/>
        <v>2.464665334486869</v>
      </c>
      <c r="R70" s="167">
        <f t="shared" si="9"/>
        <v>-7.6531681501280291E-3</v>
      </c>
    </row>
    <row r="71" spans="1:18" ht="20.100000000000001" customHeight="1" x14ac:dyDescent="0.25">
      <c r="A71" s="93" t="s">
        <v>42</v>
      </c>
      <c r="B71" s="36">
        <v>6763.5400000000009</v>
      </c>
      <c r="C71" s="37">
        <v>7410.5999999999985</v>
      </c>
      <c r="D71" s="4">
        <f t="shared" si="24"/>
        <v>0.12840215769783808</v>
      </c>
      <c r="E71" s="4">
        <f t="shared" si="25"/>
        <v>9.5721529477777331E-2</v>
      </c>
      <c r="F71" s="177">
        <f t="shared" si="19"/>
        <v>9.5668836142019945E-2</v>
      </c>
      <c r="G71" s="154">
        <f t="shared" si="20"/>
        <v>-0.25451774959238865</v>
      </c>
      <c r="I71" s="36">
        <v>1886.6019999999999</v>
      </c>
      <c r="J71" s="37">
        <v>2309.4929999999999</v>
      </c>
      <c r="K71" s="4">
        <f t="shared" si="26"/>
        <v>0.1446233235640251</v>
      </c>
      <c r="L71" s="4">
        <f t="shared" si="27"/>
        <v>0.11916921749936762</v>
      </c>
      <c r="M71" s="177">
        <f t="shared" si="21"/>
        <v>0.224154856191184</v>
      </c>
      <c r="N71" s="154">
        <f t="shared" si="22"/>
        <v>-0.17600277353181476</v>
      </c>
      <c r="P71" s="80">
        <f t="shared" si="23"/>
        <v>2.7893706550120196</v>
      </c>
      <c r="Q71" s="6">
        <f t="shared" si="23"/>
        <v>3.1164723504169705</v>
      </c>
      <c r="R71" s="167">
        <f t="shared" si="9"/>
        <v>0.11726720320126882</v>
      </c>
    </row>
    <row r="72" spans="1:18" ht="20.100000000000001" customHeight="1" x14ac:dyDescent="0.25">
      <c r="A72" s="93" t="s">
        <v>44</v>
      </c>
      <c r="B72" s="36">
        <v>4365.3500000000004</v>
      </c>
      <c r="C72" s="37">
        <v>5852.37</v>
      </c>
      <c r="D72" s="4">
        <f t="shared" si="24"/>
        <v>8.2873814467905482E-2</v>
      </c>
      <c r="E72" s="4">
        <f t="shared" si="25"/>
        <v>7.5594122941443312E-2</v>
      </c>
      <c r="F72" s="177">
        <f t="shared" si="19"/>
        <v>0.34064164385444451</v>
      </c>
      <c r="G72" s="154">
        <f t="shared" si="20"/>
        <v>-8.784067166693979E-2</v>
      </c>
      <c r="I72" s="36">
        <v>1474.3500000000001</v>
      </c>
      <c r="J72" s="37">
        <v>1934.953</v>
      </c>
      <c r="K72" s="4">
        <f t="shared" si="26"/>
        <v>0.11302086878770427</v>
      </c>
      <c r="L72" s="4">
        <f t="shared" si="27"/>
        <v>9.9843054258252295E-2</v>
      </c>
      <c r="M72" s="177">
        <f t="shared" si="21"/>
        <v>0.31241089293586993</v>
      </c>
      <c r="N72" s="154">
        <f t="shared" si="22"/>
        <v>-0.11659629474451196</v>
      </c>
      <c r="P72" s="80">
        <f t="shared" si="23"/>
        <v>3.3773924198517875</v>
      </c>
      <c r="Q72" s="6">
        <f t="shared" si="23"/>
        <v>3.306272501567741</v>
      </c>
      <c r="R72" s="167">
        <f t="shared" ref="R72:R94" si="28">(Q72-P72)/P72</f>
        <v>-2.1057641352546033E-2</v>
      </c>
    </row>
    <row r="73" spans="1:18" ht="20.100000000000001" customHeight="1" x14ac:dyDescent="0.25">
      <c r="A73" s="93" t="s">
        <v>49</v>
      </c>
      <c r="B73" s="36">
        <v>5970.43</v>
      </c>
      <c r="C73" s="37">
        <v>6463.49</v>
      </c>
      <c r="D73" s="4">
        <f t="shared" si="24"/>
        <v>0.11334539226261742</v>
      </c>
      <c r="E73" s="4">
        <f t="shared" si="25"/>
        <v>8.3487861787752554E-2</v>
      </c>
      <c r="F73" s="177">
        <f t="shared" si="19"/>
        <v>8.2583666503082603E-2</v>
      </c>
      <c r="G73" s="154">
        <f t="shared" si="20"/>
        <v>-0.26342076972733025</v>
      </c>
      <c r="I73" s="36">
        <v>1253.4909999999998</v>
      </c>
      <c r="J73" s="37">
        <v>1573.7249999999999</v>
      </c>
      <c r="K73" s="4">
        <f t="shared" si="26"/>
        <v>9.6090237621710026E-2</v>
      </c>
      <c r="L73" s="4">
        <f t="shared" si="27"/>
        <v>8.1203786635937969E-2</v>
      </c>
      <c r="M73" s="177">
        <f t="shared" si="21"/>
        <v>0.25547371301429384</v>
      </c>
      <c r="N73" s="154">
        <f t="shared" si="22"/>
        <v>-0.15492157532565728</v>
      </c>
      <c r="P73" s="80">
        <f t="shared" si="23"/>
        <v>2.0994986960738165</v>
      </c>
      <c r="Q73" s="6">
        <f t="shared" si="23"/>
        <v>2.4347914207339998</v>
      </c>
      <c r="R73" s="167">
        <f t="shared" si="28"/>
        <v>0.15970132550555999</v>
      </c>
    </row>
    <row r="74" spans="1:18" ht="20.100000000000001" customHeight="1" x14ac:dyDescent="0.25">
      <c r="A74" s="93" t="s">
        <v>52</v>
      </c>
      <c r="B74" s="36">
        <v>5344.7299999999987</v>
      </c>
      <c r="C74" s="37">
        <v>5285.01</v>
      </c>
      <c r="D74" s="4">
        <f t="shared" si="24"/>
        <v>0.10146681535296101</v>
      </c>
      <c r="E74" s="4">
        <f t="shared" si="25"/>
        <v>6.8265624983853954E-2</v>
      </c>
      <c r="F74" s="177">
        <f t="shared" si="19"/>
        <v>-1.1173623363574671E-2</v>
      </c>
      <c r="G74" s="154">
        <f t="shared" si="20"/>
        <v>-0.32721230338819518</v>
      </c>
      <c r="I74" s="36">
        <v>1092.0670000000002</v>
      </c>
      <c r="J74" s="37">
        <v>1059.009</v>
      </c>
      <c r="K74" s="4">
        <f t="shared" si="26"/>
        <v>8.3715780591027814E-2</v>
      </c>
      <c r="L74" s="4">
        <f t="shared" si="27"/>
        <v>5.4644579505020281E-2</v>
      </c>
      <c r="M74" s="177">
        <f t="shared" si="21"/>
        <v>-3.0271036484025442E-2</v>
      </c>
      <c r="N74" s="154">
        <f t="shared" si="22"/>
        <v>-0.34726070617471161</v>
      </c>
      <c r="P74" s="80">
        <f t="shared" si="23"/>
        <v>2.0432594349948463</v>
      </c>
      <c r="Q74" s="6">
        <f t="shared" si="23"/>
        <v>2.0037975330226434</v>
      </c>
      <c r="R74" s="167">
        <f t="shared" si="28"/>
        <v>-1.9313211673632834E-2</v>
      </c>
    </row>
    <row r="75" spans="1:18" ht="20.100000000000001" customHeight="1" x14ac:dyDescent="0.25">
      <c r="A75" s="93" t="s">
        <v>60</v>
      </c>
      <c r="B75" s="36">
        <v>1339.6</v>
      </c>
      <c r="C75" s="37">
        <v>2548.7399999999998</v>
      </c>
      <c r="D75" s="4">
        <f t="shared" si="24"/>
        <v>2.5431583231861402E-2</v>
      </c>
      <c r="E75" s="4">
        <f t="shared" si="25"/>
        <v>3.292166505292287E-2</v>
      </c>
      <c r="F75" s="177">
        <f t="shared" si="19"/>
        <v>0.90261272021498951</v>
      </c>
      <c r="G75" s="154">
        <f t="shared" si="20"/>
        <v>0.29451889616049082</v>
      </c>
      <c r="I75" s="36">
        <v>205.75399999999999</v>
      </c>
      <c r="J75" s="37">
        <v>402.80899999999997</v>
      </c>
      <c r="K75" s="4">
        <f t="shared" si="26"/>
        <v>1.5772710575199446E-2</v>
      </c>
      <c r="L75" s="4">
        <f t="shared" si="27"/>
        <v>2.0784836036178835E-2</v>
      </c>
      <c r="M75" s="177">
        <f t="shared" si="21"/>
        <v>0.95772135657143964</v>
      </c>
      <c r="N75" s="154">
        <f t="shared" si="22"/>
        <v>0.31777197946308039</v>
      </c>
      <c r="P75" s="80">
        <f t="shared" si="23"/>
        <v>1.5359361003284564</v>
      </c>
      <c r="Q75" s="6">
        <f t="shared" si="23"/>
        <v>1.5804240526691622</v>
      </c>
      <c r="R75" s="167">
        <f t="shared" si="28"/>
        <v>2.8964715609713285E-2</v>
      </c>
    </row>
    <row r="76" spans="1:18" ht="20.100000000000001" customHeight="1" x14ac:dyDescent="0.25">
      <c r="A76" s="93" t="s">
        <v>56</v>
      </c>
      <c r="B76" s="36">
        <v>1274.1100000000001</v>
      </c>
      <c r="C76" s="37">
        <v>1060.0999999999999</v>
      </c>
      <c r="D76" s="4">
        <f t="shared" si="24"/>
        <v>2.4188290916353342E-2</v>
      </c>
      <c r="E76" s="4">
        <f t="shared" si="25"/>
        <v>1.3693141364989576E-2</v>
      </c>
      <c r="F76" s="177">
        <f t="shared" si="19"/>
        <v>-0.16796822880285078</v>
      </c>
      <c r="G76" s="154">
        <f t="shared" si="20"/>
        <v>-0.43389380372749498</v>
      </c>
      <c r="I76" s="36">
        <v>375.99900000000002</v>
      </c>
      <c r="J76" s="37">
        <v>372.56900000000002</v>
      </c>
      <c r="K76" s="4">
        <f t="shared" si="26"/>
        <v>2.8823368700314048E-2</v>
      </c>
      <c r="L76" s="4">
        <f t="shared" si="27"/>
        <v>1.9224460171354447E-2</v>
      </c>
      <c r="M76" s="177">
        <f t="shared" si="21"/>
        <v>-9.1223646871401425E-3</v>
      </c>
      <c r="N76" s="154">
        <f t="shared" si="22"/>
        <v>-0.33302521397698442</v>
      </c>
      <c r="P76" s="80">
        <f t="shared" si="23"/>
        <v>2.9510717285006787</v>
      </c>
      <c r="Q76" s="6">
        <f t="shared" si="23"/>
        <v>3.5144703329874543</v>
      </c>
      <c r="R76" s="167">
        <f t="shared" si="28"/>
        <v>0.19091321944011705</v>
      </c>
    </row>
    <row r="77" spans="1:18" ht="20.100000000000001" customHeight="1" x14ac:dyDescent="0.25">
      <c r="A77" s="93" t="s">
        <v>53</v>
      </c>
      <c r="B77" s="36">
        <v>1648.3799999999999</v>
      </c>
      <c r="C77" s="37">
        <v>955.42000000000007</v>
      </c>
      <c r="D77" s="4">
        <f t="shared" si="24"/>
        <v>3.1293604932618464E-2</v>
      </c>
      <c r="E77" s="4">
        <f t="shared" si="25"/>
        <v>1.2341006624788551E-2</v>
      </c>
      <c r="F77" s="177">
        <f t="shared" si="19"/>
        <v>-0.42038850265108763</v>
      </c>
      <c r="G77" s="154">
        <f t="shared" si="20"/>
        <v>-0.60563806402741838</v>
      </c>
      <c r="I77" s="36">
        <v>422.7</v>
      </c>
      <c r="J77" s="37">
        <v>276.12</v>
      </c>
      <c r="K77" s="4">
        <f t="shared" si="26"/>
        <v>3.2403378598407834E-2</v>
      </c>
      <c r="L77" s="4">
        <f t="shared" si="27"/>
        <v>1.4247717718098903E-2</v>
      </c>
      <c r="M77" s="177">
        <f t="shared" si="21"/>
        <v>-0.34677075940383245</v>
      </c>
      <c r="N77" s="154">
        <f t="shared" si="22"/>
        <v>-0.56030147674789144</v>
      </c>
      <c r="P77" s="80">
        <f t="shared" si="23"/>
        <v>2.5643358934226335</v>
      </c>
      <c r="Q77" s="6">
        <f t="shared" si="23"/>
        <v>2.8900378890958951</v>
      </c>
      <c r="R77" s="167">
        <f t="shared" si="28"/>
        <v>0.12701222039931179</v>
      </c>
    </row>
    <row r="78" spans="1:18" ht="20.100000000000001" customHeight="1" x14ac:dyDescent="0.25">
      <c r="A78" s="93" t="s">
        <v>72</v>
      </c>
      <c r="B78" s="36">
        <v>828.62000000000012</v>
      </c>
      <c r="C78" s="37">
        <v>918.73</v>
      </c>
      <c r="D78" s="4">
        <f t="shared" si="24"/>
        <v>1.5730903626145865E-2</v>
      </c>
      <c r="E78" s="4">
        <f t="shared" si="25"/>
        <v>1.186708779007346E-2</v>
      </c>
      <c r="F78" s="177">
        <f t="shared" si="19"/>
        <v>0.10874707344741846</v>
      </c>
      <c r="G78" s="154">
        <f t="shared" si="20"/>
        <v>-0.24561944614869247</v>
      </c>
      <c r="I78" s="36">
        <v>143.84200000000001</v>
      </c>
      <c r="J78" s="37">
        <v>149.54900000000001</v>
      </c>
      <c r="K78" s="4">
        <f t="shared" si="26"/>
        <v>1.1026654327778992E-2</v>
      </c>
      <c r="L78" s="4">
        <f t="shared" si="27"/>
        <v>7.7166881682745646E-3</v>
      </c>
      <c r="M78" s="177">
        <f t="shared" si="21"/>
        <v>3.9675477259771087E-2</v>
      </c>
      <c r="N78" s="154">
        <f t="shared" si="22"/>
        <v>-0.30017864540885869</v>
      </c>
      <c r="P78" s="80">
        <f t="shared" si="23"/>
        <v>1.7359223769641088</v>
      </c>
      <c r="Q78" s="6">
        <f t="shared" si="23"/>
        <v>1.6277796523461734</v>
      </c>
      <c r="R78" s="167">
        <f t="shared" si="28"/>
        <v>-6.2296981738931355E-2</v>
      </c>
    </row>
    <row r="79" spans="1:18" ht="20.100000000000001" customHeight="1" x14ac:dyDescent="0.25">
      <c r="A79" s="93" t="s">
        <v>71</v>
      </c>
      <c r="B79" s="36">
        <v>903.75</v>
      </c>
      <c r="C79" s="37">
        <v>629.86000000000013</v>
      </c>
      <c r="D79" s="4">
        <f t="shared" si="24"/>
        <v>1.7157206140485774E-2</v>
      </c>
      <c r="E79" s="4">
        <f t="shared" si="25"/>
        <v>8.1358004151988843E-3</v>
      </c>
      <c r="F79" s="177">
        <f t="shared" si="19"/>
        <v>-0.30305947441217135</v>
      </c>
      <c r="G79" s="154">
        <f t="shared" si="20"/>
        <v>-0.52580855247749947</v>
      </c>
      <c r="I79" s="36">
        <v>152.755</v>
      </c>
      <c r="J79" s="37">
        <v>133.93199999999999</v>
      </c>
      <c r="K79" s="4">
        <f t="shared" si="26"/>
        <v>1.1709907967352232E-2</v>
      </c>
      <c r="L79" s="4">
        <f t="shared" si="27"/>
        <v>6.9108551695654863E-3</v>
      </c>
      <c r="M79" s="177">
        <f t="shared" si="21"/>
        <v>-0.12322346240712256</v>
      </c>
      <c r="N79" s="154">
        <f t="shared" si="22"/>
        <v>-0.40982839584792025</v>
      </c>
      <c r="P79" s="80">
        <f t="shared" si="23"/>
        <v>1.6902351313969572</v>
      </c>
      <c r="Q79" s="6">
        <f t="shared" si="23"/>
        <v>2.1263772901914706</v>
      </c>
      <c r="R79" s="167">
        <f t="shared" si="28"/>
        <v>0.2580363824493741</v>
      </c>
    </row>
    <row r="80" spans="1:18" ht="20.100000000000001" customHeight="1" x14ac:dyDescent="0.25">
      <c r="A80" s="93" t="s">
        <v>57</v>
      </c>
      <c r="B80" s="36">
        <v>61.600000000000009</v>
      </c>
      <c r="C80" s="37">
        <v>72.88</v>
      </c>
      <c r="D80" s="4">
        <f t="shared" si="24"/>
        <v>1.1694427643196945E-3</v>
      </c>
      <c r="E80" s="4">
        <f t="shared" si="25"/>
        <v>9.4137924976930507E-4</v>
      </c>
      <c r="F80" s="177">
        <f t="shared" si="19"/>
        <v>0.18311688311688287</v>
      </c>
      <c r="G80" s="154">
        <f t="shared" si="20"/>
        <v>-0.19501896245692871</v>
      </c>
      <c r="I80" s="36">
        <v>91.054000000000016</v>
      </c>
      <c r="J80" s="37">
        <v>115.80800000000001</v>
      </c>
      <c r="K80" s="4">
        <f t="shared" si="26"/>
        <v>6.980026578896209E-3</v>
      </c>
      <c r="L80" s="4">
        <f t="shared" si="27"/>
        <v>5.9756616452904454E-3</v>
      </c>
      <c r="M80" s="177">
        <f t="shared" si="21"/>
        <v>0.27186065411733679</v>
      </c>
      <c r="N80" s="154">
        <f t="shared" si="22"/>
        <v>-0.14389127638029561</v>
      </c>
      <c r="P80" s="80">
        <f t="shared" si="23"/>
        <v>14.781493506493506</v>
      </c>
      <c r="Q80" s="6">
        <f t="shared" si="23"/>
        <v>15.890230515916578</v>
      </c>
      <c r="R80" s="167">
        <f t="shared" si="28"/>
        <v>7.5008456279198304E-2</v>
      </c>
    </row>
    <row r="81" spans="1:18" ht="20.100000000000001" customHeight="1" x14ac:dyDescent="0.25">
      <c r="A81" s="93" t="s">
        <v>74</v>
      </c>
      <c r="B81" s="36">
        <v>371.6</v>
      </c>
      <c r="C81" s="37">
        <v>519.37</v>
      </c>
      <c r="D81" s="4">
        <f t="shared" si="24"/>
        <v>7.0546255068376371E-3</v>
      </c>
      <c r="E81" s="4">
        <f t="shared" si="25"/>
        <v>6.7086188385384743E-3</v>
      </c>
      <c r="F81" s="177">
        <f t="shared" si="19"/>
        <v>0.39765877287405804</v>
      </c>
      <c r="G81" s="154">
        <f t="shared" si="20"/>
        <v>-4.9046780437005298E-2</v>
      </c>
      <c r="I81" s="36">
        <v>98.372000000000014</v>
      </c>
      <c r="J81" s="37">
        <v>112.991</v>
      </c>
      <c r="K81" s="4">
        <f t="shared" si="26"/>
        <v>7.5410105499942653E-3</v>
      </c>
      <c r="L81" s="4">
        <f t="shared" si="27"/>
        <v>5.8303052031207919E-3</v>
      </c>
      <c r="M81" s="177">
        <f t="shared" si="21"/>
        <v>0.14860936038710185</v>
      </c>
      <c r="N81" s="154">
        <f t="shared" si="22"/>
        <v>-0.22685359416116641</v>
      </c>
      <c r="P81" s="80">
        <f t="shared" si="23"/>
        <v>2.6472551130247579</v>
      </c>
      <c r="Q81" s="6">
        <f t="shared" si="23"/>
        <v>2.1755395960490596</v>
      </c>
      <c r="R81" s="167">
        <f t="shared" si="28"/>
        <v>-0.17819042624747844</v>
      </c>
    </row>
    <row r="82" spans="1:18" ht="20.100000000000001" customHeight="1" x14ac:dyDescent="0.25">
      <c r="A82" s="93" t="s">
        <v>80</v>
      </c>
      <c r="B82" s="36">
        <v>234.28000000000003</v>
      </c>
      <c r="C82" s="37">
        <v>251.32</v>
      </c>
      <c r="D82" s="4">
        <f t="shared" si="24"/>
        <v>4.4476793965067861E-3</v>
      </c>
      <c r="E82" s="4">
        <f t="shared" si="25"/>
        <v>3.2462600583427793E-3</v>
      </c>
      <c r="F82" s="177">
        <f t="shared" si="19"/>
        <v>7.2733481304421893E-2</v>
      </c>
      <c r="G82" s="154">
        <f t="shared" si="20"/>
        <v>-0.27012273841221635</v>
      </c>
      <c r="I82" s="36">
        <v>99.096000000000004</v>
      </c>
      <c r="J82" s="37">
        <v>100.11600000000001</v>
      </c>
      <c r="K82" s="4">
        <f t="shared" si="26"/>
        <v>7.5965110139290812E-3</v>
      </c>
      <c r="L82" s="4">
        <f t="shared" si="27"/>
        <v>5.1659586667578946E-3</v>
      </c>
      <c r="M82" s="177">
        <f t="shared" si="21"/>
        <v>1.02930491644467E-2</v>
      </c>
      <c r="N82" s="154">
        <f t="shared" si="22"/>
        <v>-0.31995640402738679</v>
      </c>
      <c r="P82" s="80">
        <f t="shared" si="23"/>
        <v>4.2298104831825158</v>
      </c>
      <c r="Q82" s="6">
        <f t="shared" si="23"/>
        <v>3.9836065573770494</v>
      </c>
      <c r="R82" s="167">
        <f t="shared" si="28"/>
        <v>-5.8206845622128738E-2</v>
      </c>
    </row>
    <row r="83" spans="1:18" ht="20.100000000000001" customHeight="1" x14ac:dyDescent="0.25">
      <c r="A83" s="93" t="s">
        <v>58</v>
      </c>
      <c r="B83" s="36">
        <v>346.57</v>
      </c>
      <c r="C83" s="37">
        <v>365.29</v>
      </c>
      <c r="D83" s="4">
        <f t="shared" si="24"/>
        <v>6.5794444615304617E-3</v>
      </c>
      <c r="E83" s="4">
        <f t="shared" si="25"/>
        <v>4.7183922358428852E-3</v>
      </c>
      <c r="F83" s="177">
        <f t="shared" si="19"/>
        <v>5.4015061892258499E-2</v>
      </c>
      <c r="G83" s="154">
        <f t="shared" si="20"/>
        <v>-0.28285856603380649</v>
      </c>
      <c r="I83" s="36">
        <v>73.004999999999995</v>
      </c>
      <c r="J83" s="37">
        <v>78.744</v>
      </c>
      <c r="K83" s="4">
        <f t="shared" si="26"/>
        <v>5.5964245435930066E-3</v>
      </c>
      <c r="L83" s="4">
        <f t="shared" si="27"/>
        <v>4.0631692162609737E-3</v>
      </c>
      <c r="M83" s="177">
        <f t="shared" si="21"/>
        <v>7.8611054037394767E-2</v>
      </c>
      <c r="N83" s="154">
        <f t="shared" si="22"/>
        <v>-0.27397051731669647</v>
      </c>
      <c r="P83" s="80">
        <f t="shared" si="23"/>
        <v>2.1065008511988919</v>
      </c>
      <c r="Q83" s="6">
        <f t="shared" si="23"/>
        <v>2.1556571491144023</v>
      </c>
      <c r="R83" s="167">
        <f t="shared" si="28"/>
        <v>2.3335522455418756E-2</v>
      </c>
    </row>
    <row r="84" spans="1:18" ht="20.100000000000001" customHeight="1" x14ac:dyDescent="0.25">
      <c r="A84" s="93" t="s">
        <v>55</v>
      </c>
      <c r="B84" s="36">
        <v>685.48</v>
      </c>
      <c r="C84" s="37">
        <v>172.85999999999999</v>
      </c>
      <c r="D84" s="4">
        <f t="shared" si="24"/>
        <v>1.3013467955939353E-2</v>
      </c>
      <c r="E84" s="4">
        <f t="shared" si="25"/>
        <v>2.2328048451580964E-3</v>
      </c>
      <c r="F84" s="177">
        <f t="shared" si="19"/>
        <v>-0.74782634066639431</v>
      </c>
      <c r="G84" s="154">
        <f t="shared" si="20"/>
        <v>-0.82842353377916889</v>
      </c>
      <c r="I84" s="36">
        <v>110.575</v>
      </c>
      <c r="J84" s="37">
        <v>53.88000000000001</v>
      </c>
      <c r="K84" s="4">
        <f t="shared" si="26"/>
        <v>8.4764693364536223E-3</v>
      </c>
      <c r="L84" s="4">
        <f t="shared" si="27"/>
        <v>2.7801935051831412E-3</v>
      </c>
      <c r="M84" s="177">
        <f t="shared" si="21"/>
        <v>-0.51272891702464385</v>
      </c>
      <c r="N84" s="154">
        <f t="shared" si="22"/>
        <v>-0.67201043325589183</v>
      </c>
      <c r="P84" s="80">
        <f t="shared" si="23"/>
        <v>1.6131032269358698</v>
      </c>
      <c r="Q84" s="6">
        <f t="shared" si="23"/>
        <v>3.1169732731690392</v>
      </c>
      <c r="R84" s="167">
        <f t="shared" si="28"/>
        <v>0.93228382481746586</v>
      </c>
    </row>
    <row r="85" spans="1:18" ht="20.100000000000001" customHeight="1" x14ac:dyDescent="0.25">
      <c r="A85" s="93" t="s">
        <v>77</v>
      </c>
      <c r="B85" s="36">
        <v>10.130000000000001</v>
      </c>
      <c r="C85" s="37">
        <v>130.97</v>
      </c>
      <c r="D85" s="4">
        <f t="shared" si="24"/>
        <v>1.9231258445711859E-4</v>
      </c>
      <c r="E85" s="4">
        <f t="shared" si="25"/>
        <v>1.6917184459698943E-3</v>
      </c>
      <c r="F85" s="177">
        <f t="shared" si="19"/>
        <v>11.928923988153997</v>
      </c>
      <c r="G85" s="154">
        <f t="shared" si="20"/>
        <v>7.7967121379262085</v>
      </c>
      <c r="I85" s="36">
        <v>4.7409999999999997</v>
      </c>
      <c r="J85" s="37">
        <v>40.389000000000003</v>
      </c>
      <c r="K85" s="4">
        <f t="shared" si="26"/>
        <v>3.6343604905382428E-4</v>
      </c>
      <c r="L85" s="4">
        <f t="shared" si="27"/>
        <v>2.0840615345367832E-3</v>
      </c>
      <c r="M85" s="177">
        <f t="shared" si="21"/>
        <v>7.5190887998312608</v>
      </c>
      <c r="N85" s="154">
        <f t="shared" si="22"/>
        <v>4.7343280611883856</v>
      </c>
      <c r="P85" s="80">
        <f t="shared" si="23"/>
        <v>4.6801579466929901</v>
      </c>
      <c r="Q85" s="6">
        <f t="shared" si="23"/>
        <v>3.0838359929754908</v>
      </c>
      <c r="R85" s="167">
        <f t="shared" si="28"/>
        <v>-0.34108292324737971</v>
      </c>
    </row>
    <row r="86" spans="1:18" ht="20.100000000000001" customHeight="1" x14ac:dyDescent="0.25">
      <c r="A86" s="93" t="s">
        <v>117</v>
      </c>
      <c r="B86" s="36"/>
      <c r="C86" s="37">
        <v>107.1</v>
      </c>
      <c r="D86" s="4">
        <f t="shared" si="24"/>
        <v>0</v>
      </c>
      <c r="E86" s="4">
        <f t="shared" si="25"/>
        <v>1.3833934913596677E-3</v>
      </c>
      <c r="F86" s="181" t="e">
        <f t="shared" si="19"/>
        <v>#DIV/0!</v>
      </c>
      <c r="G86" s="182" t="e">
        <f t="shared" si="20"/>
        <v>#DIV/0!</v>
      </c>
      <c r="I86" s="36"/>
      <c r="J86" s="37">
        <v>37.607999999999997</v>
      </c>
      <c r="K86" s="4">
        <f t="shared" si="26"/>
        <v>0</v>
      </c>
      <c r="L86" s="4">
        <f t="shared" si="27"/>
        <v>1.940562682682397E-3</v>
      </c>
      <c r="M86" s="181" t="e">
        <f t="shared" si="21"/>
        <v>#DIV/0!</v>
      </c>
      <c r="N86" s="182" t="e">
        <f t="shared" si="22"/>
        <v>#DIV/0!</v>
      </c>
      <c r="P86" s="183" t="e">
        <f t="shared" si="23"/>
        <v>#DIV/0!</v>
      </c>
      <c r="Q86" s="6">
        <f t="shared" si="23"/>
        <v>3.511484593837535</v>
      </c>
      <c r="R86" s="184" t="e">
        <f t="shared" si="28"/>
        <v>#DIV/0!</v>
      </c>
    </row>
    <row r="87" spans="1:18" ht="20.100000000000001" customHeight="1" x14ac:dyDescent="0.25">
      <c r="A87" s="93" t="s">
        <v>87</v>
      </c>
      <c r="B87" s="36">
        <v>73.209999999999994</v>
      </c>
      <c r="C87" s="37">
        <v>106.84000000000002</v>
      </c>
      <c r="D87" s="4">
        <f t="shared" si="24"/>
        <v>1.389852350257221E-3</v>
      </c>
      <c r="E87" s="4">
        <f t="shared" si="25"/>
        <v>1.3800351131360124E-3</v>
      </c>
      <c r="F87" s="177">
        <f t="shared" si="19"/>
        <v>0.45936347493511853</v>
      </c>
      <c r="G87" s="154">
        <f t="shared" si="20"/>
        <v>-7.0635108250108065E-3</v>
      </c>
      <c r="I87" s="36">
        <v>30.229999999999997</v>
      </c>
      <c r="J87" s="37">
        <v>37.014000000000003</v>
      </c>
      <c r="K87" s="4">
        <f t="shared" si="26"/>
        <v>2.3173743435766945E-3</v>
      </c>
      <c r="L87" s="4">
        <f t="shared" si="27"/>
        <v>1.9099124424804897E-3</v>
      </c>
      <c r="M87" s="177">
        <f t="shared" si="21"/>
        <v>0.22441283493218681</v>
      </c>
      <c r="N87" s="154">
        <f t="shared" si="22"/>
        <v>-0.17582912412300111</v>
      </c>
      <c r="P87" s="80">
        <f t="shared" si="23"/>
        <v>4.1292173200382463</v>
      </c>
      <c r="Q87" s="6">
        <f t="shared" si="23"/>
        <v>3.4644327967053536</v>
      </c>
      <c r="R87" s="167">
        <f t="shared" si="28"/>
        <v>-0.16099528598478685</v>
      </c>
    </row>
    <row r="88" spans="1:18" ht="20.100000000000001" customHeight="1" x14ac:dyDescent="0.25">
      <c r="A88" s="93" t="s">
        <v>79</v>
      </c>
      <c r="B88" s="36">
        <v>294.42</v>
      </c>
      <c r="C88" s="37">
        <v>141.76999999999998</v>
      </c>
      <c r="D88" s="4">
        <f t="shared" si="24"/>
        <v>5.5894048485552669E-3</v>
      </c>
      <c r="E88" s="4">
        <f t="shared" si="25"/>
        <v>1.8312203106448186E-3</v>
      </c>
      <c r="F88" s="177">
        <f t="shared" si="19"/>
        <v>-0.51847700563820398</v>
      </c>
      <c r="G88" s="154">
        <f t="shared" si="20"/>
        <v>-0.67237651230109996</v>
      </c>
      <c r="I88" s="36">
        <v>77.35899999999998</v>
      </c>
      <c r="J88" s="37">
        <v>33.641999999999996</v>
      </c>
      <c r="K88" s="4">
        <f t="shared" si="26"/>
        <v>5.9301939081954835E-3</v>
      </c>
      <c r="L88" s="4">
        <f t="shared" si="27"/>
        <v>1.7359181496171346E-3</v>
      </c>
      <c r="M88" s="177">
        <f t="shared" si="21"/>
        <v>-0.56511847361005174</v>
      </c>
      <c r="N88" s="154">
        <f t="shared" si="22"/>
        <v>-0.70727463949903746</v>
      </c>
      <c r="P88" s="80">
        <f t="shared" si="23"/>
        <v>2.6275049249371643</v>
      </c>
      <c r="Q88" s="6">
        <f t="shared" si="23"/>
        <v>2.3729985187275164</v>
      </c>
      <c r="R88" s="167">
        <f t="shared" si="28"/>
        <v>-9.6862389788188216E-2</v>
      </c>
    </row>
    <row r="89" spans="1:18" ht="20.100000000000001" customHeight="1" x14ac:dyDescent="0.25">
      <c r="A89" s="93" t="s">
        <v>73</v>
      </c>
      <c r="B89" s="36">
        <v>227.91</v>
      </c>
      <c r="C89" s="37">
        <v>115.34</v>
      </c>
      <c r="D89" s="4">
        <f t="shared" si="24"/>
        <v>4.3267483833782719E-3</v>
      </c>
      <c r="E89" s="4">
        <f t="shared" si="25"/>
        <v>1.4898282473709064E-3</v>
      </c>
      <c r="F89" s="177">
        <f t="shared" si="19"/>
        <v>-0.49392303979641083</v>
      </c>
      <c r="G89" s="154">
        <f t="shared" si="20"/>
        <v>-0.65567023654662659</v>
      </c>
      <c r="I89" s="36">
        <v>60.497999999999998</v>
      </c>
      <c r="J89" s="37">
        <v>31.029</v>
      </c>
      <c r="K89" s="4">
        <f t="shared" si="26"/>
        <v>4.6376616949289733E-3</v>
      </c>
      <c r="L89" s="4">
        <f t="shared" si="27"/>
        <v>1.6010880525673288E-3</v>
      </c>
      <c r="M89" s="177">
        <f t="shared" si="21"/>
        <v>-0.48710701180204302</v>
      </c>
      <c r="N89" s="154">
        <f t="shared" si="22"/>
        <v>-0.65476393969874302</v>
      </c>
      <c r="P89" s="80">
        <f t="shared" si="23"/>
        <v>2.6544688692905094</v>
      </c>
      <c r="Q89" s="6">
        <f t="shared" si="23"/>
        <v>2.6902202184844803</v>
      </c>
      <c r="R89" s="167">
        <f t="shared" si="28"/>
        <v>1.346836258190009E-2</v>
      </c>
    </row>
    <row r="90" spans="1:18" ht="20.100000000000001" customHeight="1" x14ac:dyDescent="0.25">
      <c r="A90" s="93" t="s">
        <v>114</v>
      </c>
      <c r="B90" s="36">
        <v>47.21</v>
      </c>
      <c r="C90" s="37">
        <v>57.519999999999996</v>
      </c>
      <c r="D90" s="4">
        <f t="shared" si="24"/>
        <v>8.9625637830410344E-4</v>
      </c>
      <c r="E90" s="4">
        <f t="shared" si="25"/>
        <v>7.4297659778719031E-4</v>
      </c>
      <c r="F90" s="177">
        <f t="shared" si="19"/>
        <v>0.2183859351832238</v>
      </c>
      <c r="G90" s="154">
        <f t="shared" si="20"/>
        <v>-0.17102224790516879</v>
      </c>
      <c r="I90" s="36">
        <v>24.778999999999996</v>
      </c>
      <c r="J90" s="37">
        <v>30.481999999999999</v>
      </c>
      <c r="K90" s="4">
        <f t="shared" si="26"/>
        <v>1.8995110439790574E-3</v>
      </c>
      <c r="L90" s="4">
        <f t="shared" si="27"/>
        <v>1.5728629997214644E-3</v>
      </c>
      <c r="M90" s="177">
        <f t="shared" si="21"/>
        <v>0.23015456636668161</v>
      </c>
      <c r="N90" s="154">
        <f t="shared" si="22"/>
        <v>-0.17196427748760923</v>
      </c>
      <c r="P90" s="80">
        <f t="shared" si="23"/>
        <v>5.2486761279389951</v>
      </c>
      <c r="Q90" s="6">
        <f t="shared" si="23"/>
        <v>5.2993741307371351</v>
      </c>
      <c r="R90" s="167">
        <f t="shared" si="28"/>
        <v>9.6591981601363789E-3</v>
      </c>
    </row>
    <row r="91" spans="1:18" ht="20.100000000000001" customHeight="1" x14ac:dyDescent="0.25">
      <c r="A91" s="93" t="s">
        <v>120</v>
      </c>
      <c r="B91" s="36">
        <v>60.75</v>
      </c>
      <c r="C91" s="37">
        <v>58.28</v>
      </c>
      <c r="D91" s="4">
        <f t="shared" si="24"/>
        <v>1.1533059729289194E-3</v>
      </c>
      <c r="E91" s="4">
        <f t="shared" si="25"/>
        <v>7.5279339567172214E-4</v>
      </c>
      <c r="F91" s="204">
        <f t="shared" si="19"/>
        <v>-4.0658436213991754E-2</v>
      </c>
      <c r="G91" s="205">
        <f t="shared" si="20"/>
        <v>-0.34727347872833886</v>
      </c>
      <c r="I91" s="36">
        <v>21.561999999999998</v>
      </c>
      <c r="J91" s="37">
        <v>28.521999999999998</v>
      </c>
      <c r="K91" s="4">
        <f t="shared" si="26"/>
        <v>1.6529019383460365E-3</v>
      </c>
      <c r="L91" s="4">
        <f t="shared" si="27"/>
        <v>1.4717275270013648E-3</v>
      </c>
      <c r="M91" s="204">
        <f t="shared" si="21"/>
        <v>0.32279009368333184</v>
      </c>
      <c r="N91" s="205">
        <f t="shared" si="22"/>
        <v>-0.10960989707953425</v>
      </c>
      <c r="P91" s="80">
        <f t="shared" si="23"/>
        <v>3.5493004115226334</v>
      </c>
      <c r="Q91" s="6">
        <f t="shared" si="23"/>
        <v>4.8939601921757028</v>
      </c>
      <c r="R91" s="206">
        <f t="shared" si="28"/>
        <v>0.37885206230717916</v>
      </c>
    </row>
    <row r="92" spans="1:18" ht="20.100000000000001" customHeight="1" x14ac:dyDescent="0.25">
      <c r="A92" s="93" t="s">
        <v>93</v>
      </c>
      <c r="B92" s="36">
        <v>0.6</v>
      </c>
      <c r="C92" s="37">
        <v>121.5</v>
      </c>
      <c r="D92" s="4">
        <f t="shared" si="24"/>
        <v>1.1390676275841179E-5</v>
      </c>
      <c r="E92" s="4">
        <f t="shared" si="25"/>
        <v>1.5693959775929004E-3</v>
      </c>
      <c r="F92" s="177">
        <f t="shared" si="19"/>
        <v>201.50000000000003</v>
      </c>
      <c r="G92" s="154">
        <f t="shared" si="20"/>
        <v>136.77899920845601</v>
      </c>
      <c r="I92" s="36">
        <v>0.68900000000000006</v>
      </c>
      <c r="J92" s="37">
        <v>27.754000000000001</v>
      </c>
      <c r="K92" s="4">
        <f t="shared" si="26"/>
        <v>5.2817430457305413E-5</v>
      </c>
      <c r="L92" s="4">
        <f t="shared" si="27"/>
        <v>1.4320989336089995E-3</v>
      </c>
      <c r="M92" s="177">
        <f t="shared" si="21"/>
        <v>39.281567489114657</v>
      </c>
      <c r="N92" s="154">
        <f t="shared" si="22"/>
        <v>26.114134883305738</v>
      </c>
      <c r="P92" s="80">
        <f t="shared" si="23"/>
        <v>11.483333333333334</v>
      </c>
      <c r="Q92" s="6">
        <f t="shared" si="23"/>
        <v>2.2842798353909464</v>
      </c>
      <c r="R92" s="167">
        <f t="shared" si="28"/>
        <v>-0.80107867906610042</v>
      </c>
    </row>
    <row r="93" spans="1:18" ht="20.100000000000001" customHeight="1" x14ac:dyDescent="0.25">
      <c r="A93" s="93" t="s">
        <v>121</v>
      </c>
      <c r="B93" s="36">
        <v>121.1</v>
      </c>
      <c r="C93" s="37">
        <v>153</v>
      </c>
      <c r="D93" s="4">
        <f t="shared" si="24"/>
        <v>2.2990181616739445E-3</v>
      </c>
      <c r="E93" s="4">
        <f t="shared" si="25"/>
        <v>1.9762764162280966E-3</v>
      </c>
      <c r="F93" s="177">
        <f t="shared" si="19"/>
        <v>0.26341866226259297</v>
      </c>
      <c r="G93" s="154">
        <f t="shared" si="20"/>
        <v>-0.14038242534406756</v>
      </c>
      <c r="I93" s="36">
        <v>16.185000000000002</v>
      </c>
      <c r="J93" s="37">
        <v>20.372</v>
      </c>
      <c r="K93" s="4">
        <f t="shared" si="26"/>
        <v>1.2407113381008538E-3</v>
      </c>
      <c r="L93" s="4">
        <f t="shared" si="27"/>
        <v>1.0511897195172781E-3</v>
      </c>
      <c r="M93" s="177">
        <f t="shared" si="21"/>
        <v>0.25869632375656454</v>
      </c>
      <c r="N93" s="154">
        <f t="shared" si="22"/>
        <v>-0.152752387089228</v>
      </c>
      <c r="P93" s="80">
        <f t="shared" si="23"/>
        <v>1.3364987613542527</v>
      </c>
      <c r="Q93" s="6">
        <f t="shared" si="23"/>
        <v>1.3315032679738561</v>
      </c>
      <c r="R93" s="167">
        <f t="shared" si="28"/>
        <v>-3.7377463600001899E-3</v>
      </c>
    </row>
    <row r="94" spans="1:18" ht="20.100000000000001" customHeight="1" x14ac:dyDescent="0.25">
      <c r="A94" s="93" t="s">
        <v>83</v>
      </c>
      <c r="B94" s="36">
        <v>0.01</v>
      </c>
      <c r="C94" s="37">
        <v>38.14</v>
      </c>
      <c r="D94" s="4">
        <f t="shared" si="24"/>
        <v>1.8984460459735298E-7</v>
      </c>
      <c r="E94" s="4">
        <f t="shared" si="25"/>
        <v>4.9264825173163146E-4</v>
      </c>
      <c r="F94" s="177">
        <f t="shared" si="19"/>
        <v>3813</v>
      </c>
      <c r="G94" s="154">
        <f t="shared" si="20"/>
        <v>2594.0079159558086</v>
      </c>
      <c r="I94" s="36">
        <v>1.4999999999999999E-2</v>
      </c>
      <c r="J94" s="37">
        <v>14.559999999999999</v>
      </c>
      <c r="K94" s="4">
        <f t="shared" si="26"/>
        <v>1.1498714903622367E-6</v>
      </c>
      <c r="L94" s="4">
        <f t="shared" si="27"/>
        <v>7.5129208306359558E-4</v>
      </c>
      <c r="M94" s="177">
        <f t="shared" si="21"/>
        <v>969.66666666666663</v>
      </c>
      <c r="N94" s="154">
        <f t="shared" si="22"/>
        <v>652.37047605808607</v>
      </c>
      <c r="P94" s="80">
        <f t="shared" si="23"/>
        <v>15</v>
      </c>
      <c r="Q94" s="6">
        <f t="shared" si="23"/>
        <v>3.8175144205558462</v>
      </c>
      <c r="R94" s="167">
        <f t="shared" si="28"/>
        <v>-0.74549903862961031</v>
      </c>
    </row>
    <row r="95" spans="1:18" ht="20.100000000000001" customHeight="1" thickBot="1" x14ac:dyDescent="0.3">
      <c r="A95" s="18" t="s">
        <v>18</v>
      </c>
      <c r="B95" s="36">
        <f>B96-SUM(B68:B94)</f>
        <v>1341.5799999999872</v>
      </c>
      <c r="C95" s="37">
        <f>C96-SUM(C68:C94)</f>
        <v>551.82000000000698</v>
      </c>
      <c r="D95" s="4">
        <f t="shared" si="24"/>
        <v>2.5469172463571436E-2</v>
      </c>
      <c r="E95" s="4">
        <f t="shared" si="25"/>
        <v>7.1277702745294255E-3</v>
      </c>
      <c r="F95" s="177">
        <f>(C95-B95)/B95</f>
        <v>-0.58867902025968466</v>
      </c>
      <c r="G95" s="154">
        <f>(E95-D95)/D95</f>
        <v>-0.72014126942191481</v>
      </c>
      <c r="I95" s="36">
        <f>I96-SUM(I68:I94)</f>
        <v>330.13900000000285</v>
      </c>
      <c r="J95" s="37">
        <f>J96-SUM(J68:J94)</f>
        <v>118.13699999999881</v>
      </c>
      <c r="K95" s="4">
        <f t="shared" si="26"/>
        <v>2.530782826378012E-2</v>
      </c>
      <c r="L95" s="4">
        <f t="shared" si="27"/>
        <v>6.0958374187419706E-3</v>
      </c>
      <c r="M95" s="177">
        <f>(J95-I95)/I95</f>
        <v>-0.64215981753141016</v>
      </c>
      <c r="N95" s="154">
        <f>(L95-K95)/K95</f>
        <v>-0.75913233821543791</v>
      </c>
      <c r="P95" s="80">
        <f t="shared" si="23"/>
        <v>2.4608223139880292</v>
      </c>
      <c r="Q95" s="6">
        <f t="shared" si="23"/>
        <v>2.1408611503750734</v>
      </c>
      <c r="R95" s="167">
        <f>(Q95-P95)/P95</f>
        <v>-0.13002205067558253</v>
      </c>
    </row>
    <row r="96" spans="1:18" ht="26.25" customHeight="1" thickBot="1" x14ac:dyDescent="0.3">
      <c r="A96" s="24" t="s">
        <v>19</v>
      </c>
      <c r="B96" s="34">
        <v>52674.659999999974</v>
      </c>
      <c r="C96" s="35">
        <v>77418.320000000007</v>
      </c>
      <c r="D96" s="27">
        <f>SUM(D68:D95)</f>
        <v>1.0000000000000004</v>
      </c>
      <c r="E96" s="27">
        <f>SUM(E68:E95)</f>
        <v>1</v>
      </c>
      <c r="F96" s="178">
        <f>(C96-B96)/B96</f>
        <v>0.46974503489913449</v>
      </c>
      <c r="G96" s="174">
        <v>0</v>
      </c>
      <c r="H96" s="2"/>
      <c r="I96" s="34">
        <v>13044.936000000003</v>
      </c>
      <c r="J96" s="35">
        <v>19379.946000000004</v>
      </c>
      <c r="K96" s="27">
        <f t="shared" si="26"/>
        <v>1</v>
      </c>
      <c r="L96" s="27">
        <f t="shared" si="27"/>
        <v>1</v>
      </c>
      <c r="M96" s="178">
        <f>(J96-I96)/I96</f>
        <v>0.48562982601064492</v>
      </c>
      <c r="N96" s="174">
        <f>(L96-K96)/K96</f>
        <v>0</v>
      </c>
      <c r="O96" s="2"/>
      <c r="P96" s="65">
        <f t="shared" si="23"/>
        <v>2.476510716917776</v>
      </c>
      <c r="Q96" s="66">
        <f t="shared" si="23"/>
        <v>2.5032764854623557</v>
      </c>
      <c r="R96" s="173">
        <f>(Q96-P96)/P96</f>
        <v>1.0807854923354385E-2</v>
      </c>
    </row>
  </sheetData>
  <mergeCells count="45">
    <mergeCell ref="M65:N65"/>
    <mergeCell ref="P65:Q65"/>
    <mergeCell ref="B66:C66"/>
    <mergeCell ref="D66:E66"/>
    <mergeCell ref="F66:G66"/>
    <mergeCell ref="I66:J66"/>
    <mergeCell ref="K66:L66"/>
    <mergeCell ref="M66:N66"/>
    <mergeCell ref="P66:Q66"/>
    <mergeCell ref="K65:L65"/>
    <mergeCell ref="A65:A67"/>
    <mergeCell ref="B65:C65"/>
    <mergeCell ref="D65:E65"/>
    <mergeCell ref="F65:G65"/>
    <mergeCell ref="I65:J65"/>
    <mergeCell ref="M36:N36"/>
    <mergeCell ref="P36:Q36"/>
    <mergeCell ref="B37:C37"/>
    <mergeCell ref="D37:E37"/>
    <mergeCell ref="F37:G37"/>
    <mergeCell ref="I37:J37"/>
    <mergeCell ref="K37:L37"/>
    <mergeCell ref="M37:N37"/>
    <mergeCell ref="P37:Q37"/>
    <mergeCell ref="K36:L36"/>
    <mergeCell ref="A36:A38"/>
    <mergeCell ref="B36:C36"/>
    <mergeCell ref="D36:E36"/>
    <mergeCell ref="F36:G36"/>
    <mergeCell ref="I36:J36"/>
    <mergeCell ref="M4:N4"/>
    <mergeCell ref="P4:Q4"/>
    <mergeCell ref="B5:C5"/>
    <mergeCell ref="D5:E5"/>
    <mergeCell ref="F5:G5"/>
    <mergeCell ref="I5:J5"/>
    <mergeCell ref="K5:L5"/>
    <mergeCell ref="M5:N5"/>
    <mergeCell ref="P5:Q5"/>
    <mergeCell ref="K4:L4"/>
    <mergeCell ref="A4:A6"/>
    <mergeCell ref="B4:C4"/>
    <mergeCell ref="D4:E4"/>
    <mergeCell ref="F4:G4"/>
    <mergeCell ref="I4:J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4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" id="{7F1F9B14-6740-4060-A437-1192E4FB25E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F7:G33 M7:N33 R7:R33</xm:sqref>
        </x14:conditionalFormatting>
        <x14:conditionalFormatting xmlns:xm="http://schemas.microsoft.com/office/excel/2006/main">
          <x14:cfRule type="iconSet" priority="2" id="{E9EA3B8E-5DC1-437B-9214-E3A45AFA5CC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F39:G62 M39:N62 R39:R62</xm:sqref>
        </x14:conditionalFormatting>
        <x14:conditionalFormatting xmlns:xm="http://schemas.microsoft.com/office/excel/2006/main">
          <x14:cfRule type="iconSet" priority="1" id="{FC526F5F-4EC2-4DA7-B204-E361D2DF053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F68:G96 M68:N96 R68:R96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1"/>
  <sheetViews>
    <sheetView showGridLines="0" workbookViewId="0">
      <selection activeCell="Q7" sqref="Q7"/>
    </sheetView>
  </sheetViews>
  <sheetFormatPr defaultRowHeight="15" x14ac:dyDescent="0.25"/>
  <cols>
    <col min="1" max="2" width="2.85546875" customWidth="1"/>
    <col min="3" max="3" width="27.140625" customWidth="1"/>
    <col min="4" max="8" width="8.85546875" customWidth="1"/>
    <col min="9" max="9" width="8.85546875" style="250" customWidth="1"/>
    <col min="10" max="15" width="8.85546875" customWidth="1"/>
    <col min="16" max="16" width="2.140625" customWidth="1"/>
    <col min="18" max="18" width="10.7109375" customWidth="1"/>
  </cols>
  <sheetData>
    <row r="1" spans="1:22" ht="15.75" x14ac:dyDescent="0.25">
      <c r="A1" s="8" t="s">
        <v>139</v>
      </c>
      <c r="B1" s="8"/>
      <c r="C1" s="8"/>
    </row>
    <row r="2" spans="1:22" ht="15.75" x14ac:dyDescent="0.25">
      <c r="A2" s="8"/>
      <c r="B2" s="8"/>
      <c r="C2" s="8"/>
    </row>
    <row r="3" spans="1:22" ht="16.5" thickBot="1" x14ac:dyDescent="0.3">
      <c r="A3" s="8"/>
      <c r="B3" s="8"/>
      <c r="C3" s="8"/>
    </row>
    <row r="4" spans="1:22" ht="27" customHeight="1" thickBot="1" x14ac:dyDescent="0.3">
      <c r="A4" s="473" t="s">
        <v>130</v>
      </c>
      <c r="B4" s="474"/>
      <c r="C4" s="474"/>
      <c r="D4" s="479" t="s">
        <v>131</v>
      </c>
      <c r="E4" s="480"/>
      <c r="F4" s="480"/>
      <c r="G4" s="480"/>
      <c r="H4" s="480"/>
      <c r="I4" s="481"/>
      <c r="J4" s="479" t="s">
        <v>132</v>
      </c>
      <c r="K4" s="480"/>
      <c r="L4" s="480"/>
      <c r="M4" s="480"/>
      <c r="N4" s="480"/>
      <c r="O4" s="482"/>
      <c r="Q4" s="483" t="s">
        <v>133</v>
      </c>
      <c r="R4" s="480"/>
      <c r="S4" s="480"/>
      <c r="T4" s="480"/>
      <c r="U4" s="480"/>
      <c r="V4" s="482"/>
    </row>
    <row r="5" spans="1:22" ht="19.5" customHeight="1" x14ac:dyDescent="0.25">
      <c r="A5" s="475"/>
      <c r="B5" s="476"/>
      <c r="C5" s="476"/>
      <c r="D5" s="484" t="s">
        <v>2</v>
      </c>
      <c r="E5" s="485"/>
      <c r="F5" s="484" t="s">
        <v>16</v>
      </c>
      <c r="G5" s="486"/>
      <c r="H5" s="487" t="s">
        <v>12</v>
      </c>
      <c r="I5" s="488"/>
      <c r="J5" s="484" t="s">
        <v>2</v>
      </c>
      <c r="K5" s="485"/>
      <c r="L5" s="484" t="s">
        <v>16</v>
      </c>
      <c r="M5" s="486"/>
      <c r="N5" s="487" t="s">
        <v>12</v>
      </c>
      <c r="O5" s="489"/>
      <c r="Q5" s="490" t="s">
        <v>2</v>
      </c>
      <c r="R5" s="485"/>
      <c r="S5" s="484" t="s">
        <v>16</v>
      </c>
      <c r="T5" s="486"/>
      <c r="U5" s="487" t="s">
        <v>12</v>
      </c>
      <c r="V5" s="489"/>
    </row>
    <row r="6" spans="1:22" ht="19.5" customHeight="1" thickBot="1" x14ac:dyDescent="0.3">
      <c r="A6" s="477"/>
      <c r="B6" s="478"/>
      <c r="C6" s="478"/>
      <c r="D6" s="245" t="s">
        <v>1</v>
      </c>
      <c r="E6" s="249" t="s">
        <v>24</v>
      </c>
      <c r="F6" s="245" t="s">
        <v>1</v>
      </c>
      <c r="G6" s="249" t="s">
        <v>24</v>
      </c>
      <c r="H6" s="246" t="s">
        <v>1</v>
      </c>
      <c r="I6" s="256" t="s">
        <v>24</v>
      </c>
      <c r="J6" s="245" t="s">
        <v>1</v>
      </c>
      <c r="K6" s="249" t="s">
        <v>24</v>
      </c>
      <c r="L6" s="245" t="s">
        <v>1</v>
      </c>
      <c r="M6" s="249" t="s">
        <v>24</v>
      </c>
      <c r="N6" s="246" t="s">
        <v>1</v>
      </c>
      <c r="O6" s="287" t="s">
        <v>24</v>
      </c>
      <c r="Q6" s="52" t="s">
        <v>1</v>
      </c>
      <c r="R6" s="249" t="s">
        <v>24</v>
      </c>
      <c r="S6" s="245" t="s">
        <v>1</v>
      </c>
      <c r="T6" s="249" t="s">
        <v>24</v>
      </c>
      <c r="U6" s="246" t="s">
        <v>1</v>
      </c>
      <c r="V6" s="287" t="s">
        <v>24</v>
      </c>
    </row>
    <row r="7" spans="1:22" ht="20.100000000000001" customHeight="1" thickBot="1" x14ac:dyDescent="0.3">
      <c r="A7" s="214" t="s">
        <v>31</v>
      </c>
      <c r="B7" s="211"/>
      <c r="C7" s="25"/>
      <c r="D7" s="34">
        <v>11441.27</v>
      </c>
      <c r="E7" s="28">
        <f>D7/H7</f>
        <v>0.57411279562397977</v>
      </c>
      <c r="F7" s="26">
        <v>8487.3399999999983</v>
      </c>
      <c r="G7" s="27">
        <f>F7/H7</f>
        <v>0.42588720437602012</v>
      </c>
      <c r="H7" s="270">
        <f>D7+F7</f>
        <v>19928.61</v>
      </c>
      <c r="I7" s="257">
        <f>H7/$H$17</f>
        <v>8.5994590550032682E-2</v>
      </c>
      <c r="J7" s="34">
        <v>19631.520000000004</v>
      </c>
      <c r="K7" s="28">
        <f>J7/N7</f>
        <v>0.6179205106656217</v>
      </c>
      <c r="L7" s="26">
        <v>12138.779999999999</v>
      </c>
      <c r="M7" s="27">
        <f>L7/N7</f>
        <v>0.38207948933437824</v>
      </c>
      <c r="N7" s="270">
        <f t="shared" ref="N7:N17" si="0">J7+L7</f>
        <v>31770.300000000003</v>
      </c>
      <c r="O7" s="257">
        <f>N7/$N$17</f>
        <v>0.14217662708134415</v>
      </c>
      <c r="Q7" s="172">
        <f>(J7-D7)/D7</f>
        <v>0.7158514745303628</v>
      </c>
      <c r="R7" s="293">
        <f>(K7-E7)/K7</f>
        <v>7.0895389108305257E-2</v>
      </c>
      <c r="S7" s="172">
        <f>(L7-F7)/F7</f>
        <v>0.43022195411047526</v>
      </c>
      <c r="T7" s="294">
        <f>(M7-G7)/G7</f>
        <v>-0.1028622475423413</v>
      </c>
      <c r="U7" s="293">
        <f>(N7-H7)/H7</f>
        <v>0.59420551659147336</v>
      </c>
      <c r="V7" s="294">
        <f>(O7-I7)/I7</f>
        <v>0.65332058879475785</v>
      </c>
    </row>
    <row r="8" spans="1:22" ht="20.100000000000001" customHeight="1" x14ac:dyDescent="0.25">
      <c r="A8" s="215" t="s">
        <v>127</v>
      </c>
      <c r="B8" s="5"/>
      <c r="C8" s="1"/>
      <c r="D8" s="36">
        <v>5053.2700000000004</v>
      </c>
      <c r="E8" s="248">
        <f>D8/D7</f>
        <v>0.44167037400568293</v>
      </c>
      <c r="F8" s="3">
        <v>5858.7099999999991</v>
      </c>
      <c r="G8" s="247">
        <f t="shared" ref="G8:G21" si="1">F8/H8</f>
        <v>0.53690622600114735</v>
      </c>
      <c r="H8" s="271">
        <f>D8+F8</f>
        <v>10911.98</v>
      </c>
      <c r="I8" s="260">
        <f t="shared" ref="I8:I21" si="2">H8/$H$17</f>
        <v>4.7086638365151687E-2</v>
      </c>
      <c r="J8" s="36">
        <v>3995.12</v>
      </c>
      <c r="K8" s="248">
        <f>J8/$J$7</f>
        <v>0.20350538317970279</v>
      </c>
      <c r="L8" s="3">
        <v>6632.7799999999988</v>
      </c>
      <c r="M8" s="247">
        <f>L8/$L$7</f>
        <v>0.54641240717765704</v>
      </c>
      <c r="N8" s="271">
        <f t="shared" si="0"/>
        <v>10627.899999999998</v>
      </c>
      <c r="O8" s="260">
        <f t="shared" ref="O8:O21" si="3">N8/$N$17</f>
        <v>4.7561369422316348E-2</v>
      </c>
      <c r="Q8" s="159">
        <f t="shared" ref="Q8:Q21" si="4">(J8-D8)/D8</f>
        <v>-0.20939906238930445</v>
      </c>
      <c r="R8" s="258">
        <f t="shared" ref="R8:R21" si="5">(K8-E8)/K8</f>
        <v>-1.1703129770069602</v>
      </c>
      <c r="S8" s="159">
        <f t="shared" ref="S8:V21" si="6">(L8-F8)/F8</f>
        <v>0.13212294173973449</v>
      </c>
      <c r="T8" s="288">
        <f t="shared" si="6"/>
        <v>1.7705477634914563E-2</v>
      </c>
      <c r="U8" s="258">
        <f t="shared" si="6"/>
        <v>-2.6033772056033987E-2</v>
      </c>
      <c r="V8" s="288">
        <f t="shared" si="6"/>
        <v>1.0082075800000288E-2</v>
      </c>
    </row>
    <row r="9" spans="1:22" ht="20.100000000000001" customHeight="1" thickBot="1" x14ac:dyDescent="0.3">
      <c r="A9" s="219" t="s">
        <v>126</v>
      </c>
      <c r="B9" s="212"/>
      <c r="C9" s="213"/>
      <c r="D9" s="220">
        <v>6388</v>
      </c>
      <c r="E9" s="269">
        <f>D9/D7</f>
        <v>0.55832962599431701</v>
      </c>
      <c r="F9" s="262">
        <v>2628.6299999999992</v>
      </c>
      <c r="G9" s="261">
        <f t="shared" si="1"/>
        <v>0.29153131491477408</v>
      </c>
      <c r="H9" s="273">
        <f>D9+F9</f>
        <v>9016.6299999999992</v>
      </c>
      <c r="I9" s="263">
        <f t="shared" si="2"/>
        <v>3.8907952184880988E-2</v>
      </c>
      <c r="J9" s="220">
        <f>J10+J11</f>
        <v>15636.400000000003</v>
      </c>
      <c r="K9" s="269">
        <f t="shared" ref="K9:K11" si="7">J9/$J$7</f>
        <v>0.79649461682029721</v>
      </c>
      <c r="L9" s="262">
        <f>L10+L11</f>
        <v>5506</v>
      </c>
      <c r="M9" s="261">
        <f t="shared" ref="M9:M11" si="8">L9/$L$7</f>
        <v>0.45358759282234296</v>
      </c>
      <c r="N9" s="273">
        <f t="shared" si="0"/>
        <v>21142.400000000001</v>
      </c>
      <c r="O9" s="263">
        <f t="shared" si="3"/>
        <v>9.4615257659027785E-2</v>
      </c>
      <c r="Q9" s="295">
        <f t="shared" si="4"/>
        <v>1.4477770820288045</v>
      </c>
      <c r="R9" s="296">
        <f t="shared" si="5"/>
        <v>0.29901644756465978</v>
      </c>
      <c r="S9" s="295">
        <f t="shared" si="6"/>
        <v>1.0946272392843426</v>
      </c>
      <c r="T9" s="297">
        <f t="shared" si="6"/>
        <v>0.55587948744012017</v>
      </c>
      <c r="U9" s="296">
        <f t="shared" si="6"/>
        <v>1.3448228440115657</v>
      </c>
      <c r="V9" s="297">
        <f t="shared" si="6"/>
        <v>1.4317717162147066</v>
      </c>
    </row>
    <row r="10" spans="1:22" ht="20.100000000000001" customHeight="1" x14ac:dyDescent="0.25">
      <c r="A10" s="125"/>
      <c r="B10" s="216" t="s">
        <v>125</v>
      </c>
      <c r="C10" s="1"/>
      <c r="D10" s="36"/>
      <c r="E10" s="253" t="e">
        <f t="shared" ref="E10:E21" si="9">D10/H10</f>
        <v>#DIV/0!</v>
      </c>
      <c r="F10" s="303"/>
      <c r="G10" s="252" t="e">
        <f t="shared" si="1"/>
        <v>#DIV/0!</v>
      </c>
      <c r="H10" s="271"/>
      <c r="I10" s="260">
        <f t="shared" si="2"/>
        <v>0</v>
      </c>
      <c r="J10" s="36">
        <v>9612.4500000000025</v>
      </c>
      <c r="K10" s="284">
        <f t="shared" si="7"/>
        <v>0.4896436954448764</v>
      </c>
      <c r="L10" s="302">
        <v>2420.1600000000003</v>
      </c>
      <c r="M10" s="251">
        <f t="shared" si="8"/>
        <v>0.19937423694967704</v>
      </c>
      <c r="N10" s="271">
        <f t="shared" si="0"/>
        <v>12032.610000000002</v>
      </c>
      <c r="O10" s="260">
        <f t="shared" si="3"/>
        <v>5.3847647166858754E-2</v>
      </c>
      <c r="Q10" s="207" t="e">
        <f t="shared" si="4"/>
        <v>#DIV/0!</v>
      </c>
      <c r="R10" s="285" t="e">
        <f t="shared" si="5"/>
        <v>#DIV/0!</v>
      </c>
      <c r="S10" s="207" t="e">
        <f t="shared" si="6"/>
        <v>#DIV/0!</v>
      </c>
      <c r="T10" s="289" t="e">
        <f t="shared" si="6"/>
        <v>#DIV/0!</v>
      </c>
      <c r="U10" s="285" t="e">
        <f t="shared" si="6"/>
        <v>#DIV/0!</v>
      </c>
      <c r="V10" s="289" t="e">
        <f t="shared" si="6"/>
        <v>#DIV/0!</v>
      </c>
    </row>
    <row r="11" spans="1:22" ht="20.100000000000001" customHeight="1" thickBot="1" x14ac:dyDescent="0.3">
      <c r="A11" s="217"/>
      <c r="B11" s="218" t="s">
        <v>128</v>
      </c>
      <c r="C11" s="21"/>
      <c r="D11" s="42"/>
      <c r="E11" s="255" t="e">
        <f t="shared" si="9"/>
        <v>#DIV/0!</v>
      </c>
      <c r="F11" s="266"/>
      <c r="G11" s="254" t="e">
        <f t="shared" si="1"/>
        <v>#DIV/0!</v>
      </c>
      <c r="H11" s="272"/>
      <c r="I11" s="259">
        <f t="shared" si="2"/>
        <v>0</v>
      </c>
      <c r="J11" s="42">
        <v>6023.9500000000007</v>
      </c>
      <c r="K11" s="281">
        <f t="shared" si="7"/>
        <v>0.30685092137542075</v>
      </c>
      <c r="L11" s="282">
        <v>3085.84</v>
      </c>
      <c r="M11" s="283">
        <f t="shared" si="8"/>
        <v>0.25421335587266597</v>
      </c>
      <c r="N11" s="272">
        <f t="shared" si="0"/>
        <v>9109.7900000000009</v>
      </c>
      <c r="O11" s="259">
        <f t="shared" si="3"/>
        <v>4.0767610492169044E-2</v>
      </c>
      <c r="Q11" s="207" t="e">
        <f t="shared" si="4"/>
        <v>#DIV/0!</v>
      </c>
      <c r="R11" s="285" t="e">
        <f t="shared" si="5"/>
        <v>#DIV/0!</v>
      </c>
      <c r="S11" s="207" t="e">
        <f t="shared" si="6"/>
        <v>#DIV/0!</v>
      </c>
      <c r="T11" s="289" t="e">
        <f t="shared" si="6"/>
        <v>#DIV/0!</v>
      </c>
      <c r="U11" s="285" t="e">
        <f t="shared" si="6"/>
        <v>#DIV/0!</v>
      </c>
      <c r="V11" s="289" t="e">
        <f t="shared" si="6"/>
        <v>#DIV/0!</v>
      </c>
    </row>
    <row r="12" spans="1:22" ht="20.100000000000001" customHeight="1" thickBot="1" x14ac:dyDescent="0.3">
      <c r="A12" s="214" t="s">
        <v>32</v>
      </c>
      <c r="B12" s="211"/>
      <c r="C12" s="25"/>
      <c r="D12" s="34">
        <v>138094.43</v>
      </c>
      <c r="E12" s="28">
        <f t="shared" si="9"/>
        <v>0.6519608548991499</v>
      </c>
      <c r="F12" s="26">
        <v>73719.560000000012</v>
      </c>
      <c r="G12" s="27">
        <f t="shared" si="1"/>
        <v>0.3480391451008501</v>
      </c>
      <c r="H12" s="270">
        <f>D12+F12</f>
        <v>211813.99</v>
      </c>
      <c r="I12" s="257">
        <f t="shared" si="2"/>
        <v>0.91400540944996733</v>
      </c>
      <c r="J12" s="34">
        <v>87581.420000000013</v>
      </c>
      <c r="K12" s="28">
        <f>J12/N12</f>
        <v>0.4568998320484734</v>
      </c>
      <c r="L12" s="26">
        <v>104104.84</v>
      </c>
      <c r="M12" s="27">
        <f>L12/N12</f>
        <v>0.5431001679515266</v>
      </c>
      <c r="N12" s="270">
        <f t="shared" si="0"/>
        <v>191686.26</v>
      </c>
      <c r="O12" s="257">
        <f t="shared" si="3"/>
        <v>0.85782337291865596</v>
      </c>
      <c r="Q12" s="172">
        <f t="shared" si="4"/>
        <v>-0.36578600599604189</v>
      </c>
      <c r="R12" s="293">
        <f t="shared" si="5"/>
        <v>-0.4269229471504426</v>
      </c>
      <c r="S12" s="172">
        <f t="shared" si="6"/>
        <v>0.41217391964900468</v>
      </c>
      <c r="T12" s="294">
        <f t="shared" si="6"/>
        <v>0.56045713706759726</v>
      </c>
      <c r="U12" s="293">
        <f t="shared" si="6"/>
        <v>-9.5025498551818896E-2</v>
      </c>
      <c r="V12" s="294">
        <f t="shared" si="6"/>
        <v>-6.146794750932684E-2</v>
      </c>
    </row>
    <row r="13" spans="1:22" ht="20.100000000000001" customHeight="1" x14ac:dyDescent="0.25">
      <c r="A13" s="215" t="s">
        <v>127</v>
      </c>
      <c r="B13" s="5"/>
      <c r="C13" s="1"/>
      <c r="D13" s="36">
        <v>50417.009999999987</v>
      </c>
      <c r="E13" s="248">
        <f>D13/D12</f>
        <v>0.3650908295142678</v>
      </c>
      <c r="F13" s="3">
        <v>44788.410000000025</v>
      </c>
      <c r="G13" s="247">
        <f t="shared" si="1"/>
        <v>0.47043970815947261</v>
      </c>
      <c r="H13" s="271">
        <f>D13+F13</f>
        <v>95205.420000000013</v>
      </c>
      <c r="I13" s="260">
        <f t="shared" si="2"/>
        <v>0.41082399179089224</v>
      </c>
      <c r="J13" s="36">
        <v>42791.450000000004</v>
      </c>
      <c r="K13" s="248">
        <f>J13/$J$12</f>
        <v>0.48859050241478158</v>
      </c>
      <c r="L13" s="3">
        <v>51041.789999999994</v>
      </c>
      <c r="M13" s="247">
        <f>L13/$L$12</f>
        <v>0.49029219006532254</v>
      </c>
      <c r="N13" s="271">
        <f t="shared" si="0"/>
        <v>93833.239999999991</v>
      </c>
      <c r="O13" s="260">
        <f t="shared" si="3"/>
        <v>0.41991714183732171</v>
      </c>
      <c r="Q13" s="159">
        <f t="shared" si="4"/>
        <v>-0.15124974686122769</v>
      </c>
      <c r="R13" s="258">
        <f t="shared" si="5"/>
        <v>0.2527672402351992</v>
      </c>
      <c r="S13" s="159">
        <f t="shared" si="6"/>
        <v>0.13962049557017014</v>
      </c>
      <c r="T13" s="288">
        <f t="shared" si="6"/>
        <v>4.2199843171232071E-2</v>
      </c>
      <c r="U13" s="258">
        <f t="shared" si="6"/>
        <v>-1.4412834899525908E-2</v>
      </c>
      <c r="V13" s="288">
        <f t="shared" si="6"/>
        <v>2.2133931386991251E-2</v>
      </c>
    </row>
    <row r="14" spans="1:22" ht="20.100000000000001" customHeight="1" x14ac:dyDescent="0.25">
      <c r="A14" s="219" t="s">
        <v>126</v>
      </c>
      <c r="B14" s="212"/>
      <c r="C14" s="213"/>
      <c r="D14" s="220">
        <v>87677.42</v>
      </c>
      <c r="E14" s="269">
        <f>D14/D12</f>
        <v>0.63490917048573214</v>
      </c>
      <c r="F14" s="262">
        <v>28931.149999999991</v>
      </c>
      <c r="G14" s="261">
        <f t="shared" si="1"/>
        <v>0.24810483483332307</v>
      </c>
      <c r="H14" s="273">
        <f>D14+F14</f>
        <v>116608.56999999999</v>
      </c>
      <c r="I14" s="263">
        <f t="shared" si="2"/>
        <v>0.5031814176590752</v>
      </c>
      <c r="J14" s="220">
        <f>J15+J16</f>
        <v>44789.97</v>
      </c>
      <c r="K14" s="269">
        <f t="shared" ref="K14:K16" si="10">J14/$J$12</f>
        <v>0.51140949758521836</v>
      </c>
      <c r="L14" s="262">
        <f>L15+L16</f>
        <v>53063.05</v>
      </c>
      <c r="M14" s="261">
        <f t="shared" ref="M14:M16" si="11">L14/$L$12</f>
        <v>0.50970780993467746</v>
      </c>
      <c r="N14" s="273">
        <f t="shared" si="0"/>
        <v>97853.02</v>
      </c>
      <c r="O14" s="263">
        <f t="shared" si="3"/>
        <v>0.43790623108133414</v>
      </c>
      <c r="Q14" s="160">
        <f t="shared" si="4"/>
        <v>-0.48915045629764192</v>
      </c>
      <c r="R14" s="298">
        <f t="shared" si="5"/>
        <v>-0.24148881372687941</v>
      </c>
      <c r="S14" s="160">
        <f t="shared" si="6"/>
        <v>0.8341147863116406</v>
      </c>
      <c r="T14" s="299">
        <f t="shared" si="6"/>
        <v>1.0544049868157521</v>
      </c>
      <c r="U14" s="298">
        <f t="shared" si="6"/>
        <v>-0.16084195183938874</v>
      </c>
      <c r="V14" s="299">
        <f t="shared" si="6"/>
        <v>-0.129724954632501</v>
      </c>
    </row>
    <row r="15" spans="1:22" ht="20.100000000000001" customHeight="1" x14ac:dyDescent="0.25">
      <c r="A15" s="125"/>
      <c r="B15" s="216" t="s">
        <v>125</v>
      </c>
      <c r="C15" s="1"/>
      <c r="D15" s="36"/>
      <c r="E15" s="253" t="e">
        <f t="shared" si="9"/>
        <v>#DIV/0!</v>
      </c>
      <c r="F15" s="3"/>
      <c r="G15" s="252" t="e">
        <f t="shared" si="1"/>
        <v>#DIV/0!</v>
      </c>
      <c r="H15" s="271"/>
      <c r="I15" s="264">
        <f t="shared" si="2"/>
        <v>0</v>
      </c>
      <c r="J15" s="36">
        <v>22846.690000000002</v>
      </c>
      <c r="K15" s="284">
        <f t="shared" si="10"/>
        <v>0.2608622924816702</v>
      </c>
      <c r="L15" s="3">
        <v>22960.959999999999</v>
      </c>
      <c r="M15" s="251">
        <f t="shared" si="11"/>
        <v>0.22055612399961425</v>
      </c>
      <c r="N15" s="271">
        <f t="shared" si="0"/>
        <v>45807.65</v>
      </c>
      <c r="O15" s="264">
        <f t="shared" si="3"/>
        <v>0.2049957718851485</v>
      </c>
      <c r="Q15" s="207" t="e">
        <f t="shared" si="4"/>
        <v>#DIV/0!</v>
      </c>
      <c r="R15" s="285" t="e">
        <f t="shared" si="5"/>
        <v>#DIV/0!</v>
      </c>
      <c r="S15" s="207" t="e">
        <f t="shared" si="6"/>
        <v>#DIV/0!</v>
      </c>
      <c r="T15" s="289" t="e">
        <f t="shared" si="6"/>
        <v>#DIV/0!</v>
      </c>
      <c r="U15" s="285" t="e">
        <f t="shared" si="6"/>
        <v>#DIV/0!</v>
      </c>
      <c r="V15" s="289" t="e">
        <f t="shared" si="6"/>
        <v>#DIV/0!</v>
      </c>
    </row>
    <row r="16" spans="1:22" ht="20.100000000000001" customHeight="1" thickBot="1" x14ac:dyDescent="0.3">
      <c r="A16" s="125"/>
      <c r="B16" s="216" t="s">
        <v>128</v>
      </c>
      <c r="C16" s="1"/>
      <c r="D16" s="36"/>
      <c r="E16" s="253" t="e">
        <f t="shared" si="9"/>
        <v>#DIV/0!</v>
      </c>
      <c r="F16" s="3"/>
      <c r="G16" s="252" t="e">
        <f t="shared" si="1"/>
        <v>#DIV/0!</v>
      </c>
      <c r="H16" s="271"/>
      <c r="I16" s="260">
        <f t="shared" si="2"/>
        <v>0</v>
      </c>
      <c r="J16" s="36">
        <v>21943.279999999999</v>
      </c>
      <c r="K16" s="284">
        <f t="shared" si="10"/>
        <v>0.25054720510354817</v>
      </c>
      <c r="L16" s="3">
        <v>30102.090000000004</v>
      </c>
      <c r="M16" s="251">
        <f t="shared" si="11"/>
        <v>0.28915168593506319</v>
      </c>
      <c r="N16" s="271">
        <f t="shared" si="0"/>
        <v>52045.37</v>
      </c>
      <c r="O16" s="260">
        <f t="shared" si="3"/>
        <v>0.23291045919618561</v>
      </c>
      <c r="Q16" s="207" t="e">
        <f t="shared" si="4"/>
        <v>#DIV/0!</v>
      </c>
      <c r="R16" s="285" t="e">
        <f t="shared" si="5"/>
        <v>#DIV/0!</v>
      </c>
      <c r="S16" s="207" t="e">
        <f t="shared" si="6"/>
        <v>#DIV/0!</v>
      </c>
      <c r="T16" s="289" t="e">
        <f t="shared" si="6"/>
        <v>#DIV/0!</v>
      </c>
      <c r="U16" s="285" t="e">
        <f t="shared" si="6"/>
        <v>#DIV/0!</v>
      </c>
      <c r="V16" s="289" t="e">
        <f t="shared" si="6"/>
        <v>#DIV/0!</v>
      </c>
    </row>
    <row r="17" spans="1:23" ht="20.100000000000001" customHeight="1" thickBot="1" x14ac:dyDescent="0.3">
      <c r="A17" s="214" t="s">
        <v>12</v>
      </c>
      <c r="B17" s="211"/>
      <c r="C17" s="25"/>
      <c r="D17" s="97">
        <f>D7+D12</f>
        <v>149535.69999999998</v>
      </c>
      <c r="E17" s="278">
        <f t="shared" si="9"/>
        <v>0.64526634291666707</v>
      </c>
      <c r="F17" s="279">
        <f>F7+F12</f>
        <v>82206.900000000009</v>
      </c>
      <c r="G17" s="280">
        <f t="shared" si="1"/>
        <v>0.35473365708333304</v>
      </c>
      <c r="H17" s="274">
        <f>D17+F17</f>
        <v>231742.59999999998</v>
      </c>
      <c r="I17" s="257">
        <f t="shared" si="2"/>
        <v>1</v>
      </c>
      <c r="J17" s="97">
        <f>J7+J12</f>
        <v>107212.94000000002</v>
      </c>
      <c r="K17" s="278">
        <f>J17/N17</f>
        <v>0.4797932090246087</v>
      </c>
      <c r="L17" s="279">
        <f>L7+L12</f>
        <v>116243.62</v>
      </c>
      <c r="M17" s="280">
        <f>L17/N17</f>
        <v>0.52020679097539135</v>
      </c>
      <c r="N17" s="274">
        <f t="shared" si="0"/>
        <v>223456.56</v>
      </c>
      <c r="O17" s="257">
        <f t="shared" si="3"/>
        <v>1</v>
      </c>
      <c r="Q17" s="172">
        <f t="shared" si="4"/>
        <v>-0.28302779871294931</v>
      </c>
      <c r="R17" s="293">
        <f t="shared" si="5"/>
        <v>-0.34488427676676686</v>
      </c>
      <c r="S17" s="172">
        <f t="shared" si="6"/>
        <v>0.41403726451185952</v>
      </c>
      <c r="T17" s="294">
        <f t="shared" si="6"/>
        <v>0.46647147962389657</v>
      </c>
      <c r="U17" s="293">
        <f t="shared" si="6"/>
        <v>-3.5755359610188116E-2</v>
      </c>
      <c r="V17" s="294">
        <f t="shared" si="6"/>
        <v>0</v>
      </c>
    </row>
    <row r="18" spans="1:23" ht="20.100000000000001" customHeight="1" x14ac:dyDescent="0.25">
      <c r="A18" s="215" t="s">
        <v>127</v>
      </c>
      <c r="B18" s="5"/>
      <c r="C18" s="1"/>
      <c r="D18" s="36">
        <f>D8+D13</f>
        <v>55470.279999999984</v>
      </c>
      <c r="E18" s="248">
        <f>D18/D17</f>
        <v>0.37095008081682163</v>
      </c>
      <c r="F18" s="3">
        <f>F8+F13</f>
        <v>50647.120000000024</v>
      </c>
      <c r="G18" s="247">
        <f>F18/F17</f>
        <v>0.61609329630481158</v>
      </c>
      <c r="H18" s="275">
        <f>D18+F18</f>
        <v>106117.40000000001</v>
      </c>
      <c r="I18" s="260">
        <f t="shared" si="2"/>
        <v>0.45791063015604389</v>
      </c>
      <c r="J18" s="36">
        <f>J8+J13</f>
        <v>46786.570000000007</v>
      </c>
      <c r="K18" s="248">
        <f>J18/$J$17</f>
        <v>0.43638920824296024</v>
      </c>
      <c r="L18" s="3">
        <f t="shared" ref="L18:N21" si="12">L8+L13</f>
        <v>57674.569999999992</v>
      </c>
      <c r="M18" s="247">
        <f>L18/$L$17</f>
        <v>0.49615256303958871</v>
      </c>
      <c r="N18" s="275">
        <f t="shared" si="12"/>
        <v>104461.13999999998</v>
      </c>
      <c r="O18" s="260">
        <f t="shared" si="3"/>
        <v>0.46747851125963807</v>
      </c>
      <c r="Q18" s="159">
        <f t="shared" si="4"/>
        <v>-0.15654707349593294</v>
      </c>
      <c r="R18" s="258">
        <f t="shared" si="5"/>
        <v>0.14995587927028958</v>
      </c>
      <c r="S18" s="159">
        <f t="shared" si="6"/>
        <v>0.13875320057685342</v>
      </c>
      <c r="T18" s="288">
        <f t="shared" si="6"/>
        <v>-0.19467949738229631</v>
      </c>
      <c r="U18" s="258">
        <f t="shared" si="6"/>
        <v>-1.5607807956094134E-2</v>
      </c>
      <c r="V18" s="288">
        <f t="shared" si="6"/>
        <v>2.0894647281574807E-2</v>
      </c>
    </row>
    <row r="19" spans="1:23" ht="20.100000000000001" customHeight="1" x14ac:dyDescent="0.25">
      <c r="A19" s="219" t="s">
        <v>126</v>
      </c>
      <c r="B19" s="212"/>
      <c r="C19" s="213"/>
      <c r="D19" s="220">
        <f>D9+D14</f>
        <v>94065.42</v>
      </c>
      <c r="E19" s="269">
        <f>D19/D17</f>
        <v>0.62904991918317843</v>
      </c>
      <c r="F19" s="262">
        <f>F9+F14</f>
        <v>31559.779999999992</v>
      </c>
      <c r="G19" s="261">
        <f>F19/F17</f>
        <v>0.38390670369518848</v>
      </c>
      <c r="H19" s="300">
        <f>D19+F19</f>
        <v>125625.19999999998</v>
      </c>
      <c r="I19" s="263">
        <f t="shared" si="2"/>
        <v>0.54208936984395617</v>
      </c>
      <c r="J19" s="220">
        <f>J9+J14</f>
        <v>60426.37</v>
      </c>
      <c r="K19" s="269">
        <f t="shared" ref="K19:K21" si="13">J19/$J$17</f>
        <v>0.56361079175703976</v>
      </c>
      <c r="L19" s="262">
        <f t="shared" si="12"/>
        <v>58569.05</v>
      </c>
      <c r="M19" s="261">
        <f t="shared" ref="M19:M21" si="14">L19/$L$17</f>
        <v>0.50384743696041134</v>
      </c>
      <c r="N19" s="300">
        <f t="shared" si="12"/>
        <v>118995.42000000001</v>
      </c>
      <c r="O19" s="263">
        <f t="shared" si="3"/>
        <v>0.53252148874036198</v>
      </c>
      <c r="Q19" s="160">
        <f t="shared" si="4"/>
        <v>-0.35761335036828618</v>
      </c>
      <c r="R19" s="298">
        <f t="shared" si="5"/>
        <v>-0.11610694540133652</v>
      </c>
      <c r="S19" s="160">
        <f t="shared" si="6"/>
        <v>0.85581299996387872</v>
      </c>
      <c r="T19" s="299">
        <f t="shared" si="6"/>
        <v>0.31242156521562736</v>
      </c>
      <c r="U19" s="298">
        <f t="shared" si="6"/>
        <v>-5.2774284140442926E-2</v>
      </c>
      <c r="V19" s="299">
        <f t="shared" si="6"/>
        <v>-1.7650006873125668E-2</v>
      </c>
    </row>
    <row r="20" spans="1:23" ht="20.100000000000001" customHeight="1" x14ac:dyDescent="0.25">
      <c r="A20" s="125"/>
      <c r="B20" s="216" t="s">
        <v>125</v>
      </c>
      <c r="C20" s="1"/>
      <c r="D20" s="18"/>
      <c r="E20" s="253" t="e">
        <f t="shared" si="9"/>
        <v>#DIV/0!</v>
      </c>
      <c r="F20" s="267"/>
      <c r="G20" s="252" t="e">
        <f t="shared" si="1"/>
        <v>#DIV/0!</v>
      </c>
      <c r="H20" s="276"/>
      <c r="I20" s="260">
        <f t="shared" si="2"/>
        <v>0</v>
      </c>
      <c r="J20" s="36">
        <f>J10+J15</f>
        <v>32459.140000000007</v>
      </c>
      <c r="K20" s="284">
        <f t="shared" si="13"/>
        <v>0.30275393996284405</v>
      </c>
      <c r="L20" s="302">
        <f t="shared" si="12"/>
        <v>25381.119999999999</v>
      </c>
      <c r="M20" s="251">
        <f t="shared" si="14"/>
        <v>0.21834419815900433</v>
      </c>
      <c r="N20" s="275">
        <f t="shared" si="12"/>
        <v>57840.26</v>
      </c>
      <c r="O20" s="260">
        <f t="shared" si="3"/>
        <v>0.25884341905200725</v>
      </c>
      <c r="Q20" s="207" t="e">
        <f t="shared" si="4"/>
        <v>#DIV/0!</v>
      </c>
      <c r="R20" s="285" t="e">
        <f t="shared" si="5"/>
        <v>#DIV/0!</v>
      </c>
      <c r="S20" s="207" t="e">
        <f t="shared" si="6"/>
        <v>#DIV/0!</v>
      </c>
      <c r="T20" s="289" t="e">
        <f t="shared" si="6"/>
        <v>#DIV/0!</v>
      </c>
      <c r="U20" s="285" t="e">
        <f t="shared" si="6"/>
        <v>#DIV/0!</v>
      </c>
      <c r="V20" s="289" t="e">
        <f t="shared" si="6"/>
        <v>#DIV/0!</v>
      </c>
      <c r="W20" s="286"/>
    </row>
    <row r="21" spans="1:23" ht="20.100000000000001" customHeight="1" thickBot="1" x14ac:dyDescent="0.3">
      <c r="A21" s="217"/>
      <c r="B21" s="218" t="s">
        <v>128</v>
      </c>
      <c r="C21" s="21"/>
      <c r="D21" s="20"/>
      <c r="E21" s="255" t="e">
        <f t="shared" si="9"/>
        <v>#DIV/0!</v>
      </c>
      <c r="F21" s="268"/>
      <c r="G21" s="254" t="e">
        <f t="shared" si="1"/>
        <v>#DIV/0!</v>
      </c>
      <c r="H21" s="277"/>
      <c r="I21" s="259">
        <f t="shared" si="2"/>
        <v>0</v>
      </c>
      <c r="J21" s="42">
        <f>J11+J16</f>
        <v>27967.23</v>
      </c>
      <c r="K21" s="281">
        <f t="shared" si="13"/>
        <v>0.26085685179419571</v>
      </c>
      <c r="L21" s="282">
        <f t="shared" si="12"/>
        <v>33187.930000000008</v>
      </c>
      <c r="M21" s="283">
        <f t="shared" si="14"/>
        <v>0.28550323880140699</v>
      </c>
      <c r="N21" s="301">
        <f t="shared" si="12"/>
        <v>61155.16</v>
      </c>
      <c r="O21" s="259">
        <f t="shared" si="3"/>
        <v>0.27367806968835467</v>
      </c>
      <c r="Q21" s="290" t="e">
        <f t="shared" si="4"/>
        <v>#DIV/0!</v>
      </c>
      <c r="R21" s="291" t="e">
        <f t="shared" si="5"/>
        <v>#DIV/0!</v>
      </c>
      <c r="S21" s="290" t="e">
        <f t="shared" si="6"/>
        <v>#DIV/0!</v>
      </c>
      <c r="T21" s="292" t="e">
        <f t="shared" si="6"/>
        <v>#DIV/0!</v>
      </c>
      <c r="U21" s="291" t="e">
        <f t="shared" si="6"/>
        <v>#DIV/0!</v>
      </c>
      <c r="V21" s="292" t="e">
        <f t="shared" si="6"/>
        <v>#DIV/0!</v>
      </c>
      <c r="W21" s="286"/>
    </row>
    <row r="23" spans="1:23" ht="15.75" thickBot="1" x14ac:dyDescent="0.3"/>
    <row r="24" spans="1:23" ht="27" customHeight="1" thickBot="1" x14ac:dyDescent="0.3">
      <c r="A24" s="473" t="s">
        <v>130</v>
      </c>
      <c r="B24" s="474"/>
      <c r="C24" s="474"/>
      <c r="D24" s="479" t="s">
        <v>131</v>
      </c>
      <c r="E24" s="480"/>
      <c r="F24" s="480"/>
      <c r="G24" s="480"/>
      <c r="H24" s="480"/>
      <c r="I24" s="481"/>
      <c r="J24" s="479" t="s">
        <v>132</v>
      </c>
      <c r="K24" s="480"/>
      <c r="L24" s="480"/>
      <c r="M24" s="480"/>
      <c r="N24" s="480"/>
      <c r="O24" s="482"/>
      <c r="Q24" s="483" t="s">
        <v>133</v>
      </c>
      <c r="R24" s="480"/>
      <c r="S24" s="480"/>
      <c r="T24" s="480"/>
      <c r="U24" s="480"/>
      <c r="V24" s="482"/>
    </row>
    <row r="25" spans="1:23" ht="20.100000000000001" customHeight="1" x14ac:dyDescent="0.25">
      <c r="A25" s="475"/>
      <c r="B25" s="476"/>
      <c r="C25" s="476"/>
      <c r="D25" s="484" t="s">
        <v>2</v>
      </c>
      <c r="E25" s="485"/>
      <c r="F25" s="484" t="s">
        <v>16</v>
      </c>
      <c r="G25" s="486"/>
      <c r="H25" s="487" t="s">
        <v>12</v>
      </c>
      <c r="I25" s="488"/>
      <c r="J25" s="484" t="s">
        <v>2</v>
      </c>
      <c r="K25" s="485"/>
      <c r="L25" s="484" t="s">
        <v>16</v>
      </c>
      <c r="M25" s="486"/>
      <c r="N25" s="487" t="s">
        <v>12</v>
      </c>
      <c r="O25" s="489"/>
      <c r="Q25" s="490" t="s">
        <v>2</v>
      </c>
      <c r="R25" s="485"/>
      <c r="S25" s="484" t="s">
        <v>16</v>
      </c>
      <c r="T25" s="486"/>
      <c r="U25" s="487" t="s">
        <v>12</v>
      </c>
      <c r="V25" s="489"/>
    </row>
    <row r="26" spans="1:23" ht="20.100000000000001" customHeight="1" thickBot="1" x14ac:dyDescent="0.3">
      <c r="A26" s="477"/>
      <c r="B26" s="478"/>
      <c r="C26" s="478"/>
      <c r="D26" s="304">
        <v>1000</v>
      </c>
      <c r="E26" s="249" t="s">
        <v>24</v>
      </c>
      <c r="F26" s="304">
        <v>1000</v>
      </c>
      <c r="G26" s="249" t="s">
        <v>24</v>
      </c>
      <c r="H26" s="304">
        <v>1000</v>
      </c>
      <c r="I26" s="256" t="s">
        <v>24</v>
      </c>
      <c r="J26" s="304">
        <v>1000</v>
      </c>
      <c r="K26" s="249" t="s">
        <v>24</v>
      </c>
      <c r="L26" s="304">
        <v>1000</v>
      </c>
      <c r="M26" s="249" t="s">
        <v>24</v>
      </c>
      <c r="N26" s="304">
        <v>1000</v>
      </c>
      <c r="O26" s="287" t="s">
        <v>24</v>
      </c>
      <c r="Q26" s="305">
        <v>1000</v>
      </c>
      <c r="R26" s="249" t="s">
        <v>24</v>
      </c>
      <c r="S26" s="304">
        <v>1000</v>
      </c>
      <c r="T26" s="249" t="s">
        <v>24</v>
      </c>
      <c r="U26" s="306">
        <v>1000</v>
      </c>
      <c r="V26" s="287" t="s">
        <v>24</v>
      </c>
    </row>
    <row r="27" spans="1:23" ht="20.100000000000001" customHeight="1" thickBot="1" x14ac:dyDescent="0.3">
      <c r="A27" s="214" t="s">
        <v>31</v>
      </c>
      <c r="B27" s="211"/>
      <c r="C27" s="25"/>
      <c r="D27" s="34">
        <v>1296.4630000000002</v>
      </c>
      <c r="E27" s="28">
        <f>D27/H27</f>
        <v>0.62562425474274375</v>
      </c>
      <c r="F27" s="26">
        <v>775.80799999999977</v>
      </c>
      <c r="G27" s="27">
        <f>F27/H27</f>
        <v>0.37437574525725636</v>
      </c>
      <c r="H27" s="270">
        <f>D27+F27</f>
        <v>2072.2709999999997</v>
      </c>
      <c r="I27" s="257">
        <f>H27/$H$37</f>
        <v>8.5874814623546403E-2</v>
      </c>
      <c r="J27" s="34">
        <v>1461.6760000000002</v>
      </c>
      <c r="K27" s="28">
        <f>J27/N27</f>
        <v>0.57777911296385753</v>
      </c>
      <c r="L27" s="26">
        <v>1068.1420000000001</v>
      </c>
      <c r="M27" s="27">
        <f>L27/N27</f>
        <v>0.42222088703614252</v>
      </c>
      <c r="N27" s="270">
        <f t="shared" ref="N27:N39" si="15">J27+L27</f>
        <v>2529.8180000000002</v>
      </c>
      <c r="O27" s="257">
        <f>N27/$N$37</f>
        <v>0.10434459456115197</v>
      </c>
      <c r="Q27" s="172">
        <f>(J27-D27)/D27</f>
        <v>0.1274336406052467</v>
      </c>
      <c r="R27" s="293">
        <f>(K27-E27)/K27</f>
        <v>-8.2808707870128784E-2</v>
      </c>
      <c r="S27" s="172">
        <f>(L27-F27)/F27</f>
        <v>0.37681230407523558</v>
      </c>
      <c r="T27" s="294">
        <f>(M27-G27)/G27</f>
        <v>0.12779979041112519</v>
      </c>
      <c r="U27" s="293">
        <f>(N27-H27)/H27</f>
        <v>0.22079496359308243</v>
      </c>
      <c r="V27" s="294">
        <f>(O27-I27)/I27</f>
        <v>0.21507795991842824</v>
      </c>
    </row>
    <row r="28" spans="1:23" ht="20.100000000000001" customHeight="1" x14ac:dyDescent="0.25">
      <c r="A28" s="215" t="s">
        <v>127</v>
      </c>
      <c r="B28" s="5"/>
      <c r="C28" s="1"/>
      <c r="D28" s="36">
        <v>836.19300000000021</v>
      </c>
      <c r="E28" s="248">
        <f>D28/D27</f>
        <v>0.64498022697138302</v>
      </c>
      <c r="F28" s="3">
        <v>566.60399999999981</v>
      </c>
      <c r="G28" s="247">
        <f t="shared" ref="G28:G41" si="16">F28/H28</f>
        <v>0.40391018800296824</v>
      </c>
      <c r="H28" s="271">
        <f t="shared" ref="H28:H41" si="17">D28+F28</f>
        <v>1402.797</v>
      </c>
      <c r="I28" s="260">
        <f t="shared" ref="I28:I41" si="18">H28/$H$37</f>
        <v>5.8131842953680783E-2</v>
      </c>
      <c r="J28" s="36">
        <v>667.62500000000011</v>
      </c>
      <c r="K28" s="248">
        <f>J28/J27</f>
        <v>0.45675306976375069</v>
      </c>
      <c r="L28" s="3">
        <v>664.96499999999992</v>
      </c>
      <c r="M28" s="247">
        <f>L28/$L$27</f>
        <v>0.62254363183921224</v>
      </c>
      <c r="N28" s="271">
        <f t="shared" si="15"/>
        <v>1332.5900000000001</v>
      </c>
      <c r="O28" s="260">
        <f t="shared" ref="O28:O41" si="19">N28/$N$37</f>
        <v>5.4963860351315987E-2</v>
      </c>
      <c r="Q28" s="159">
        <f t="shared" ref="Q28:Q41" si="20">(J28-D28)/D28</f>
        <v>-0.20158982435873066</v>
      </c>
      <c r="R28" s="258">
        <f t="shared" ref="R28:R41" si="21">(K28-E28)/K28</f>
        <v>-0.41209828607170668</v>
      </c>
      <c r="S28" s="159">
        <f t="shared" ref="S28:V41" si="22">(L28-F28)/F28</f>
        <v>0.1735974331278991</v>
      </c>
      <c r="T28" s="288">
        <f t="shared" si="22"/>
        <v>0.54129222369265251</v>
      </c>
      <c r="U28" s="258">
        <f t="shared" si="22"/>
        <v>-5.0047868650987905E-2</v>
      </c>
      <c r="V28" s="288">
        <f t="shared" si="22"/>
        <v>-5.4496510714257457E-2</v>
      </c>
    </row>
    <row r="29" spans="1:23" ht="20.100000000000001" customHeight="1" thickBot="1" x14ac:dyDescent="0.3">
      <c r="A29" s="219" t="s">
        <v>126</v>
      </c>
      <c r="B29" s="212"/>
      <c r="C29" s="213"/>
      <c r="D29" s="220">
        <v>460.27</v>
      </c>
      <c r="E29" s="269">
        <f>D29/D27</f>
        <v>0.35501977302861704</v>
      </c>
      <c r="F29" s="262">
        <v>209.20399999999992</v>
      </c>
      <c r="G29" s="261">
        <f t="shared" si="16"/>
        <v>0.31249010417133444</v>
      </c>
      <c r="H29" s="273">
        <f t="shared" si="17"/>
        <v>669.47399999999993</v>
      </c>
      <c r="I29" s="263">
        <f t="shared" si="18"/>
        <v>2.7742971669865623E-2</v>
      </c>
      <c r="J29" s="220">
        <f>J30+J31</f>
        <v>794.05100000000004</v>
      </c>
      <c r="K29" s="269">
        <f>J29/J27</f>
        <v>0.54324693023624937</v>
      </c>
      <c r="L29" s="262">
        <f>L30+L31</f>
        <v>403.17700000000013</v>
      </c>
      <c r="M29" s="261">
        <f t="shared" ref="M29:M31" si="23">L29/$L$27</f>
        <v>0.3774563681607877</v>
      </c>
      <c r="N29" s="273">
        <f t="shared" si="15"/>
        <v>1197.2280000000001</v>
      </c>
      <c r="O29" s="263">
        <f t="shared" si="19"/>
        <v>4.9380734209835984E-2</v>
      </c>
      <c r="Q29" s="295">
        <f t="shared" si="20"/>
        <v>0.72518521737241204</v>
      </c>
      <c r="R29" s="296">
        <f t="shared" si="21"/>
        <v>0.34648545022753346</v>
      </c>
      <c r="S29" s="295">
        <f t="shared" si="22"/>
        <v>0.92719546471386916</v>
      </c>
      <c r="T29" s="297">
        <f t="shared" si="22"/>
        <v>0.20789862821970539</v>
      </c>
      <c r="U29" s="296">
        <f t="shared" si="22"/>
        <v>0.78831142060782078</v>
      </c>
      <c r="V29" s="297">
        <f t="shared" si="22"/>
        <v>0.77993672766761568</v>
      </c>
    </row>
    <row r="30" spans="1:23" ht="20.100000000000001" customHeight="1" x14ac:dyDescent="0.25">
      <c r="A30" s="125"/>
      <c r="B30" s="216" t="s">
        <v>125</v>
      </c>
      <c r="C30" s="1"/>
      <c r="D30" s="36"/>
      <c r="E30" s="253" t="e">
        <f t="shared" ref="E30:E32" si="24">D30/H30</f>
        <v>#DIV/0!</v>
      </c>
      <c r="F30" s="303"/>
      <c r="G30" s="252" t="e">
        <f t="shared" si="16"/>
        <v>#DIV/0!</v>
      </c>
      <c r="H30" s="271">
        <f t="shared" si="17"/>
        <v>0</v>
      </c>
      <c r="I30" s="260">
        <f t="shared" si="18"/>
        <v>0</v>
      </c>
      <c r="J30" s="36">
        <v>389.00400000000002</v>
      </c>
      <c r="K30" s="284">
        <f>J30/J27</f>
        <v>0.26613558681951405</v>
      </c>
      <c r="L30" s="302">
        <v>202.88500000000005</v>
      </c>
      <c r="M30" s="251">
        <f t="shared" si="23"/>
        <v>0.18994197400720134</v>
      </c>
      <c r="N30" s="271">
        <f t="shared" si="15"/>
        <v>591.88900000000012</v>
      </c>
      <c r="O30" s="260">
        <f t="shared" si="19"/>
        <v>2.4412988495696404E-2</v>
      </c>
      <c r="Q30" s="207" t="e">
        <f t="shared" si="20"/>
        <v>#DIV/0!</v>
      </c>
      <c r="R30" s="285" t="e">
        <f t="shared" si="21"/>
        <v>#DIV/0!</v>
      </c>
      <c r="S30" s="207" t="e">
        <f t="shared" si="22"/>
        <v>#DIV/0!</v>
      </c>
      <c r="T30" s="289" t="e">
        <f t="shared" si="22"/>
        <v>#DIV/0!</v>
      </c>
      <c r="U30" s="285" t="e">
        <f t="shared" si="22"/>
        <v>#DIV/0!</v>
      </c>
      <c r="V30" s="289" t="e">
        <f t="shared" si="22"/>
        <v>#DIV/0!</v>
      </c>
    </row>
    <row r="31" spans="1:23" ht="20.100000000000001" customHeight="1" thickBot="1" x14ac:dyDescent="0.3">
      <c r="A31" s="217"/>
      <c r="B31" s="218" t="s">
        <v>128</v>
      </c>
      <c r="C31" s="21"/>
      <c r="D31" s="42"/>
      <c r="E31" s="255" t="e">
        <f t="shared" si="24"/>
        <v>#DIV/0!</v>
      </c>
      <c r="F31" s="266"/>
      <c r="G31" s="254" t="e">
        <f t="shared" si="16"/>
        <v>#DIV/0!</v>
      </c>
      <c r="H31" s="272">
        <f t="shared" si="17"/>
        <v>0</v>
      </c>
      <c r="I31" s="259">
        <f t="shared" si="18"/>
        <v>0</v>
      </c>
      <c r="J31" s="42">
        <v>405.04700000000003</v>
      </c>
      <c r="K31" s="281">
        <f>J31/J27</f>
        <v>0.27711134341673532</v>
      </c>
      <c r="L31" s="282">
        <v>200.29200000000006</v>
      </c>
      <c r="M31" s="283">
        <f t="shared" si="23"/>
        <v>0.18751439415358637</v>
      </c>
      <c r="N31" s="272">
        <f t="shared" si="15"/>
        <v>605.33900000000006</v>
      </c>
      <c r="O31" s="259">
        <f t="shared" si="19"/>
        <v>2.4967745714139584E-2</v>
      </c>
      <c r="Q31" s="207" t="e">
        <f t="shared" si="20"/>
        <v>#DIV/0!</v>
      </c>
      <c r="R31" s="285" t="e">
        <f t="shared" si="21"/>
        <v>#DIV/0!</v>
      </c>
      <c r="S31" s="207" t="e">
        <f t="shared" si="22"/>
        <v>#DIV/0!</v>
      </c>
      <c r="T31" s="289" t="e">
        <f t="shared" si="22"/>
        <v>#DIV/0!</v>
      </c>
      <c r="U31" s="285" t="e">
        <f t="shared" si="22"/>
        <v>#DIV/0!</v>
      </c>
      <c r="V31" s="289" t="e">
        <f t="shared" si="22"/>
        <v>#DIV/0!</v>
      </c>
    </row>
    <row r="32" spans="1:23" ht="20.100000000000001" customHeight="1" thickBot="1" x14ac:dyDescent="0.3">
      <c r="A32" s="214" t="s">
        <v>32</v>
      </c>
      <c r="B32" s="211"/>
      <c r="C32" s="25"/>
      <c r="D32" s="34">
        <v>14678.482999999998</v>
      </c>
      <c r="E32" s="28">
        <f t="shared" si="24"/>
        <v>0.66541833435105713</v>
      </c>
      <c r="F32" s="26">
        <v>7380.5470000000023</v>
      </c>
      <c r="G32" s="27">
        <f t="shared" si="16"/>
        <v>0.33458166564894298</v>
      </c>
      <c r="H32" s="270">
        <f t="shared" si="17"/>
        <v>22059.03</v>
      </c>
      <c r="I32" s="257">
        <f t="shared" si="18"/>
        <v>0.9141251853764536</v>
      </c>
      <c r="J32" s="34">
        <v>11156.526000000002</v>
      </c>
      <c r="K32" s="28">
        <f>J32/N32</f>
        <v>0.51376996072120029</v>
      </c>
      <c r="L32" s="26">
        <v>10558.496000000001</v>
      </c>
      <c r="M32" s="27">
        <f>L32/N32</f>
        <v>0.48623003927879965</v>
      </c>
      <c r="N32" s="270">
        <f t="shared" si="15"/>
        <v>21715.022000000004</v>
      </c>
      <c r="O32" s="257">
        <f t="shared" si="19"/>
        <v>0.89565540543884803</v>
      </c>
      <c r="Q32" s="172">
        <f t="shared" si="20"/>
        <v>-0.23994012187771699</v>
      </c>
      <c r="R32" s="293">
        <f t="shared" si="21"/>
        <v>-0.29516784791579037</v>
      </c>
      <c r="S32" s="172">
        <f t="shared" si="22"/>
        <v>0.43058448106895025</v>
      </c>
      <c r="T32" s="294">
        <f t="shared" si="22"/>
        <v>0.45324770960095723</v>
      </c>
      <c r="U32" s="293">
        <f t="shared" si="22"/>
        <v>-1.559488336522478E-2</v>
      </c>
      <c r="V32" s="294">
        <f t="shared" si="22"/>
        <v>-2.0204869347297736E-2</v>
      </c>
    </row>
    <row r="33" spans="1:22" ht="20.100000000000001" customHeight="1" x14ac:dyDescent="0.25">
      <c r="A33" s="215" t="s">
        <v>127</v>
      </c>
      <c r="B33" s="5"/>
      <c r="C33" s="1"/>
      <c r="D33" s="36">
        <v>10047.942999999999</v>
      </c>
      <c r="E33" s="248">
        <f>D33/D32</f>
        <v>0.68453552046216226</v>
      </c>
      <c r="F33" s="3">
        <v>5142.2560000000021</v>
      </c>
      <c r="G33" s="247">
        <f t="shared" si="16"/>
        <v>0.33852459734069329</v>
      </c>
      <c r="H33" s="271">
        <f t="shared" si="17"/>
        <v>15190.199000000001</v>
      </c>
      <c r="I33" s="260">
        <f t="shared" si="18"/>
        <v>0.62948114567051316</v>
      </c>
      <c r="J33" s="36">
        <v>8462.389000000001</v>
      </c>
      <c r="K33" s="248">
        <f>J33/$J$32</f>
        <v>0.75851470251581898</v>
      </c>
      <c r="L33" s="3">
        <v>6627.7090000000007</v>
      </c>
      <c r="M33" s="247">
        <f>L33/$L$32</f>
        <v>0.62771335993308142</v>
      </c>
      <c r="N33" s="271">
        <f t="shared" si="15"/>
        <v>15090.098000000002</v>
      </c>
      <c r="O33" s="260">
        <f t="shared" si="19"/>
        <v>0.622404519889593</v>
      </c>
      <c r="Q33" s="159">
        <f t="shared" si="20"/>
        <v>-0.15779886490200018</v>
      </c>
      <c r="R33" s="258">
        <f t="shared" si="21"/>
        <v>9.7531638883577035E-2</v>
      </c>
      <c r="S33" s="159">
        <f t="shared" si="22"/>
        <v>0.28887184924282222</v>
      </c>
      <c r="T33" s="288">
        <f t="shared" si="22"/>
        <v>0.8542621861576184</v>
      </c>
      <c r="U33" s="258">
        <f t="shared" si="22"/>
        <v>-6.5898412522442098E-3</v>
      </c>
      <c r="V33" s="288">
        <f t="shared" si="22"/>
        <v>-1.1241998000404376E-2</v>
      </c>
    </row>
    <row r="34" spans="1:22" ht="20.100000000000001" customHeight="1" x14ac:dyDescent="0.25">
      <c r="A34" s="219" t="s">
        <v>126</v>
      </c>
      <c r="B34" s="212"/>
      <c r="C34" s="213"/>
      <c r="D34" s="220">
        <v>4630.5399999999991</v>
      </c>
      <c r="E34" s="269">
        <f>D34/D32</f>
        <v>0.31546447953783779</v>
      </c>
      <c r="F34" s="262">
        <v>2238.2909999999997</v>
      </c>
      <c r="G34" s="261">
        <f t="shared" si="16"/>
        <v>0.32586199893402534</v>
      </c>
      <c r="H34" s="273">
        <f t="shared" si="17"/>
        <v>6868.8309999999983</v>
      </c>
      <c r="I34" s="263">
        <f t="shared" si="18"/>
        <v>0.28464403970594038</v>
      </c>
      <c r="J34" s="220">
        <f>J35+J36</f>
        <v>2694.1370000000002</v>
      </c>
      <c r="K34" s="269">
        <f t="shared" ref="K34:K36" si="25">J34/$J$32</f>
        <v>0.24148529748418099</v>
      </c>
      <c r="L34" s="262">
        <f>L35+L36</f>
        <v>3930.7870000000003</v>
      </c>
      <c r="M34" s="261">
        <f t="shared" ref="M34:M36" si="26">L34/$L$32</f>
        <v>0.37228664006691858</v>
      </c>
      <c r="N34" s="273">
        <f t="shared" si="15"/>
        <v>6624.9240000000009</v>
      </c>
      <c r="O34" s="263">
        <f t="shared" si="19"/>
        <v>0.27325088554925503</v>
      </c>
      <c r="Q34" s="160">
        <f t="shared" si="20"/>
        <v>-0.41818081692415987</v>
      </c>
      <c r="R34" s="298">
        <f t="shared" si="21"/>
        <v>-0.30635066740865652</v>
      </c>
      <c r="S34" s="160">
        <f t="shared" si="22"/>
        <v>0.75615547754961299</v>
      </c>
      <c r="T34" s="299">
        <f t="shared" si="22"/>
        <v>0.14246718330078267</v>
      </c>
      <c r="U34" s="298">
        <f t="shared" si="22"/>
        <v>-3.5509244586159928E-2</v>
      </c>
      <c r="V34" s="299">
        <f t="shared" si="22"/>
        <v>-4.0025971274351535E-2</v>
      </c>
    </row>
    <row r="35" spans="1:22" ht="20.100000000000001" customHeight="1" x14ac:dyDescent="0.25">
      <c r="A35" s="125"/>
      <c r="B35" s="216" t="s">
        <v>125</v>
      </c>
      <c r="C35" s="1"/>
      <c r="D35" s="36"/>
      <c r="E35" s="253" t="e">
        <f t="shared" ref="E35:E37" si="27">D35/H35</f>
        <v>#DIV/0!</v>
      </c>
      <c r="F35" s="3"/>
      <c r="G35" s="252" t="e">
        <f t="shared" si="16"/>
        <v>#DIV/0!</v>
      </c>
      <c r="H35" s="271">
        <f t="shared" si="17"/>
        <v>0</v>
      </c>
      <c r="I35" s="264">
        <f t="shared" si="18"/>
        <v>0</v>
      </c>
      <c r="J35" s="36">
        <v>1742.0610000000001</v>
      </c>
      <c r="K35" s="284">
        <f t="shared" si="25"/>
        <v>0.15614726304586213</v>
      </c>
      <c r="L35" s="3">
        <v>1898.3520000000003</v>
      </c>
      <c r="M35" s="251">
        <f t="shared" si="26"/>
        <v>0.17979378881234601</v>
      </c>
      <c r="N35" s="271">
        <f t="shared" si="15"/>
        <v>3640.4130000000005</v>
      </c>
      <c r="O35" s="264">
        <f t="shared" si="19"/>
        <v>0.15015207359586616</v>
      </c>
      <c r="Q35" s="207" t="e">
        <f t="shared" si="20"/>
        <v>#DIV/0!</v>
      </c>
      <c r="R35" s="285" t="e">
        <f t="shared" si="21"/>
        <v>#DIV/0!</v>
      </c>
      <c r="S35" s="207" t="e">
        <f t="shared" si="22"/>
        <v>#DIV/0!</v>
      </c>
      <c r="T35" s="289" t="e">
        <f t="shared" si="22"/>
        <v>#DIV/0!</v>
      </c>
      <c r="U35" s="285" t="e">
        <f t="shared" si="22"/>
        <v>#DIV/0!</v>
      </c>
      <c r="V35" s="289" t="e">
        <f t="shared" si="22"/>
        <v>#DIV/0!</v>
      </c>
    </row>
    <row r="36" spans="1:22" ht="20.100000000000001" customHeight="1" thickBot="1" x14ac:dyDescent="0.3">
      <c r="A36" s="125"/>
      <c r="B36" s="216" t="s">
        <v>128</v>
      </c>
      <c r="C36" s="1"/>
      <c r="D36" s="36"/>
      <c r="E36" s="253" t="e">
        <f t="shared" si="27"/>
        <v>#DIV/0!</v>
      </c>
      <c r="F36" s="3"/>
      <c r="G36" s="252" t="e">
        <f t="shared" si="16"/>
        <v>#DIV/0!</v>
      </c>
      <c r="H36" s="271">
        <f t="shared" si="17"/>
        <v>0</v>
      </c>
      <c r="I36" s="260">
        <f t="shared" si="18"/>
        <v>0</v>
      </c>
      <c r="J36" s="36">
        <v>952.07600000000002</v>
      </c>
      <c r="K36" s="284">
        <f t="shared" si="25"/>
        <v>8.5338034438318874E-2</v>
      </c>
      <c r="L36" s="3">
        <v>2032.4349999999999</v>
      </c>
      <c r="M36" s="251">
        <f t="shared" si="26"/>
        <v>0.19249285125457261</v>
      </c>
      <c r="N36" s="271">
        <f t="shared" si="15"/>
        <v>2984.511</v>
      </c>
      <c r="O36" s="260">
        <f t="shared" si="19"/>
        <v>0.12309881195338883</v>
      </c>
      <c r="Q36" s="207" t="e">
        <f t="shared" si="20"/>
        <v>#DIV/0!</v>
      </c>
      <c r="R36" s="285" t="e">
        <f t="shared" si="21"/>
        <v>#DIV/0!</v>
      </c>
      <c r="S36" s="207" t="e">
        <f t="shared" si="22"/>
        <v>#DIV/0!</v>
      </c>
      <c r="T36" s="289" t="e">
        <f t="shared" si="22"/>
        <v>#DIV/0!</v>
      </c>
      <c r="U36" s="285" t="e">
        <f t="shared" si="22"/>
        <v>#DIV/0!</v>
      </c>
      <c r="V36" s="289" t="e">
        <f t="shared" si="22"/>
        <v>#DIV/0!</v>
      </c>
    </row>
    <row r="37" spans="1:22" ht="20.100000000000001" customHeight="1" thickBot="1" x14ac:dyDescent="0.3">
      <c r="A37" s="214" t="s">
        <v>12</v>
      </c>
      <c r="B37" s="211"/>
      <c r="C37" s="25"/>
      <c r="D37" s="97">
        <f>D27+D32</f>
        <v>15974.945999999998</v>
      </c>
      <c r="E37" s="278">
        <f t="shared" si="27"/>
        <v>0.66200102514157855</v>
      </c>
      <c r="F37" s="279">
        <f>F27+F32</f>
        <v>8156.3550000000023</v>
      </c>
      <c r="G37" s="280">
        <f t="shared" si="16"/>
        <v>0.33799897485842156</v>
      </c>
      <c r="H37" s="274">
        <f t="shared" si="17"/>
        <v>24131.300999999999</v>
      </c>
      <c r="I37" s="257">
        <f t="shared" si="18"/>
        <v>1</v>
      </c>
      <c r="J37" s="97">
        <f>J27+J32</f>
        <v>12618.202000000001</v>
      </c>
      <c r="K37" s="278">
        <f>J37/N37</f>
        <v>0.52044896976016342</v>
      </c>
      <c r="L37" s="279">
        <f>L27+L32</f>
        <v>11626.638000000001</v>
      </c>
      <c r="M37" s="280">
        <f>L37/N37</f>
        <v>0.47955103023983658</v>
      </c>
      <c r="N37" s="274">
        <f t="shared" si="15"/>
        <v>24244.840000000004</v>
      </c>
      <c r="O37" s="257">
        <f t="shared" si="19"/>
        <v>1</v>
      </c>
      <c r="Q37" s="172">
        <f t="shared" si="20"/>
        <v>-0.21012553031478148</v>
      </c>
      <c r="R37" s="293">
        <f t="shared" si="21"/>
        <v>-0.27198066209381883</v>
      </c>
      <c r="S37" s="172">
        <f t="shared" si="22"/>
        <v>0.42546983303203423</v>
      </c>
      <c r="T37" s="294">
        <f t="shared" si="22"/>
        <v>0.4187943334464469</v>
      </c>
      <c r="U37" s="293">
        <f t="shared" si="22"/>
        <v>4.7050509212082812E-3</v>
      </c>
      <c r="V37" s="294">
        <f t="shared" si="22"/>
        <v>0</v>
      </c>
    </row>
    <row r="38" spans="1:22" ht="20.100000000000001" customHeight="1" x14ac:dyDescent="0.25">
      <c r="A38" s="215" t="s">
        <v>127</v>
      </c>
      <c r="B38" s="5"/>
      <c r="C38" s="1"/>
      <c r="D38" s="36">
        <f>D28+D33</f>
        <v>10884.135999999999</v>
      </c>
      <c r="E38" s="248">
        <f>D38/D37</f>
        <v>0.68132537036431917</v>
      </c>
      <c r="F38" s="3">
        <f>F28+F33</f>
        <v>5708.8600000000024</v>
      </c>
      <c r="G38" s="247">
        <f>F38/F37</f>
        <v>0.69992784767215266</v>
      </c>
      <c r="H38" s="275">
        <f t="shared" si="17"/>
        <v>16592.995999999999</v>
      </c>
      <c r="I38" s="260">
        <f>H38/H37</f>
        <v>0.68761298862419395</v>
      </c>
      <c r="J38" s="36">
        <f>J28+J33</f>
        <v>9130.014000000001</v>
      </c>
      <c r="K38" s="248">
        <f>J38/$J$37</f>
        <v>0.72355903004247357</v>
      </c>
      <c r="L38" s="3">
        <f t="shared" ref="L38:L41" si="28">L28+L33</f>
        <v>7292.6740000000009</v>
      </c>
      <c r="M38" s="247">
        <f>L38/$L$37</f>
        <v>0.62723841578279127</v>
      </c>
      <c r="N38" s="275">
        <f t="shared" si="15"/>
        <v>16422.688000000002</v>
      </c>
      <c r="O38" s="260">
        <f t="shared" si="19"/>
        <v>0.67736838024090895</v>
      </c>
      <c r="Q38" s="159">
        <f t="shared" si="20"/>
        <v>-0.16116318281947209</v>
      </c>
      <c r="R38" s="258">
        <f t="shared" si="21"/>
        <v>5.8369335361173294E-2</v>
      </c>
      <c r="S38" s="159">
        <f t="shared" si="22"/>
        <v>0.2774308706116454</v>
      </c>
      <c r="T38" s="288">
        <f t="shared" si="22"/>
        <v>-0.10385275015291182</v>
      </c>
      <c r="U38" s="258">
        <f t="shared" si="22"/>
        <v>-1.0263848674464652E-2</v>
      </c>
      <c r="V38" s="288">
        <f t="shared" si="22"/>
        <v>-1.4898799983087669E-2</v>
      </c>
    </row>
    <row r="39" spans="1:22" ht="20.100000000000001" customHeight="1" x14ac:dyDescent="0.25">
      <c r="A39" s="219" t="s">
        <v>126</v>
      </c>
      <c r="B39" s="212"/>
      <c r="C39" s="213"/>
      <c r="D39" s="220">
        <f>D29+D34</f>
        <v>5090.8099999999995</v>
      </c>
      <c r="E39" s="269">
        <f>D39/D37</f>
        <v>0.31867462963568077</v>
      </c>
      <c r="F39" s="262">
        <f>F29+F34</f>
        <v>2447.4949999999994</v>
      </c>
      <c r="G39" s="261">
        <f>F39/F37</f>
        <v>0.30007215232784729</v>
      </c>
      <c r="H39" s="300">
        <f t="shared" si="17"/>
        <v>7538.3049999999985</v>
      </c>
      <c r="I39" s="263">
        <f>H39/H37</f>
        <v>0.31238701137580599</v>
      </c>
      <c r="J39" s="220">
        <f>J29+J34</f>
        <v>3488.1880000000001</v>
      </c>
      <c r="K39" s="269">
        <f t="shared" ref="K39:K41" si="29">J39/$J$37</f>
        <v>0.27644096995752643</v>
      </c>
      <c r="L39" s="262">
        <f t="shared" si="28"/>
        <v>4333.9639999999999</v>
      </c>
      <c r="M39" s="261">
        <f t="shared" ref="M39:M41" si="30">L39/$L$37</f>
        <v>0.37276158421720879</v>
      </c>
      <c r="N39" s="300">
        <f t="shared" si="15"/>
        <v>7822.152</v>
      </c>
      <c r="O39" s="263">
        <f t="shared" si="19"/>
        <v>0.32263161975909094</v>
      </c>
      <c r="Q39" s="160">
        <f t="shared" si="20"/>
        <v>-0.31480687749100822</v>
      </c>
      <c r="R39" s="298">
        <f t="shared" si="21"/>
        <v>-0.15277641257243202</v>
      </c>
      <c r="S39" s="160">
        <f t="shared" si="22"/>
        <v>0.7707754254860586</v>
      </c>
      <c r="T39" s="299">
        <f t="shared" si="22"/>
        <v>0.24223984573531443</v>
      </c>
      <c r="U39" s="298">
        <f t="shared" si="22"/>
        <v>3.765395536529785E-2</v>
      </c>
      <c r="V39" s="299">
        <f t="shared" si="22"/>
        <v>3.2794604161568479E-2</v>
      </c>
    </row>
    <row r="40" spans="1:22" ht="20.100000000000001" customHeight="1" x14ac:dyDescent="0.25">
      <c r="A40" s="125"/>
      <c r="B40" s="216" t="s">
        <v>125</v>
      </c>
      <c r="C40" s="1"/>
      <c r="D40" s="18"/>
      <c r="E40" s="253" t="e">
        <f t="shared" ref="E40:E41" si="31">D40/H40</f>
        <v>#DIV/0!</v>
      </c>
      <c r="F40" s="267"/>
      <c r="G40" s="252" t="e">
        <f t="shared" si="16"/>
        <v>#DIV/0!</v>
      </c>
      <c r="H40" s="276">
        <f t="shared" si="17"/>
        <v>0</v>
      </c>
      <c r="I40" s="260">
        <f t="shared" si="18"/>
        <v>0</v>
      </c>
      <c r="J40" s="36">
        <f>J30+J35</f>
        <v>2131.0650000000001</v>
      </c>
      <c r="K40" s="284">
        <f t="shared" si="29"/>
        <v>0.16888816647569915</v>
      </c>
      <c r="L40" s="302">
        <f t="shared" si="28"/>
        <v>2101.2370000000005</v>
      </c>
      <c r="M40" s="251">
        <f t="shared" si="30"/>
        <v>0.18072610500129102</v>
      </c>
      <c r="N40" s="275">
        <f t="shared" ref="N40:N41" si="32">N30+N35</f>
        <v>4232.3020000000006</v>
      </c>
      <c r="O40" s="260">
        <f t="shared" si="19"/>
        <v>0.17456506209156258</v>
      </c>
      <c r="Q40" s="207" t="e">
        <f t="shared" si="20"/>
        <v>#DIV/0!</v>
      </c>
      <c r="R40" s="285" t="e">
        <f t="shared" si="21"/>
        <v>#DIV/0!</v>
      </c>
      <c r="S40" s="207" t="e">
        <f t="shared" si="22"/>
        <v>#DIV/0!</v>
      </c>
      <c r="T40" s="289" t="e">
        <f t="shared" si="22"/>
        <v>#DIV/0!</v>
      </c>
      <c r="U40" s="285" t="e">
        <f t="shared" si="22"/>
        <v>#DIV/0!</v>
      </c>
      <c r="V40" s="289" t="e">
        <f t="shared" si="22"/>
        <v>#DIV/0!</v>
      </c>
    </row>
    <row r="41" spans="1:22" ht="20.100000000000001" customHeight="1" thickBot="1" x14ac:dyDescent="0.3">
      <c r="A41" s="217"/>
      <c r="B41" s="218" t="s">
        <v>128</v>
      </c>
      <c r="C41" s="21"/>
      <c r="D41" s="20"/>
      <c r="E41" s="255" t="e">
        <f t="shared" si="31"/>
        <v>#DIV/0!</v>
      </c>
      <c r="F41" s="268"/>
      <c r="G41" s="254" t="e">
        <f t="shared" si="16"/>
        <v>#DIV/0!</v>
      </c>
      <c r="H41" s="277">
        <f t="shared" si="17"/>
        <v>0</v>
      </c>
      <c r="I41" s="259">
        <f t="shared" si="18"/>
        <v>0</v>
      </c>
      <c r="J41" s="42">
        <f>J31+J36</f>
        <v>1357.123</v>
      </c>
      <c r="K41" s="281">
        <f t="shared" si="29"/>
        <v>0.10755280348182727</v>
      </c>
      <c r="L41" s="282">
        <f t="shared" si="28"/>
        <v>2232.7269999999999</v>
      </c>
      <c r="M41" s="283">
        <f t="shared" si="30"/>
        <v>0.19203547921591776</v>
      </c>
      <c r="N41" s="301">
        <f t="shared" si="32"/>
        <v>3589.85</v>
      </c>
      <c r="O41" s="259">
        <f t="shared" si="19"/>
        <v>0.14806655766752841</v>
      </c>
      <c r="Q41" s="290" t="e">
        <f t="shared" si="20"/>
        <v>#DIV/0!</v>
      </c>
      <c r="R41" s="291" t="e">
        <f t="shared" si="21"/>
        <v>#DIV/0!</v>
      </c>
      <c r="S41" s="290" t="e">
        <f t="shared" si="22"/>
        <v>#DIV/0!</v>
      </c>
      <c r="T41" s="292" t="e">
        <f t="shared" si="22"/>
        <v>#DIV/0!</v>
      </c>
      <c r="U41" s="291" t="e">
        <f t="shared" si="22"/>
        <v>#DIV/0!</v>
      </c>
      <c r="V41" s="292" t="e">
        <f t="shared" si="22"/>
        <v>#DIV/0!</v>
      </c>
    </row>
    <row r="43" spans="1:22" ht="15.75" thickBot="1" x14ac:dyDescent="0.3"/>
    <row r="44" spans="1:22" ht="20.100000000000001" customHeight="1" thickBot="1" x14ac:dyDescent="0.3">
      <c r="A44" s="473" t="s">
        <v>130</v>
      </c>
      <c r="B44" s="474"/>
      <c r="C44" s="474"/>
      <c r="D44" s="479" t="s">
        <v>131</v>
      </c>
      <c r="E44" s="480"/>
      <c r="F44" s="480"/>
      <c r="G44" s="480"/>
      <c r="H44" s="480"/>
      <c r="I44" s="481"/>
      <c r="J44" s="479" t="s">
        <v>132</v>
      </c>
      <c r="K44" s="480"/>
      <c r="L44" s="480"/>
      <c r="M44" s="480"/>
      <c r="N44" s="480"/>
      <c r="O44" s="482"/>
      <c r="Q44" s="483" t="s">
        <v>133</v>
      </c>
      <c r="R44" s="480"/>
      <c r="S44" s="480"/>
      <c r="T44" s="480"/>
      <c r="U44" s="480"/>
      <c r="V44" s="482"/>
    </row>
    <row r="45" spans="1:22" ht="20.100000000000001" customHeight="1" x14ac:dyDescent="0.25">
      <c r="A45" s="475"/>
      <c r="B45" s="476"/>
      <c r="C45" s="476"/>
      <c r="D45" s="484" t="s">
        <v>2</v>
      </c>
      <c r="E45" s="485"/>
      <c r="F45" s="484" t="s">
        <v>135</v>
      </c>
      <c r="G45" s="486"/>
      <c r="H45" s="487" t="s">
        <v>12</v>
      </c>
      <c r="I45" s="488"/>
      <c r="J45" s="484" t="s">
        <v>2</v>
      </c>
      <c r="K45" s="485"/>
      <c r="L45" s="484" t="s">
        <v>135</v>
      </c>
      <c r="M45" s="486"/>
      <c r="N45" s="487" t="s">
        <v>12</v>
      </c>
      <c r="O45" s="489"/>
      <c r="Q45" s="490" t="s">
        <v>2</v>
      </c>
      <c r="R45" s="485"/>
      <c r="S45" s="484" t="s">
        <v>16</v>
      </c>
      <c r="T45" s="486"/>
      <c r="U45" s="487" t="s">
        <v>12</v>
      </c>
      <c r="V45" s="489"/>
    </row>
    <row r="46" spans="1:22" ht="20.100000000000001" customHeight="1" thickBot="1" x14ac:dyDescent="0.3">
      <c r="A46" s="477"/>
      <c r="B46" s="478"/>
      <c r="C46" s="478"/>
      <c r="D46" s="491" t="s">
        <v>136</v>
      </c>
      <c r="E46" s="492"/>
      <c r="F46" s="491" t="s">
        <v>136</v>
      </c>
      <c r="G46" s="492"/>
      <c r="H46" s="491" t="s">
        <v>136</v>
      </c>
      <c r="I46" s="492"/>
      <c r="J46" s="491" t="s">
        <v>136</v>
      </c>
      <c r="K46" s="492"/>
      <c r="L46" s="491" t="s">
        <v>136</v>
      </c>
      <c r="M46" s="492"/>
      <c r="N46" s="491" t="s">
        <v>136</v>
      </c>
      <c r="O46" s="497"/>
      <c r="Q46" s="305">
        <v>1000</v>
      </c>
      <c r="R46" s="249"/>
      <c r="S46" s="304">
        <v>1000</v>
      </c>
      <c r="T46" s="249" t="s">
        <v>24</v>
      </c>
      <c r="U46" s="306">
        <v>1000</v>
      </c>
      <c r="V46" s="287" t="s">
        <v>24</v>
      </c>
    </row>
    <row r="47" spans="1:22" ht="20.100000000000001" customHeight="1" thickBot="1" x14ac:dyDescent="0.3">
      <c r="A47" s="214" t="s">
        <v>31</v>
      </c>
      <c r="B47" s="211"/>
      <c r="C47" s="25"/>
      <c r="D47" s="493">
        <f>D27/D7*10</f>
        <v>1.1331460580862092</v>
      </c>
      <c r="E47" s="494"/>
      <c r="F47" s="493">
        <f>F27/F7*10</f>
        <v>0.91407673075427631</v>
      </c>
      <c r="G47" s="494"/>
      <c r="H47" s="498">
        <f>H27/H7*10</f>
        <v>1.0398472347042766</v>
      </c>
      <c r="I47" s="499"/>
      <c r="J47" s="493">
        <f>J27/J7*10</f>
        <v>0.7445556941082504</v>
      </c>
      <c r="K47" s="494"/>
      <c r="L47" s="493">
        <f>L27/L7*10</f>
        <v>0.87994180634297692</v>
      </c>
      <c r="M47" s="494"/>
      <c r="N47" s="498">
        <f>N27/N7*10</f>
        <v>0.79628395073386149</v>
      </c>
      <c r="O47" s="499"/>
      <c r="Q47" s="546">
        <f>(J47-D47)/D47</f>
        <v>-0.34293051739001418</v>
      </c>
      <c r="R47" s="547"/>
      <c r="S47" s="546">
        <f>(L47-F47)/F47</f>
        <v>-3.734360941792271E-2</v>
      </c>
      <c r="T47" s="547"/>
      <c r="U47" s="546">
        <f>(N47-H47)/H47</f>
        <v>-0.23422987131343614</v>
      </c>
      <c r="V47" s="547"/>
    </row>
    <row r="48" spans="1:22" ht="20.100000000000001" customHeight="1" x14ac:dyDescent="0.25">
      <c r="A48" s="215" t="s">
        <v>127</v>
      </c>
      <c r="B48" s="5"/>
      <c r="C48" s="1"/>
      <c r="D48" s="495">
        <f t="shared" ref="D48:D61" si="33">D28/D8*10</f>
        <v>1.6547562271558816</v>
      </c>
      <c r="E48" s="496"/>
      <c r="F48" s="495">
        <f t="shared" ref="F48:F61" si="34">F28/F8*10</f>
        <v>0.96711392098260518</v>
      </c>
      <c r="G48" s="496"/>
      <c r="H48" s="500">
        <f t="shared" ref="H48:H59" si="35">H28/H8*10</f>
        <v>1.2855567917096622</v>
      </c>
      <c r="I48" s="501"/>
      <c r="J48" s="495">
        <f t="shared" ref="J48:J61" si="36">J28/J8*10</f>
        <v>1.6711012435170911</v>
      </c>
      <c r="K48" s="496"/>
      <c r="L48" s="495">
        <f t="shared" ref="L48:L61" si="37">L28/L8*10</f>
        <v>1.0025434282457732</v>
      </c>
      <c r="M48" s="496"/>
      <c r="N48" s="500">
        <f t="shared" ref="N48:N61" si="38">N28/N8*10</f>
        <v>1.2538601228841073</v>
      </c>
      <c r="O48" s="501"/>
      <c r="Q48" s="542">
        <f t="shared" ref="Q48:Q61" si="39">(J48-D48)/D48</f>
        <v>9.8775977349259535E-3</v>
      </c>
      <c r="R48" s="543"/>
      <c r="S48" s="542">
        <f t="shared" ref="S48:S61" si="40">(L48-F48)/F48</f>
        <v>3.6634264582988373E-2</v>
      </c>
      <c r="T48" s="543"/>
      <c r="U48" s="542">
        <f t="shared" ref="U48:U61" si="41">(N48-H48)/H48</f>
        <v>-2.4655984885274092E-2</v>
      </c>
      <c r="V48" s="543"/>
    </row>
    <row r="49" spans="1:22" ht="20.100000000000001" customHeight="1" thickBot="1" x14ac:dyDescent="0.3">
      <c r="A49" s="219" t="s">
        <v>126</v>
      </c>
      <c r="B49" s="212"/>
      <c r="C49" s="213"/>
      <c r="D49" s="508">
        <f t="shared" si="33"/>
        <v>0.72052285535378835</v>
      </c>
      <c r="E49" s="509"/>
      <c r="F49" s="508">
        <f t="shared" si="34"/>
        <v>0.7958670486146775</v>
      </c>
      <c r="G49" s="509"/>
      <c r="H49" s="502">
        <f t="shared" si="35"/>
        <v>0.74248804708632821</v>
      </c>
      <c r="I49" s="503"/>
      <c r="J49" s="508">
        <f t="shared" si="36"/>
        <v>0.50782213297178369</v>
      </c>
      <c r="K49" s="509"/>
      <c r="L49" s="508">
        <f t="shared" si="37"/>
        <v>0.73225027243007657</v>
      </c>
      <c r="M49" s="509"/>
      <c r="N49" s="502">
        <f t="shared" si="38"/>
        <v>0.56626873013470558</v>
      </c>
      <c r="O49" s="503"/>
      <c r="Q49" s="548">
        <f t="shared" si="39"/>
        <v>-0.29520329688579439</v>
      </c>
      <c r="R49" s="549"/>
      <c r="S49" s="548">
        <f t="shared" si="40"/>
        <v>-7.9933924008206134E-2</v>
      </c>
      <c r="T49" s="549"/>
      <c r="U49" s="548">
        <f t="shared" si="41"/>
        <v>-0.23733623408907728</v>
      </c>
      <c r="V49" s="549"/>
    </row>
    <row r="50" spans="1:22" ht="20.100000000000001" customHeight="1" x14ac:dyDescent="0.25">
      <c r="A50" s="125"/>
      <c r="B50" s="216" t="s">
        <v>125</v>
      </c>
      <c r="C50" s="1"/>
      <c r="D50" s="510" t="e">
        <f t="shared" si="33"/>
        <v>#DIV/0!</v>
      </c>
      <c r="E50" s="511"/>
      <c r="F50" s="510" t="e">
        <f t="shared" si="34"/>
        <v>#DIV/0!</v>
      </c>
      <c r="G50" s="511"/>
      <c r="H50" s="526"/>
      <c r="I50" s="527"/>
      <c r="J50" s="522">
        <f t="shared" si="36"/>
        <v>0.40468767067709055</v>
      </c>
      <c r="K50" s="523"/>
      <c r="L50" s="534">
        <f t="shared" si="37"/>
        <v>0.83831234298558777</v>
      </c>
      <c r="M50" s="535"/>
      <c r="N50" s="504">
        <f t="shared" si="38"/>
        <v>0.49190408398510382</v>
      </c>
      <c r="O50" s="505"/>
      <c r="Q50" s="207" t="e">
        <f t="shared" si="39"/>
        <v>#DIV/0!</v>
      </c>
      <c r="R50" s="285"/>
      <c r="S50" s="207" t="e">
        <f t="shared" si="40"/>
        <v>#DIV/0!</v>
      </c>
      <c r="T50" s="289"/>
      <c r="U50" s="285" t="e">
        <f t="shared" si="41"/>
        <v>#DIV/0!</v>
      </c>
      <c r="V50" s="289"/>
    </row>
    <row r="51" spans="1:22" ht="20.100000000000001" customHeight="1" thickBot="1" x14ac:dyDescent="0.3">
      <c r="A51" s="217"/>
      <c r="B51" s="218" t="s">
        <v>128</v>
      </c>
      <c r="C51" s="21"/>
      <c r="D51" s="512" t="e">
        <f t="shared" si="33"/>
        <v>#DIV/0!</v>
      </c>
      <c r="E51" s="513"/>
      <c r="F51" s="512" t="e">
        <f t="shared" si="34"/>
        <v>#DIV/0!</v>
      </c>
      <c r="G51" s="513"/>
      <c r="H51" s="528"/>
      <c r="I51" s="529"/>
      <c r="J51" s="524">
        <f t="shared" si="36"/>
        <v>0.67239435918292823</v>
      </c>
      <c r="K51" s="525"/>
      <c r="L51" s="536">
        <f t="shared" si="37"/>
        <v>0.64906800093329553</v>
      </c>
      <c r="M51" s="537"/>
      <c r="N51" s="506">
        <f t="shared" si="38"/>
        <v>0.66449281487279066</v>
      </c>
      <c r="O51" s="507"/>
      <c r="Q51" s="207" t="e">
        <f t="shared" si="39"/>
        <v>#DIV/0!</v>
      </c>
      <c r="R51" s="285"/>
      <c r="S51" s="207" t="e">
        <f t="shared" si="40"/>
        <v>#DIV/0!</v>
      </c>
      <c r="T51" s="289"/>
      <c r="U51" s="285" t="e">
        <f t="shared" si="41"/>
        <v>#DIV/0!</v>
      </c>
      <c r="V51" s="289"/>
    </row>
    <row r="52" spans="1:22" ht="20.100000000000001" customHeight="1" thickBot="1" x14ac:dyDescent="0.3">
      <c r="A52" s="214" t="s">
        <v>32</v>
      </c>
      <c r="B52" s="211"/>
      <c r="C52" s="25"/>
      <c r="D52" s="493">
        <f t="shared" si="33"/>
        <v>1.0629308510126005</v>
      </c>
      <c r="E52" s="494"/>
      <c r="F52" s="493">
        <f t="shared" si="34"/>
        <v>1.0011653623543062</v>
      </c>
      <c r="G52" s="494"/>
      <c r="H52" s="498">
        <f t="shared" si="35"/>
        <v>1.0414340431432314</v>
      </c>
      <c r="I52" s="499"/>
      <c r="J52" s="493">
        <f t="shared" si="36"/>
        <v>1.2738462107602275</v>
      </c>
      <c r="K52" s="494"/>
      <c r="L52" s="493">
        <f t="shared" si="37"/>
        <v>1.0142175906518853</v>
      </c>
      <c r="M52" s="494"/>
      <c r="N52" s="498">
        <f t="shared" si="38"/>
        <v>1.1328418635743638</v>
      </c>
      <c r="O52" s="499"/>
      <c r="Q52" s="546">
        <f t="shared" si="39"/>
        <v>0.19842810992521157</v>
      </c>
      <c r="R52" s="547"/>
      <c r="S52" s="546">
        <f t="shared" si="40"/>
        <v>1.3037035427280418E-2</v>
      </c>
      <c r="T52" s="547"/>
      <c r="U52" s="546">
        <f t="shared" si="41"/>
        <v>8.7771108533429038E-2</v>
      </c>
      <c r="V52" s="547"/>
    </row>
    <row r="53" spans="1:22" ht="20.100000000000001" customHeight="1" x14ac:dyDescent="0.25">
      <c r="A53" s="215" t="s">
        <v>127</v>
      </c>
      <c r="B53" s="5"/>
      <c r="C53" s="1"/>
      <c r="D53" s="495">
        <f t="shared" si="33"/>
        <v>1.9929668578124728</v>
      </c>
      <c r="E53" s="496"/>
      <c r="F53" s="495">
        <f t="shared" si="34"/>
        <v>1.1481220253186035</v>
      </c>
      <c r="G53" s="496"/>
      <c r="H53" s="500">
        <f t="shared" si="35"/>
        <v>1.5955183013740182</v>
      </c>
      <c r="I53" s="501"/>
      <c r="J53" s="495">
        <f t="shared" si="36"/>
        <v>1.9775887472847964</v>
      </c>
      <c r="K53" s="496"/>
      <c r="L53" s="495">
        <f t="shared" si="37"/>
        <v>1.2984867889625349</v>
      </c>
      <c r="M53" s="496"/>
      <c r="N53" s="500">
        <f t="shared" si="38"/>
        <v>1.6081825587606271</v>
      </c>
      <c r="O53" s="501"/>
      <c r="Q53" s="542">
        <f t="shared" si="39"/>
        <v>-7.7161897938211746E-3</v>
      </c>
      <c r="R53" s="543"/>
      <c r="S53" s="542">
        <f t="shared" si="40"/>
        <v>0.13096583841095216</v>
      </c>
      <c r="T53" s="543"/>
      <c r="U53" s="542">
        <f t="shared" si="41"/>
        <v>7.9373939964855304E-3</v>
      </c>
      <c r="V53" s="543"/>
    </row>
    <row r="54" spans="1:22" ht="20.100000000000001" customHeight="1" x14ac:dyDescent="0.25">
      <c r="A54" s="219" t="s">
        <v>126</v>
      </c>
      <c r="B54" s="212"/>
      <c r="C54" s="213"/>
      <c r="D54" s="508">
        <f t="shared" si="33"/>
        <v>0.52813369736472615</v>
      </c>
      <c r="E54" s="509"/>
      <c r="F54" s="508">
        <f t="shared" si="34"/>
        <v>0.77366126130485668</v>
      </c>
      <c r="G54" s="509"/>
      <c r="H54" s="502">
        <f t="shared" si="35"/>
        <v>0.58905027306312041</v>
      </c>
      <c r="I54" s="503"/>
      <c r="J54" s="508">
        <f t="shared" si="36"/>
        <v>0.60150453326939046</v>
      </c>
      <c r="K54" s="509"/>
      <c r="L54" s="508">
        <f t="shared" si="37"/>
        <v>0.74077667981768858</v>
      </c>
      <c r="M54" s="509"/>
      <c r="N54" s="502">
        <f t="shared" si="38"/>
        <v>0.67702805697769985</v>
      </c>
      <c r="O54" s="503"/>
      <c r="Q54" s="544">
        <f t="shared" si="39"/>
        <v>0.13892473869925182</v>
      </c>
      <c r="R54" s="545"/>
      <c r="S54" s="544">
        <f t="shared" si="40"/>
        <v>-4.2505141632275846E-2</v>
      </c>
      <c r="T54" s="545"/>
      <c r="U54" s="544">
        <f t="shared" si="41"/>
        <v>0.14935530622384088</v>
      </c>
      <c r="V54" s="545"/>
    </row>
    <row r="55" spans="1:22" ht="20.100000000000001" customHeight="1" x14ac:dyDescent="0.25">
      <c r="A55" s="125"/>
      <c r="B55" s="216" t="s">
        <v>125</v>
      </c>
      <c r="C55" s="1"/>
      <c r="D55" s="510" t="e">
        <f t="shared" si="33"/>
        <v>#DIV/0!</v>
      </c>
      <c r="E55" s="511"/>
      <c r="F55" s="510" t="e">
        <f t="shared" si="34"/>
        <v>#DIV/0!</v>
      </c>
      <c r="G55" s="511"/>
      <c r="H55" s="526"/>
      <c r="I55" s="527"/>
      <c r="J55" s="522">
        <f t="shared" si="36"/>
        <v>0.76250038845889712</v>
      </c>
      <c r="K55" s="523"/>
      <c r="L55" s="522">
        <f t="shared" si="37"/>
        <v>0.82677379343024004</v>
      </c>
      <c r="M55" s="523"/>
      <c r="N55" s="504">
        <f t="shared" si="38"/>
        <v>0.79471725792525927</v>
      </c>
      <c r="O55" s="505"/>
      <c r="Q55" s="207" t="e">
        <f t="shared" si="39"/>
        <v>#DIV/0!</v>
      </c>
      <c r="R55" s="285"/>
      <c r="S55" s="207" t="e">
        <f t="shared" si="40"/>
        <v>#DIV/0!</v>
      </c>
      <c r="T55" s="289"/>
      <c r="U55" s="285" t="e">
        <f t="shared" si="41"/>
        <v>#DIV/0!</v>
      </c>
      <c r="V55" s="289"/>
    </row>
    <row r="56" spans="1:22" ht="20.100000000000001" customHeight="1" thickBot="1" x14ac:dyDescent="0.3">
      <c r="A56" s="125"/>
      <c r="B56" s="216" t="s">
        <v>128</v>
      </c>
      <c r="C56" s="1"/>
      <c r="D56" s="512" t="e">
        <f t="shared" si="33"/>
        <v>#DIV/0!</v>
      </c>
      <c r="E56" s="513"/>
      <c r="F56" s="512" t="e">
        <f t="shared" si="34"/>
        <v>#DIV/0!</v>
      </c>
      <c r="G56" s="513"/>
      <c r="H56" s="528"/>
      <c r="I56" s="529"/>
      <c r="J56" s="524">
        <f t="shared" si="36"/>
        <v>0.43388044084567123</v>
      </c>
      <c r="K56" s="525"/>
      <c r="L56" s="524">
        <f t="shared" si="37"/>
        <v>0.67518069343357867</v>
      </c>
      <c r="M56" s="525"/>
      <c r="N56" s="506">
        <f t="shared" si="38"/>
        <v>0.57344409310568834</v>
      </c>
      <c r="O56" s="507"/>
      <c r="Q56" s="207" t="e">
        <f t="shared" si="39"/>
        <v>#DIV/0!</v>
      </c>
      <c r="R56" s="285"/>
      <c r="S56" s="207" t="e">
        <f t="shared" si="40"/>
        <v>#DIV/0!</v>
      </c>
      <c r="T56" s="289"/>
      <c r="U56" s="285" t="e">
        <f t="shared" si="41"/>
        <v>#DIV/0!</v>
      </c>
      <c r="V56" s="289"/>
    </row>
    <row r="57" spans="1:22" ht="20.100000000000001" customHeight="1" thickBot="1" x14ac:dyDescent="0.3">
      <c r="A57" s="214" t="s">
        <v>12</v>
      </c>
      <c r="B57" s="211"/>
      <c r="C57" s="25"/>
      <c r="D57" s="514">
        <f t="shared" si="33"/>
        <v>1.0683031543638075</v>
      </c>
      <c r="E57" s="515"/>
      <c r="F57" s="514">
        <f t="shared" si="34"/>
        <v>0.99217401459001642</v>
      </c>
      <c r="G57" s="515"/>
      <c r="H57" s="530">
        <f t="shared" si="35"/>
        <v>1.0412975862012424</v>
      </c>
      <c r="I57" s="531"/>
      <c r="J57" s="514">
        <f t="shared" si="36"/>
        <v>1.1769290162176318</v>
      </c>
      <c r="K57" s="515"/>
      <c r="L57" s="514">
        <f t="shared" si="37"/>
        <v>1.000195795691841</v>
      </c>
      <c r="M57" s="515"/>
      <c r="N57" s="530">
        <f t="shared" si="38"/>
        <v>1.0849911947091642</v>
      </c>
      <c r="O57" s="531"/>
      <c r="Q57" s="546">
        <f t="shared" si="39"/>
        <v>0.10168074615347626</v>
      </c>
      <c r="R57" s="547"/>
      <c r="S57" s="546">
        <f t="shared" si="40"/>
        <v>8.0850546213300598E-3</v>
      </c>
      <c r="T57" s="547"/>
      <c r="U57" s="546">
        <f t="shared" si="41"/>
        <v>4.1960731578491853E-2</v>
      </c>
      <c r="V57" s="547"/>
    </row>
    <row r="58" spans="1:22" ht="20.100000000000001" customHeight="1" x14ac:dyDescent="0.25">
      <c r="A58" s="215" t="s">
        <v>127</v>
      </c>
      <c r="B58" s="5"/>
      <c r="C58" s="1"/>
      <c r="D58" s="495">
        <f t="shared" si="33"/>
        <v>1.9621563114518263</v>
      </c>
      <c r="E58" s="496"/>
      <c r="F58" s="495">
        <f t="shared" si="34"/>
        <v>1.127183539755074</v>
      </c>
      <c r="G58" s="496"/>
      <c r="H58" s="532">
        <f t="shared" si="35"/>
        <v>1.5636451703490661</v>
      </c>
      <c r="I58" s="533"/>
      <c r="J58" s="495">
        <f t="shared" si="36"/>
        <v>1.9514176824674259</v>
      </c>
      <c r="K58" s="496"/>
      <c r="L58" s="495">
        <f t="shared" si="37"/>
        <v>1.2644522533934803</v>
      </c>
      <c r="M58" s="496"/>
      <c r="N58" s="532">
        <f t="shared" si="38"/>
        <v>1.5721337140299259</v>
      </c>
      <c r="O58" s="533"/>
      <c r="Q58" s="542">
        <f t="shared" si="39"/>
        <v>-5.4728713108767668E-3</v>
      </c>
      <c r="R58" s="543"/>
      <c r="S58" s="542">
        <f t="shared" si="40"/>
        <v>0.12178026807260996</v>
      </c>
      <c r="T58" s="543"/>
      <c r="U58" s="542">
        <f t="shared" si="41"/>
        <v>5.4286892204353145E-3</v>
      </c>
      <c r="V58" s="543"/>
    </row>
    <row r="59" spans="1:22" ht="20.100000000000001" customHeight="1" x14ac:dyDescent="0.25">
      <c r="A59" s="219" t="s">
        <v>126</v>
      </c>
      <c r="B59" s="212"/>
      <c r="C59" s="213"/>
      <c r="D59" s="508">
        <f t="shared" si="33"/>
        <v>0.54119888052378862</v>
      </c>
      <c r="E59" s="509"/>
      <c r="F59" s="508">
        <f t="shared" si="34"/>
        <v>0.77551079253404187</v>
      </c>
      <c r="G59" s="509"/>
      <c r="H59" s="516">
        <f t="shared" si="35"/>
        <v>0.6000631242776131</v>
      </c>
      <c r="I59" s="517"/>
      <c r="J59" s="508">
        <f t="shared" si="36"/>
        <v>0.5772625428269148</v>
      </c>
      <c r="K59" s="509"/>
      <c r="L59" s="508">
        <f t="shared" si="37"/>
        <v>0.73997512338001048</v>
      </c>
      <c r="M59" s="509"/>
      <c r="N59" s="516">
        <f t="shared" si="38"/>
        <v>0.65734899712946926</v>
      </c>
      <c r="O59" s="517"/>
      <c r="Q59" s="544">
        <f t="shared" si="39"/>
        <v>6.6636616595035614E-2</v>
      </c>
      <c r="R59" s="545"/>
      <c r="S59" s="544">
        <f t="shared" si="40"/>
        <v>-4.5822275455272295E-2</v>
      </c>
      <c r="T59" s="545"/>
      <c r="U59" s="544">
        <f t="shared" si="41"/>
        <v>9.5466411006041807E-2</v>
      </c>
      <c r="V59" s="545"/>
    </row>
    <row r="60" spans="1:22" ht="20.100000000000001" customHeight="1" x14ac:dyDescent="0.25">
      <c r="A60" s="125"/>
      <c r="B60" s="216" t="s">
        <v>125</v>
      </c>
      <c r="C60" s="1"/>
      <c r="D60" s="510" t="e">
        <f t="shared" si="33"/>
        <v>#DIV/0!</v>
      </c>
      <c r="E60" s="511"/>
      <c r="F60" s="307" t="e">
        <f t="shared" si="34"/>
        <v>#DIV/0!</v>
      </c>
      <c r="G60" s="308"/>
      <c r="H60" s="518"/>
      <c r="I60" s="519"/>
      <c r="J60" s="522">
        <f t="shared" si="36"/>
        <v>0.65653772712400871</v>
      </c>
      <c r="K60" s="523"/>
      <c r="L60" s="534">
        <f t="shared" si="37"/>
        <v>0.8278740260477081</v>
      </c>
      <c r="M60" s="535"/>
      <c r="N60" s="538">
        <f t="shared" si="38"/>
        <v>0.7317225060883199</v>
      </c>
      <c r="O60" s="539"/>
      <c r="Q60" s="207" t="e">
        <f t="shared" si="39"/>
        <v>#DIV/0!</v>
      </c>
      <c r="R60" s="285"/>
      <c r="S60" s="207" t="e">
        <f t="shared" si="40"/>
        <v>#DIV/0!</v>
      </c>
      <c r="T60" s="289"/>
      <c r="U60" s="285" t="e">
        <f t="shared" si="41"/>
        <v>#DIV/0!</v>
      </c>
      <c r="V60" s="289"/>
    </row>
    <row r="61" spans="1:22" ht="20.100000000000001" customHeight="1" thickBot="1" x14ac:dyDescent="0.3">
      <c r="A61" s="217"/>
      <c r="B61" s="218" t="s">
        <v>128</v>
      </c>
      <c r="C61" s="21"/>
      <c r="D61" s="512" t="e">
        <f t="shared" si="33"/>
        <v>#DIV/0!</v>
      </c>
      <c r="E61" s="513"/>
      <c r="F61" s="309" t="e">
        <f t="shared" si="34"/>
        <v>#DIV/0!</v>
      </c>
      <c r="G61" s="310"/>
      <c r="H61" s="520"/>
      <c r="I61" s="521"/>
      <c r="J61" s="524">
        <f t="shared" si="36"/>
        <v>0.48525470702675955</v>
      </c>
      <c r="K61" s="525"/>
      <c r="L61" s="536">
        <f t="shared" si="37"/>
        <v>0.67275271461642816</v>
      </c>
      <c r="M61" s="537"/>
      <c r="N61" s="540">
        <f t="shared" si="38"/>
        <v>0.58700688543697699</v>
      </c>
      <c r="O61" s="541"/>
      <c r="Q61" s="290" t="e">
        <f t="shared" si="39"/>
        <v>#DIV/0!</v>
      </c>
      <c r="R61" s="291"/>
      <c r="S61" s="290" t="e">
        <f t="shared" si="40"/>
        <v>#DIV/0!</v>
      </c>
      <c r="T61" s="292"/>
      <c r="U61" s="291" t="e">
        <f t="shared" si="41"/>
        <v>#DIV/0!</v>
      </c>
      <c r="V61" s="292"/>
    </row>
  </sheetData>
  <mergeCells count="160">
    <mergeCell ref="Q59:R59"/>
    <mergeCell ref="S59:T59"/>
    <mergeCell ref="D60:E60"/>
    <mergeCell ref="H60:I60"/>
    <mergeCell ref="J60:K60"/>
    <mergeCell ref="L60:M60"/>
    <mergeCell ref="N60:O60"/>
    <mergeCell ref="D59:E59"/>
    <mergeCell ref="F59:G59"/>
    <mergeCell ref="H59:I59"/>
    <mergeCell ref="J59:K59"/>
    <mergeCell ref="L59:M59"/>
    <mergeCell ref="N59:O59"/>
    <mergeCell ref="D61:E61"/>
    <mergeCell ref="H61:I61"/>
    <mergeCell ref="J61:K61"/>
    <mergeCell ref="L61:M61"/>
    <mergeCell ref="N61:O61"/>
    <mergeCell ref="Q57:R57"/>
    <mergeCell ref="S57:T57"/>
    <mergeCell ref="U57:V57"/>
    <mergeCell ref="D58:E58"/>
    <mergeCell ref="F58:G58"/>
    <mergeCell ref="H58:I58"/>
    <mergeCell ref="J58:K58"/>
    <mergeCell ref="L58:M58"/>
    <mergeCell ref="N58:O58"/>
    <mergeCell ref="Q58:R58"/>
    <mergeCell ref="D57:E57"/>
    <mergeCell ref="F57:G57"/>
    <mergeCell ref="H57:I57"/>
    <mergeCell ref="J57:K57"/>
    <mergeCell ref="L57:M57"/>
    <mergeCell ref="N57:O57"/>
    <mergeCell ref="S58:T58"/>
    <mergeCell ref="U58:V58"/>
    <mergeCell ref="U59:V59"/>
    <mergeCell ref="D56:E56"/>
    <mergeCell ref="F56:G56"/>
    <mergeCell ref="H56:I56"/>
    <mergeCell ref="J56:K56"/>
    <mergeCell ref="L56:M56"/>
    <mergeCell ref="N56:O56"/>
    <mergeCell ref="U54:V54"/>
    <mergeCell ref="D55:E55"/>
    <mergeCell ref="F55:G55"/>
    <mergeCell ref="H55:I55"/>
    <mergeCell ref="J55:K55"/>
    <mergeCell ref="L55:M55"/>
    <mergeCell ref="N55:O55"/>
    <mergeCell ref="S49:T49"/>
    <mergeCell ref="S53:T53"/>
    <mergeCell ref="U53:V53"/>
    <mergeCell ref="D54:E54"/>
    <mergeCell ref="F54:G54"/>
    <mergeCell ref="H54:I54"/>
    <mergeCell ref="J54:K54"/>
    <mergeCell ref="L54:M54"/>
    <mergeCell ref="N54:O54"/>
    <mergeCell ref="Q54:R54"/>
    <mergeCell ref="S54:T54"/>
    <mergeCell ref="D53:E53"/>
    <mergeCell ref="F53:G53"/>
    <mergeCell ref="H53:I53"/>
    <mergeCell ref="J53:K53"/>
    <mergeCell ref="L53:M53"/>
    <mergeCell ref="N53:O53"/>
    <mergeCell ref="Q53:R53"/>
    <mergeCell ref="U48:V48"/>
    <mergeCell ref="D52:E52"/>
    <mergeCell ref="F52:G52"/>
    <mergeCell ref="H52:I52"/>
    <mergeCell ref="J52:K52"/>
    <mergeCell ref="L52:M52"/>
    <mergeCell ref="N52:O52"/>
    <mergeCell ref="U49:V49"/>
    <mergeCell ref="D50:E50"/>
    <mergeCell ref="F50:G50"/>
    <mergeCell ref="H50:I50"/>
    <mergeCell ref="J50:K50"/>
    <mergeCell ref="L50:M50"/>
    <mergeCell ref="N50:O50"/>
    <mergeCell ref="Q52:R52"/>
    <mergeCell ref="S52:T52"/>
    <mergeCell ref="U52:V52"/>
    <mergeCell ref="D49:E49"/>
    <mergeCell ref="F49:G49"/>
    <mergeCell ref="H49:I49"/>
    <mergeCell ref="J49:K49"/>
    <mergeCell ref="L49:M49"/>
    <mergeCell ref="N49:O49"/>
    <mergeCell ref="Q49:R49"/>
    <mergeCell ref="N48:O48"/>
    <mergeCell ref="Q48:R48"/>
    <mergeCell ref="D47:E47"/>
    <mergeCell ref="F47:G47"/>
    <mergeCell ref="H47:I47"/>
    <mergeCell ref="J47:K47"/>
    <mergeCell ref="L47:M47"/>
    <mergeCell ref="N47:O47"/>
    <mergeCell ref="S48:T48"/>
    <mergeCell ref="D51:E51"/>
    <mergeCell ref="F51:G51"/>
    <mergeCell ref="H51:I51"/>
    <mergeCell ref="J51:K51"/>
    <mergeCell ref="L51:M51"/>
    <mergeCell ref="N51:O51"/>
    <mergeCell ref="Q47:R47"/>
    <mergeCell ref="Q24:V24"/>
    <mergeCell ref="D25:E25"/>
    <mergeCell ref="F25:G25"/>
    <mergeCell ref="H25:I25"/>
    <mergeCell ref="J25:K25"/>
    <mergeCell ref="L25:M25"/>
    <mergeCell ref="N25:O25"/>
    <mergeCell ref="Q25:R25"/>
    <mergeCell ref="S25:T25"/>
    <mergeCell ref="U25:V25"/>
    <mergeCell ref="S47:T47"/>
    <mergeCell ref="U47:V47"/>
    <mergeCell ref="D48:E48"/>
    <mergeCell ref="F48:G48"/>
    <mergeCell ref="H48:I48"/>
    <mergeCell ref="J48:K48"/>
    <mergeCell ref="L48:M48"/>
    <mergeCell ref="A44:C46"/>
    <mergeCell ref="D44:I44"/>
    <mergeCell ref="J44:O44"/>
    <mergeCell ref="Q44:V44"/>
    <mergeCell ref="D45:E45"/>
    <mergeCell ref="F45:G45"/>
    <mergeCell ref="H45:I45"/>
    <mergeCell ref="J45:K45"/>
    <mergeCell ref="L45:M45"/>
    <mergeCell ref="N45:O45"/>
    <mergeCell ref="Q45:R45"/>
    <mergeCell ref="S45:T45"/>
    <mergeCell ref="U45:V45"/>
    <mergeCell ref="D46:E46"/>
    <mergeCell ref="F46:G46"/>
    <mergeCell ref="H46:I46"/>
    <mergeCell ref="J46:K46"/>
    <mergeCell ref="L46:M46"/>
    <mergeCell ref="N46:O46"/>
    <mergeCell ref="A24:C26"/>
    <mergeCell ref="A4:C6"/>
    <mergeCell ref="D4:I4"/>
    <mergeCell ref="J4:O4"/>
    <mergeCell ref="Q4:V4"/>
    <mergeCell ref="D5:E5"/>
    <mergeCell ref="F5:G5"/>
    <mergeCell ref="H5:I5"/>
    <mergeCell ref="J5:K5"/>
    <mergeCell ref="L5:M5"/>
    <mergeCell ref="N5:O5"/>
    <mergeCell ref="Q5:R5"/>
    <mergeCell ref="S5:T5"/>
    <mergeCell ref="U5:V5"/>
    <mergeCell ref="D24:I24"/>
    <mergeCell ref="J24:O24"/>
  </mergeCells>
  <pageMargins left="0.7" right="0.7" top="0.75" bottom="0.75" header="0.3" footer="0.3"/>
  <pageSetup paperSize="9" orientation="portrait" horizontalDpi="300" verticalDpi="300" r:id="rId1"/>
  <ignoredErrors>
    <ignoredError sqref="Q10:Q11 Q15:Q16 Q20:Q21 E15:G16 E20:G21 S10:V11 S15:V16 S20:V21 E10:G11 E30:G31 Q30:Q31 Q35:Q36 E35:G36 S30:V31 S35:V36 Q40:Q41 S40:V41 F40:G41 D60:G61 Q60:V61 Q55:V56 D55:G56 D50:G51 Q50:V51" evalError="1"/>
    <ignoredError sqref="R20:R21 R15:R16 R10:R11 R35:R36 R30:R31 R40:R41 E40:E41" evalError="1" formula="1"/>
    <ignoredError sqref="R7:R9 R12:R14 R17:R19 R27:R29 R32:R34 R37:R39 E37:E39 E17:E19 K17:K21 M18:M21 K37:K41 F38:F39 H38:H39 M40:M41 F18:F19" 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" id="{6B360DB4-6148-45F7-841D-653F319DD76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Q7:V21</xm:sqref>
        </x14:conditionalFormatting>
        <x14:conditionalFormatting xmlns:xm="http://schemas.microsoft.com/office/excel/2006/main">
          <x14:cfRule type="iconSet" priority="2" id="{565DCD3C-4C30-4659-B1FF-9BA39FD079F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Q27:V41</xm:sqref>
        </x14:conditionalFormatting>
        <x14:conditionalFormatting xmlns:xm="http://schemas.microsoft.com/office/excel/2006/main">
          <x14:cfRule type="iconSet" priority="1" id="{14508600-77F9-4D7C-9410-8EB0A52C9CC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Q50:V51 Q47:Q49 S47:S49 U47:U49 Q55:V56 Q52:Q54 S52:S54 U52:U54 Q60:V61 Q57:Q59 S57:S59 U57:U59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6"/>
  <sheetViews>
    <sheetView showGridLines="0" topLeftCell="A28" workbookViewId="0">
      <selection activeCell="A4" sqref="A4:R6"/>
    </sheetView>
  </sheetViews>
  <sheetFormatPr defaultRowHeight="15" x14ac:dyDescent="0.25"/>
  <cols>
    <col min="1" max="1" width="26.7109375" customWidth="1"/>
    <col min="6" max="7" width="12.42578125" bestFit="1" customWidth="1"/>
    <col min="8" max="8" width="2" customWidth="1"/>
    <col min="13" max="14" width="11.42578125" bestFit="1" customWidth="1"/>
    <col min="15" max="15" width="2" customWidth="1"/>
    <col min="18" max="18" width="10.140625" customWidth="1"/>
  </cols>
  <sheetData>
    <row r="1" spans="1:18" ht="15.75" x14ac:dyDescent="0.25">
      <c r="A1" s="8" t="s">
        <v>122</v>
      </c>
    </row>
    <row r="3" spans="1:18" ht="8.25" customHeight="1" thickBot="1" x14ac:dyDescent="0.3"/>
    <row r="4" spans="1:18" x14ac:dyDescent="0.25">
      <c r="A4" s="469" t="s">
        <v>3</v>
      </c>
      <c r="B4" s="460" t="s">
        <v>1</v>
      </c>
      <c r="C4" s="453"/>
      <c r="D4" s="460" t="s">
        <v>13</v>
      </c>
      <c r="E4" s="453"/>
      <c r="F4" s="472" t="s">
        <v>109</v>
      </c>
      <c r="G4" s="463"/>
      <c r="I4" s="458" t="s">
        <v>20</v>
      </c>
      <c r="J4" s="459"/>
      <c r="K4" s="460" t="s">
        <v>13</v>
      </c>
      <c r="L4" s="461"/>
      <c r="M4" s="462" t="s">
        <v>109</v>
      </c>
      <c r="N4" s="463"/>
      <c r="P4" s="451" t="s">
        <v>23</v>
      </c>
      <c r="Q4" s="453"/>
      <c r="R4" s="397" t="s">
        <v>0</v>
      </c>
    </row>
    <row r="5" spans="1:18" x14ac:dyDescent="0.25">
      <c r="A5" s="470"/>
      <c r="B5" s="466" t="s">
        <v>113</v>
      </c>
      <c r="C5" s="465"/>
      <c r="D5" s="466" t="str">
        <f>B5</f>
        <v>jan - mar</v>
      </c>
      <c r="E5" s="465"/>
      <c r="F5" s="466" t="str">
        <f>D5</f>
        <v>jan - mar</v>
      </c>
      <c r="G5" s="468"/>
      <c r="I5" s="464" t="str">
        <f>B5</f>
        <v>jan - mar</v>
      </c>
      <c r="J5" s="465"/>
      <c r="K5" s="466" t="str">
        <f>B5</f>
        <v>jan - mar</v>
      </c>
      <c r="L5" s="467"/>
      <c r="M5" s="465" t="str">
        <f>B5</f>
        <v>jan - mar</v>
      </c>
      <c r="N5" s="468"/>
      <c r="P5" s="464" t="str">
        <f>B5</f>
        <v>jan - mar</v>
      </c>
      <c r="Q5" s="467"/>
      <c r="R5" s="398" t="s">
        <v>99</v>
      </c>
    </row>
    <row r="6" spans="1:18" ht="15.75" thickBot="1" x14ac:dyDescent="0.3">
      <c r="A6" s="471"/>
      <c r="B6" s="245">
        <f>'3'!E6</f>
        <v>2016</v>
      </c>
      <c r="C6" s="402">
        <f>'3'!F6</f>
        <v>2017</v>
      </c>
      <c r="D6" s="245">
        <f>B6</f>
        <v>2016</v>
      </c>
      <c r="E6" s="402">
        <f>C6</f>
        <v>2017</v>
      </c>
      <c r="F6" s="245" t="s">
        <v>1</v>
      </c>
      <c r="G6" s="401" t="s">
        <v>15</v>
      </c>
      <c r="I6" s="52">
        <f>B6</f>
        <v>2016</v>
      </c>
      <c r="J6" s="402">
        <f>E6</f>
        <v>2017</v>
      </c>
      <c r="K6" s="245">
        <f>B6</f>
        <v>2016</v>
      </c>
      <c r="L6" s="402">
        <f>C6</f>
        <v>2017</v>
      </c>
      <c r="M6" s="54">
        <v>1000</v>
      </c>
      <c r="N6" s="401" t="s">
        <v>15</v>
      </c>
      <c r="P6" s="52">
        <f>B6</f>
        <v>2016</v>
      </c>
      <c r="Q6" s="402">
        <f>C6</f>
        <v>2017</v>
      </c>
      <c r="R6" s="399" t="s">
        <v>24</v>
      </c>
    </row>
    <row r="7" spans="1:18" ht="20.100000000000001" customHeight="1" x14ac:dyDescent="0.25">
      <c r="A7" s="18" t="s">
        <v>45</v>
      </c>
      <c r="B7" s="95">
        <v>15152.960000000001</v>
      </c>
      <c r="C7" s="99">
        <v>38886.090000000011</v>
      </c>
      <c r="D7" s="4">
        <f>B7/$B$33</f>
        <v>6.5387028539422659E-2</v>
      </c>
      <c r="E7" s="4">
        <f>C7/$C$33</f>
        <v>0.17402080296948993</v>
      </c>
      <c r="F7" s="159">
        <f>(C7-B7)/B7</f>
        <v>1.5662372236183564</v>
      </c>
      <c r="G7" s="176">
        <f>(E7-D7)/D7</f>
        <v>1.6613964092980706</v>
      </c>
      <c r="I7" s="95">
        <v>1346.2369999999999</v>
      </c>
      <c r="J7" s="99">
        <v>3740.6530000000002</v>
      </c>
      <c r="K7" s="4">
        <f>I7/$I$33</f>
        <v>5.57879991634102E-2</v>
      </c>
      <c r="L7" s="4">
        <f>J7/$J$33</f>
        <v>0.15428656159413706</v>
      </c>
      <c r="M7" s="159">
        <f>(J7-I7)/I7</f>
        <v>1.7785991619603387</v>
      </c>
      <c r="N7" s="176">
        <f>(L7-K7)/K7</f>
        <v>1.7655869346059883</v>
      </c>
      <c r="P7" s="80">
        <f t="shared" ref="P7:Q33" si="0">(I7/B7)*10</f>
        <v>0.88843169915316866</v>
      </c>
      <c r="Q7" s="6">
        <f t="shared" si="0"/>
        <v>0.96195143301885055</v>
      </c>
      <c r="R7" s="179">
        <f>(Q7-P7)/P7</f>
        <v>8.2752263269938592E-2</v>
      </c>
    </row>
    <row r="8" spans="1:18" ht="20.100000000000001" customHeight="1" x14ac:dyDescent="0.25">
      <c r="A8" s="18" t="s">
        <v>36</v>
      </c>
      <c r="B8" s="36">
        <v>20102.769999999997</v>
      </c>
      <c r="C8" s="37">
        <v>24205.980000000003</v>
      </c>
      <c r="D8" s="4">
        <f t="shared" ref="D8:D32" si="1">B8/$B$33</f>
        <v>8.6746114007523897E-2</v>
      </c>
      <c r="E8" s="4">
        <f t="shared" ref="E8:E32" si="2">C8/$C$33</f>
        <v>0.10832521542442075</v>
      </c>
      <c r="F8" s="159">
        <f t="shared" ref="F8:F33" si="3">(C8-B8)/B8</f>
        <v>0.20411167217254175</v>
      </c>
      <c r="G8" s="154">
        <f t="shared" ref="G8:G32" si="4">(E8-D8)/D8</f>
        <v>0.24876159196047903</v>
      </c>
      <c r="I8" s="36">
        <v>2306.527</v>
      </c>
      <c r="J8" s="37">
        <v>2495.5060000000008</v>
      </c>
      <c r="K8" s="4">
        <f t="shared" ref="K8:K32" si="5">I8/$I$33</f>
        <v>9.5582372454763198E-2</v>
      </c>
      <c r="L8" s="4">
        <f t="shared" ref="L8:L32" si="6">J8/$J$33</f>
        <v>0.10292936558871905</v>
      </c>
      <c r="M8" s="159">
        <f t="shared" ref="M8:M33" si="7">(J8-I8)/I8</f>
        <v>8.1932273066823283E-2</v>
      </c>
      <c r="N8" s="154">
        <f t="shared" ref="N8:N32" si="8">(L8-K8)/K8</f>
        <v>7.6865565744698466E-2</v>
      </c>
      <c r="P8" s="80">
        <f t="shared" si="0"/>
        <v>1.1473677508124505</v>
      </c>
      <c r="Q8" s="6">
        <f t="shared" si="0"/>
        <v>1.0309460720036951</v>
      </c>
      <c r="R8" s="167">
        <f t="shared" ref="R8:R71" si="9">(Q8-P8)/P8</f>
        <v>-0.10146849493226316</v>
      </c>
    </row>
    <row r="9" spans="1:18" ht="20.100000000000001" customHeight="1" x14ac:dyDescent="0.25">
      <c r="A9" s="18" t="s">
        <v>38</v>
      </c>
      <c r="B9" s="36">
        <v>12712.279999999995</v>
      </c>
      <c r="C9" s="37">
        <v>10497.630000000003</v>
      </c>
      <c r="D9" s="4">
        <f t="shared" si="1"/>
        <v>5.4855171211507944E-2</v>
      </c>
      <c r="E9" s="4">
        <f t="shared" si="2"/>
        <v>4.6978392578852918E-2</v>
      </c>
      <c r="F9" s="159">
        <f t="shared" si="3"/>
        <v>-0.17421343771534242</v>
      </c>
      <c r="G9" s="154">
        <f t="shared" si="4"/>
        <v>-0.14359227140653924</v>
      </c>
      <c r="I9" s="36">
        <v>2498.6840000000002</v>
      </c>
      <c r="J9" s="37">
        <v>1953.6289999999999</v>
      </c>
      <c r="K9" s="4">
        <f t="shared" si="5"/>
        <v>0.10354534966846586</v>
      </c>
      <c r="L9" s="4">
        <f t="shared" si="6"/>
        <v>8.0579166536054625E-2</v>
      </c>
      <c r="M9" s="159">
        <f t="shared" si="7"/>
        <v>-0.21813682722585179</v>
      </c>
      <c r="N9" s="154">
        <f t="shared" si="8"/>
        <v>-0.22179830582392107</v>
      </c>
      <c r="P9" s="80">
        <f t="shared" si="0"/>
        <v>1.9655671523912321</v>
      </c>
      <c r="Q9" s="6">
        <f t="shared" si="0"/>
        <v>1.8610191062173076</v>
      </c>
      <c r="R9" s="167">
        <f t="shared" si="9"/>
        <v>-5.3189760546586001E-2</v>
      </c>
    </row>
    <row r="10" spans="1:18" ht="20.100000000000001" customHeight="1" x14ac:dyDescent="0.25">
      <c r="A10" s="18" t="s">
        <v>40</v>
      </c>
      <c r="B10" s="36">
        <v>16629.46</v>
      </c>
      <c r="C10" s="37">
        <v>26446.290000000008</v>
      </c>
      <c r="D10" s="4">
        <f t="shared" si="1"/>
        <v>7.175832151706249E-2</v>
      </c>
      <c r="E10" s="4">
        <f t="shared" si="2"/>
        <v>0.11835092243432015</v>
      </c>
      <c r="F10" s="159">
        <f t="shared" si="3"/>
        <v>0.59032764744014599</v>
      </c>
      <c r="G10" s="154">
        <f t="shared" si="4"/>
        <v>0.64929892355660801</v>
      </c>
      <c r="I10" s="36">
        <v>1238.0949999999998</v>
      </c>
      <c r="J10" s="37">
        <v>1605.5740000000003</v>
      </c>
      <c r="K10" s="4">
        <f t="shared" si="5"/>
        <v>5.1306599673179645E-2</v>
      </c>
      <c r="L10" s="4">
        <f t="shared" si="6"/>
        <v>6.622332834533036E-2</v>
      </c>
      <c r="M10" s="159">
        <f t="shared" si="7"/>
        <v>0.29681001861731171</v>
      </c>
      <c r="N10" s="154">
        <f t="shared" si="8"/>
        <v>0.29073703514108312</v>
      </c>
      <c r="P10" s="80">
        <f t="shared" si="0"/>
        <v>0.74451906435927562</v>
      </c>
      <c r="Q10" s="6">
        <f t="shared" si="0"/>
        <v>0.60710746195402077</v>
      </c>
      <c r="R10" s="167">
        <f t="shared" si="9"/>
        <v>-0.18456424957164752</v>
      </c>
    </row>
    <row r="11" spans="1:18" ht="20.100000000000001" customHeight="1" x14ac:dyDescent="0.25">
      <c r="A11" s="18" t="s">
        <v>41</v>
      </c>
      <c r="B11" s="36">
        <v>6186.7699999999995</v>
      </c>
      <c r="C11" s="37">
        <v>7351.4100000000008</v>
      </c>
      <c r="D11" s="4">
        <f t="shared" si="1"/>
        <v>2.6696731632423226E-2</v>
      </c>
      <c r="E11" s="4">
        <f t="shared" si="2"/>
        <v>3.2898609018236026E-2</v>
      </c>
      <c r="F11" s="159">
        <f t="shared" si="3"/>
        <v>0.18824685579066319</v>
      </c>
      <c r="G11" s="154">
        <f t="shared" si="4"/>
        <v>0.23230848896426742</v>
      </c>
      <c r="I11" s="36">
        <v>1021.3440000000001</v>
      </c>
      <c r="J11" s="37">
        <v>1276.8539999999998</v>
      </c>
      <c r="K11" s="4">
        <f t="shared" si="5"/>
        <v>4.2324448234266357E-2</v>
      </c>
      <c r="L11" s="4">
        <f t="shared" si="6"/>
        <v>5.2664979434799281E-2</v>
      </c>
      <c r="M11" s="159">
        <f t="shared" si="7"/>
        <v>0.25017036375599189</v>
      </c>
      <c r="N11" s="154">
        <f t="shared" si="8"/>
        <v>0.24431579458042671</v>
      </c>
      <c r="P11" s="80">
        <f t="shared" si="0"/>
        <v>1.650851736851378</v>
      </c>
      <c r="Q11" s="6">
        <f t="shared" si="0"/>
        <v>1.7368831285426873</v>
      </c>
      <c r="R11" s="167">
        <f t="shared" si="9"/>
        <v>5.2113336268097915E-2</v>
      </c>
    </row>
    <row r="12" spans="1:18" ht="20.100000000000001" customHeight="1" x14ac:dyDescent="0.25">
      <c r="A12" s="18" t="s">
        <v>50</v>
      </c>
      <c r="B12" s="36">
        <v>13555.359999999999</v>
      </c>
      <c r="C12" s="37">
        <v>5923.97</v>
      </c>
      <c r="D12" s="4">
        <f t="shared" si="1"/>
        <v>5.849317302904173E-2</v>
      </c>
      <c r="E12" s="4">
        <f t="shared" si="2"/>
        <v>2.6510611279436144E-2</v>
      </c>
      <c r="F12" s="159">
        <f t="shared" si="3"/>
        <v>-0.56297951511431632</v>
      </c>
      <c r="G12" s="154">
        <f t="shared" si="4"/>
        <v>-0.54677426601094647</v>
      </c>
      <c r="I12" s="36">
        <v>2775.2310000000002</v>
      </c>
      <c r="J12" s="37">
        <v>1143.0910000000001</v>
      </c>
      <c r="K12" s="4">
        <f t="shared" si="5"/>
        <v>0.11500544458833777</v>
      </c>
      <c r="L12" s="4">
        <f t="shared" si="6"/>
        <v>4.7147805471184773E-2</v>
      </c>
      <c r="M12" s="159">
        <f t="shared" si="7"/>
        <v>-0.58810960240787158</v>
      </c>
      <c r="N12" s="154">
        <f t="shared" si="8"/>
        <v>-0.59003849217790993</v>
      </c>
      <c r="P12" s="80">
        <f t="shared" si="0"/>
        <v>2.0473310926452712</v>
      </c>
      <c r="Q12" s="6">
        <f t="shared" si="0"/>
        <v>1.9296029520743692</v>
      </c>
      <c r="R12" s="167">
        <f t="shared" si="9"/>
        <v>-5.7503225049344832E-2</v>
      </c>
    </row>
    <row r="13" spans="1:18" ht="20.100000000000001" customHeight="1" x14ac:dyDescent="0.25">
      <c r="A13" s="18" t="s">
        <v>49</v>
      </c>
      <c r="B13" s="36">
        <v>3983.9299999999994</v>
      </c>
      <c r="C13" s="37">
        <v>11072.119999999999</v>
      </c>
      <c r="D13" s="4">
        <f t="shared" si="1"/>
        <v>1.7191185392759042E-2</v>
      </c>
      <c r="E13" s="4">
        <f t="shared" si="2"/>
        <v>4.9549317325926781E-2</v>
      </c>
      <c r="F13" s="159">
        <f t="shared" si="3"/>
        <v>1.7791954175901687</v>
      </c>
      <c r="G13" s="154">
        <f t="shared" si="4"/>
        <v>1.8822513511370216</v>
      </c>
      <c r="I13" s="36">
        <v>596.53599999999994</v>
      </c>
      <c r="J13" s="37">
        <v>1070.7699999999998</v>
      </c>
      <c r="K13" s="4">
        <f t="shared" si="5"/>
        <v>2.4720424315290746E-2</v>
      </c>
      <c r="L13" s="4">
        <f t="shared" si="6"/>
        <v>4.4164861471554323E-2</v>
      </c>
      <c r="M13" s="159">
        <f t="shared" si="7"/>
        <v>0.79497968270146291</v>
      </c>
      <c r="N13" s="154">
        <f t="shared" si="8"/>
        <v>0.78657376217592989</v>
      </c>
      <c r="P13" s="80">
        <f t="shared" si="0"/>
        <v>1.4973556262283727</v>
      </c>
      <c r="Q13" s="6">
        <f t="shared" si="0"/>
        <v>0.96708670064992053</v>
      </c>
      <c r="R13" s="167">
        <f t="shared" si="9"/>
        <v>-0.35413693065963542</v>
      </c>
    </row>
    <row r="14" spans="1:18" ht="20.100000000000001" customHeight="1" x14ac:dyDescent="0.25">
      <c r="A14" s="18" t="s">
        <v>37</v>
      </c>
      <c r="B14" s="36">
        <v>4647.54</v>
      </c>
      <c r="C14" s="37">
        <v>5722.5800000000008</v>
      </c>
      <c r="D14" s="4">
        <f t="shared" si="1"/>
        <v>2.0054750399797025E-2</v>
      </c>
      <c r="E14" s="4">
        <f t="shared" si="2"/>
        <v>2.5609362285000718E-2</v>
      </c>
      <c r="F14" s="159">
        <f t="shared" si="3"/>
        <v>0.23131377029568351</v>
      </c>
      <c r="G14" s="154">
        <f t="shared" si="4"/>
        <v>0.2769723768419432</v>
      </c>
      <c r="I14" s="36">
        <v>723.16399999999999</v>
      </c>
      <c r="J14" s="37">
        <v>972.60800000000006</v>
      </c>
      <c r="K14" s="4">
        <f t="shared" si="5"/>
        <v>2.9967882792560577E-2</v>
      </c>
      <c r="L14" s="4">
        <f t="shared" si="6"/>
        <v>4.011608243238559E-2</v>
      </c>
      <c r="M14" s="159">
        <f t="shared" si="7"/>
        <v>0.3449342057956426</v>
      </c>
      <c r="N14" s="154">
        <f t="shared" si="8"/>
        <v>0.33863585592854317</v>
      </c>
      <c r="P14" s="80">
        <f t="shared" si="0"/>
        <v>1.556014579756172</v>
      </c>
      <c r="Q14" s="6">
        <f t="shared" si="0"/>
        <v>1.699597034903837</v>
      </c>
      <c r="R14" s="167">
        <f t="shared" si="9"/>
        <v>9.2275777499568418E-2</v>
      </c>
    </row>
    <row r="15" spans="1:18" ht="20.100000000000001" customHeight="1" x14ac:dyDescent="0.25">
      <c r="A15" s="18" t="s">
        <v>44</v>
      </c>
      <c r="B15" s="36">
        <v>7065.0499999999993</v>
      </c>
      <c r="C15" s="37">
        <v>8207.6999999999989</v>
      </c>
      <c r="D15" s="4">
        <f t="shared" si="1"/>
        <v>3.0486626110175698E-2</v>
      </c>
      <c r="E15" s="4">
        <f t="shared" si="2"/>
        <v>3.6730628986680891E-2</v>
      </c>
      <c r="F15" s="159">
        <f t="shared" si="3"/>
        <v>0.16173275489911604</v>
      </c>
      <c r="G15" s="154">
        <f t="shared" si="4"/>
        <v>0.20481121308536979</v>
      </c>
      <c r="I15" s="36">
        <v>1027.2120000000002</v>
      </c>
      <c r="J15" s="37">
        <v>921.90199999999982</v>
      </c>
      <c r="K15" s="4">
        <f t="shared" si="5"/>
        <v>4.2567617883511551E-2</v>
      </c>
      <c r="L15" s="4">
        <f t="shared" si="6"/>
        <v>3.8024668341799711E-2</v>
      </c>
      <c r="M15" s="159">
        <f t="shared" si="7"/>
        <v>-0.10252021977936432</v>
      </c>
      <c r="N15" s="154">
        <f t="shared" si="8"/>
        <v>-0.10672313292568665</v>
      </c>
      <c r="P15" s="80">
        <f t="shared" si="0"/>
        <v>1.4539345086022042</v>
      </c>
      <c r="Q15" s="6">
        <f t="shared" si="0"/>
        <v>1.1232160044835946</v>
      </c>
      <c r="R15" s="167">
        <f t="shared" si="9"/>
        <v>-0.2274645124398062</v>
      </c>
    </row>
    <row r="16" spans="1:18" ht="20.100000000000001" customHeight="1" x14ac:dyDescent="0.25">
      <c r="A16" s="18" t="s">
        <v>43</v>
      </c>
      <c r="B16" s="36">
        <v>2331.5</v>
      </c>
      <c r="C16" s="37">
        <v>6015.2499999999991</v>
      </c>
      <c r="D16" s="4">
        <f t="shared" si="1"/>
        <v>1.0060731173293133E-2</v>
      </c>
      <c r="E16" s="4">
        <f t="shared" si="2"/>
        <v>2.6919102307849E-2</v>
      </c>
      <c r="F16" s="159">
        <f t="shared" si="3"/>
        <v>1.5799914218314386</v>
      </c>
      <c r="G16" s="154">
        <f t="shared" si="4"/>
        <v>1.6756606298464183</v>
      </c>
      <c r="I16" s="36">
        <v>347.85100000000006</v>
      </c>
      <c r="J16" s="37">
        <v>908.38400000000013</v>
      </c>
      <c r="K16" s="4">
        <f t="shared" si="5"/>
        <v>1.4414929389841021E-2</v>
      </c>
      <c r="L16" s="4">
        <f t="shared" si="6"/>
        <v>3.7467106402846936E-2</v>
      </c>
      <c r="M16" s="159">
        <f t="shared" si="7"/>
        <v>1.6114169572604364</v>
      </c>
      <c r="N16" s="154">
        <f t="shared" si="8"/>
        <v>1.5991876470273958</v>
      </c>
      <c r="P16" s="80">
        <f t="shared" si="0"/>
        <v>1.4919622560583319</v>
      </c>
      <c r="Q16" s="6">
        <f t="shared" si="0"/>
        <v>1.5101350733552228</v>
      </c>
      <c r="R16" s="167">
        <f t="shared" si="9"/>
        <v>1.2180480587292014E-2</v>
      </c>
    </row>
    <row r="17" spans="1:18" ht="20.100000000000001" customHeight="1" x14ac:dyDescent="0.25">
      <c r="A17" s="18" t="s">
        <v>47</v>
      </c>
      <c r="B17" s="36">
        <v>54098.539999999994</v>
      </c>
      <c r="C17" s="37">
        <v>9935.9800000000014</v>
      </c>
      <c r="D17" s="4">
        <f t="shared" si="1"/>
        <v>0.2334423623451192</v>
      </c>
      <c r="E17" s="4">
        <f t="shared" si="2"/>
        <v>4.4464928664434827E-2</v>
      </c>
      <c r="F17" s="159">
        <f t="shared" si="3"/>
        <v>-0.81633552402708087</v>
      </c>
      <c r="G17" s="154">
        <f t="shared" si="4"/>
        <v>-0.80952502271760662</v>
      </c>
      <c r="I17" s="36">
        <v>2187.442</v>
      </c>
      <c r="J17" s="37">
        <v>870.56200000000001</v>
      </c>
      <c r="K17" s="4">
        <f t="shared" si="5"/>
        <v>9.0647495549452548E-2</v>
      </c>
      <c r="L17" s="4">
        <f t="shared" si="6"/>
        <v>3.5907104357050801E-2</v>
      </c>
      <c r="M17" s="159">
        <f t="shared" si="7"/>
        <v>-0.60201824779811308</v>
      </c>
      <c r="N17" s="154">
        <f t="shared" si="8"/>
        <v>-0.6038820031441271</v>
      </c>
      <c r="P17" s="80">
        <f t="shared" si="0"/>
        <v>0.40434399893231876</v>
      </c>
      <c r="Q17" s="6">
        <f t="shared" si="0"/>
        <v>0.87617124833182014</v>
      </c>
      <c r="R17" s="167">
        <f t="shared" si="9"/>
        <v>1.166895639963432</v>
      </c>
    </row>
    <row r="18" spans="1:18" ht="20.100000000000001" customHeight="1" x14ac:dyDescent="0.25">
      <c r="A18" s="18" t="s">
        <v>46</v>
      </c>
      <c r="B18" s="36">
        <v>7273.9000000000005</v>
      </c>
      <c r="C18" s="37">
        <v>5895.8400000000011</v>
      </c>
      <c r="D18" s="4">
        <f t="shared" si="1"/>
        <v>3.1387841510365395E-2</v>
      </c>
      <c r="E18" s="4">
        <f t="shared" si="2"/>
        <v>2.6384725514435558E-2</v>
      </c>
      <c r="F18" s="159">
        <f t="shared" si="3"/>
        <v>-0.18945270075200366</v>
      </c>
      <c r="G18" s="154">
        <f t="shared" si="4"/>
        <v>-0.15939662478152977</v>
      </c>
      <c r="I18" s="36">
        <v>1043.1420000000001</v>
      </c>
      <c r="J18" s="37">
        <v>793.70099999999991</v>
      </c>
      <c r="K18" s="4">
        <f t="shared" si="5"/>
        <v>4.3227756348486968E-2</v>
      </c>
      <c r="L18" s="4">
        <f t="shared" si="6"/>
        <v>3.2736904017514633E-2</v>
      </c>
      <c r="M18" s="159">
        <f t="shared" si="7"/>
        <v>-0.23912468292907402</v>
      </c>
      <c r="N18" s="154">
        <f t="shared" si="8"/>
        <v>-0.24268787504025824</v>
      </c>
      <c r="P18" s="80">
        <f t="shared" si="0"/>
        <v>1.4340890031482423</v>
      </c>
      <c r="Q18" s="6">
        <f t="shared" si="0"/>
        <v>1.3462051208988028</v>
      </c>
      <c r="R18" s="167">
        <f t="shared" si="9"/>
        <v>-6.1282027863339562E-2</v>
      </c>
    </row>
    <row r="19" spans="1:18" ht="20.100000000000001" customHeight="1" x14ac:dyDescent="0.25">
      <c r="A19" s="18" t="s">
        <v>58</v>
      </c>
      <c r="B19" s="36">
        <v>14968.460000000001</v>
      </c>
      <c r="C19" s="37">
        <v>13393.039999999997</v>
      </c>
      <c r="D19" s="4">
        <f t="shared" si="1"/>
        <v>6.4590886612992213E-2</v>
      </c>
      <c r="E19" s="4">
        <f t="shared" si="2"/>
        <v>5.9935765591307748E-2</v>
      </c>
      <c r="F19" s="159">
        <f t="shared" si="3"/>
        <v>-0.10524930420363909</v>
      </c>
      <c r="G19" s="154">
        <f t="shared" si="4"/>
        <v>-7.2070864262577014E-2</v>
      </c>
      <c r="I19" s="36">
        <v>756.54300000000001</v>
      </c>
      <c r="J19" s="37">
        <v>665.03</v>
      </c>
      <c r="K19" s="4">
        <f t="shared" si="5"/>
        <v>3.1351107012423406E-2</v>
      </c>
      <c r="L19" s="4">
        <f t="shared" si="6"/>
        <v>2.7429754125001427E-2</v>
      </c>
      <c r="M19" s="159">
        <f t="shared" si="7"/>
        <v>-0.12096206031910947</v>
      </c>
      <c r="N19" s="154">
        <f t="shared" si="8"/>
        <v>-0.12507861001106202</v>
      </c>
      <c r="P19" s="80">
        <f t="shared" si="0"/>
        <v>0.50542473975278679</v>
      </c>
      <c r="Q19" s="6">
        <f t="shared" si="0"/>
        <v>0.49654895378495106</v>
      </c>
      <c r="R19" s="167">
        <f t="shared" si="9"/>
        <v>-1.756104375139422E-2</v>
      </c>
    </row>
    <row r="20" spans="1:18" ht="20.100000000000001" customHeight="1" x14ac:dyDescent="0.25">
      <c r="A20" s="18" t="s">
        <v>71</v>
      </c>
      <c r="B20" s="36">
        <v>5243.3799999999992</v>
      </c>
      <c r="C20" s="37">
        <v>7327.7400000000016</v>
      </c>
      <c r="D20" s="4">
        <f t="shared" si="1"/>
        <v>2.2625878884590066E-2</v>
      </c>
      <c r="E20" s="4">
        <f t="shared" si="2"/>
        <v>3.2792682389812144E-2</v>
      </c>
      <c r="F20" s="159">
        <f t="shared" si="3"/>
        <v>0.39752220895681845</v>
      </c>
      <c r="G20" s="154">
        <f t="shared" si="4"/>
        <v>0.44934402579810678</v>
      </c>
      <c r="I20" s="36">
        <v>422.36599999999999</v>
      </c>
      <c r="J20" s="37">
        <v>601.14599999999996</v>
      </c>
      <c r="K20" s="4">
        <f t="shared" si="5"/>
        <v>1.7502827551651688E-2</v>
      </c>
      <c r="L20" s="4">
        <f t="shared" si="6"/>
        <v>2.4794801698010776E-2</v>
      </c>
      <c r="M20" s="159">
        <f t="shared" si="7"/>
        <v>0.42328217706917692</v>
      </c>
      <c r="N20" s="154">
        <f t="shared" si="8"/>
        <v>0.41661692231384445</v>
      </c>
      <c r="P20" s="80">
        <f t="shared" si="0"/>
        <v>0.80552239204482612</v>
      </c>
      <c r="Q20" s="6">
        <f t="shared" si="0"/>
        <v>0.82037026422880699</v>
      </c>
      <c r="R20" s="167">
        <f t="shared" si="9"/>
        <v>1.8432600174266303E-2</v>
      </c>
    </row>
    <row r="21" spans="1:18" ht="20.100000000000001" customHeight="1" x14ac:dyDescent="0.25">
      <c r="A21" s="18" t="s">
        <v>51</v>
      </c>
      <c r="B21" s="36">
        <v>5528.49</v>
      </c>
      <c r="C21" s="37">
        <v>5309.91</v>
      </c>
      <c r="D21" s="4">
        <f t="shared" si="1"/>
        <v>2.3856166281037677E-2</v>
      </c>
      <c r="E21" s="4">
        <f t="shared" si="2"/>
        <v>2.3762605134528159E-2</v>
      </c>
      <c r="F21" s="159">
        <f t="shared" si="3"/>
        <v>-3.9537016436676189E-2</v>
      </c>
      <c r="G21" s="154">
        <f t="shared" si="4"/>
        <v>-3.9218852437278157E-3</v>
      </c>
      <c r="I21" s="36">
        <v>618.22800000000007</v>
      </c>
      <c r="J21" s="37">
        <v>546.04700000000003</v>
      </c>
      <c r="K21" s="4">
        <f t="shared" si="5"/>
        <v>2.5619339794402299E-2</v>
      </c>
      <c r="L21" s="4">
        <f t="shared" si="6"/>
        <v>2.2522194413326698E-2</v>
      </c>
      <c r="M21" s="159">
        <f t="shared" si="7"/>
        <v>-0.11675466009304016</v>
      </c>
      <c r="N21" s="154">
        <f t="shared" si="8"/>
        <v>-0.12089091311214475</v>
      </c>
      <c r="P21" s="80">
        <f t="shared" si="0"/>
        <v>1.1182583309366574</v>
      </c>
      <c r="Q21" s="6">
        <f t="shared" si="0"/>
        <v>1.0283545295494652</v>
      </c>
      <c r="R21" s="167">
        <f t="shared" si="9"/>
        <v>-8.0396272399677504E-2</v>
      </c>
    </row>
    <row r="22" spans="1:18" ht="20.100000000000001" customHeight="1" x14ac:dyDescent="0.25">
      <c r="A22" s="18" t="s">
        <v>59</v>
      </c>
      <c r="B22" s="36">
        <v>2568.4899999999998</v>
      </c>
      <c r="C22" s="37">
        <v>2253.8000000000002</v>
      </c>
      <c r="D22" s="4">
        <f t="shared" si="1"/>
        <v>1.108337439900994E-2</v>
      </c>
      <c r="E22" s="4">
        <f t="shared" si="2"/>
        <v>1.0086076685329801E-2</v>
      </c>
      <c r="F22" s="159">
        <f t="shared" si="3"/>
        <v>-0.12251945695720039</v>
      </c>
      <c r="G22" s="154">
        <f t="shared" si="4"/>
        <v>-8.9981415205934556E-2</v>
      </c>
      <c r="I22" s="36">
        <v>566.79700000000003</v>
      </c>
      <c r="J22" s="37">
        <v>514.16599999999994</v>
      </c>
      <c r="K22" s="4">
        <f t="shared" si="5"/>
        <v>2.3488041527475041E-2</v>
      </c>
      <c r="L22" s="4">
        <f t="shared" si="6"/>
        <v>2.1207234199112045E-2</v>
      </c>
      <c r="M22" s="159">
        <f t="shared" si="7"/>
        <v>-9.2856878212128999E-2</v>
      </c>
      <c r="N22" s="154">
        <f t="shared" si="8"/>
        <v>-9.7105044952131528E-2</v>
      </c>
      <c r="P22" s="80">
        <f t="shared" si="0"/>
        <v>2.2067323602583624</v>
      </c>
      <c r="Q22" s="6">
        <f t="shared" si="0"/>
        <v>2.2813293104978256</v>
      </c>
      <c r="R22" s="167">
        <f t="shared" si="9"/>
        <v>3.380425808897345E-2</v>
      </c>
    </row>
    <row r="23" spans="1:18" ht="20.100000000000001" customHeight="1" x14ac:dyDescent="0.25">
      <c r="A23" s="18" t="s">
        <v>72</v>
      </c>
      <c r="B23" s="36">
        <v>8748.27</v>
      </c>
      <c r="C23" s="37">
        <v>9904.26</v>
      </c>
      <c r="D23" s="4">
        <f t="shared" si="1"/>
        <v>3.7749943256009055E-2</v>
      </c>
      <c r="E23" s="4">
        <f t="shared" si="2"/>
        <v>4.4322977137032801E-2</v>
      </c>
      <c r="F23" s="159">
        <f t="shared" si="3"/>
        <v>0.13213926867826437</v>
      </c>
      <c r="G23" s="154">
        <f t="shared" si="4"/>
        <v>0.17412036453796384</v>
      </c>
      <c r="I23" s="36">
        <v>431.74000000000007</v>
      </c>
      <c r="J23" s="37">
        <v>474.96400000000006</v>
      </c>
      <c r="K23" s="4">
        <f t="shared" si="5"/>
        <v>1.7891285679126873E-2</v>
      </c>
      <c r="L23" s="4">
        <f t="shared" si="6"/>
        <v>1.9590312825326948E-2</v>
      </c>
      <c r="M23" s="159">
        <f t="shared" si="7"/>
        <v>0.10011581044146936</v>
      </c>
      <c r="N23" s="154">
        <f t="shared" si="8"/>
        <v>9.4963949303110723E-2</v>
      </c>
      <c r="P23" s="80">
        <f t="shared" si="0"/>
        <v>0.49351471776705569</v>
      </c>
      <c r="Q23" s="6">
        <f t="shared" si="0"/>
        <v>0.47955526207914578</v>
      </c>
      <c r="R23" s="167">
        <f t="shared" si="9"/>
        <v>-2.8285794091553153E-2</v>
      </c>
    </row>
    <row r="24" spans="1:18" ht="20.100000000000001" customHeight="1" x14ac:dyDescent="0.25">
      <c r="A24" s="18" t="s">
        <v>42</v>
      </c>
      <c r="B24" s="36">
        <v>2925.2599999999998</v>
      </c>
      <c r="C24" s="37">
        <v>2547.4399999999996</v>
      </c>
      <c r="D24" s="4">
        <f t="shared" si="1"/>
        <v>1.2622884182709614E-2</v>
      </c>
      <c r="E24" s="4">
        <f t="shared" si="2"/>
        <v>1.1400157596626383E-2</v>
      </c>
      <c r="F24" s="159">
        <f t="shared" si="3"/>
        <v>-0.12915775008033481</v>
      </c>
      <c r="G24" s="154">
        <f t="shared" si="4"/>
        <v>-9.6865864281483235E-2</v>
      </c>
      <c r="I24" s="36">
        <v>428.88099999999997</v>
      </c>
      <c r="J24" s="37">
        <v>410.73599999999999</v>
      </c>
      <c r="K24" s="4">
        <f t="shared" si="5"/>
        <v>1.7772808851043709E-2</v>
      </c>
      <c r="L24" s="4">
        <f t="shared" si="6"/>
        <v>1.69411718122289E-2</v>
      </c>
      <c r="M24" s="159">
        <f t="shared" si="7"/>
        <v>-4.2307773018622839E-2</v>
      </c>
      <c r="N24" s="154">
        <f t="shared" si="8"/>
        <v>-4.6792662081996721E-2</v>
      </c>
      <c r="P24" s="80">
        <f t="shared" si="0"/>
        <v>1.4661295064370348</v>
      </c>
      <c r="Q24" s="6">
        <f t="shared" si="0"/>
        <v>1.6123480827811452</v>
      </c>
      <c r="R24" s="167">
        <f t="shared" si="9"/>
        <v>9.9731009915657809E-2</v>
      </c>
    </row>
    <row r="25" spans="1:18" ht="20.100000000000001" customHeight="1" x14ac:dyDescent="0.25">
      <c r="A25" s="18" t="s">
        <v>48</v>
      </c>
      <c r="B25" s="36">
        <v>3716.0199999999995</v>
      </c>
      <c r="C25" s="37">
        <v>1953.42</v>
      </c>
      <c r="D25" s="4">
        <f t="shared" si="1"/>
        <v>1.6035118273463753E-2</v>
      </c>
      <c r="E25" s="4">
        <f t="shared" si="2"/>
        <v>8.7418333120316532E-3</v>
      </c>
      <c r="F25" s="159">
        <f t="shared" si="3"/>
        <v>-0.47432468070677758</v>
      </c>
      <c r="G25" s="154">
        <f t="shared" si="4"/>
        <v>-0.4548320029233357</v>
      </c>
      <c r="I25" s="36">
        <v>643.04899999999998</v>
      </c>
      <c r="J25" s="37">
        <v>367.62900000000002</v>
      </c>
      <c r="K25" s="4">
        <f t="shared" si="5"/>
        <v>2.6647920889138962E-2</v>
      </c>
      <c r="L25" s="4">
        <f t="shared" si="6"/>
        <v>1.5163185238590966E-2</v>
      </c>
      <c r="M25" s="159">
        <f t="shared" si="7"/>
        <v>-0.42830328637475523</v>
      </c>
      <c r="N25" s="154">
        <f t="shared" si="8"/>
        <v>-0.43098055185344281</v>
      </c>
      <c r="P25" s="80">
        <f t="shared" si="0"/>
        <v>1.7304777692262152</v>
      </c>
      <c r="Q25" s="6">
        <f t="shared" si="0"/>
        <v>1.881976226310778</v>
      </c>
      <c r="R25" s="167">
        <f t="shared" si="9"/>
        <v>8.7547184817234294E-2</v>
      </c>
    </row>
    <row r="26" spans="1:18" ht="20.100000000000001" customHeight="1" x14ac:dyDescent="0.25">
      <c r="A26" s="18" t="s">
        <v>39</v>
      </c>
      <c r="B26" s="36">
        <v>3394.48</v>
      </c>
      <c r="C26" s="37">
        <v>3151.62</v>
      </c>
      <c r="D26" s="4">
        <f t="shared" si="1"/>
        <v>1.4647630603954567E-2</v>
      </c>
      <c r="E26" s="4">
        <f t="shared" si="2"/>
        <v>1.4103949331359972E-2</v>
      </c>
      <c r="F26" s="159">
        <f t="shared" si="3"/>
        <v>-7.1545568098795725E-2</v>
      </c>
      <c r="G26" s="154">
        <f t="shared" si="4"/>
        <v>-3.7117352785221942E-2</v>
      </c>
      <c r="I26" s="36">
        <v>322.75900000000001</v>
      </c>
      <c r="J26" s="37">
        <v>349.88999999999987</v>
      </c>
      <c r="K26" s="4">
        <f t="shared" si="5"/>
        <v>1.3375118067608537E-2</v>
      </c>
      <c r="L26" s="4">
        <f t="shared" si="6"/>
        <v>1.4431524398593666E-2</v>
      </c>
      <c r="M26" s="159">
        <f t="shared" si="7"/>
        <v>8.4059623434202785E-2</v>
      </c>
      <c r="N26" s="154">
        <f t="shared" si="8"/>
        <v>7.8982953693956748E-2</v>
      </c>
      <c r="P26" s="80">
        <f t="shared" si="0"/>
        <v>0.9508348848719097</v>
      </c>
      <c r="Q26" s="6">
        <f t="shared" si="0"/>
        <v>1.1101909494164901</v>
      </c>
      <c r="R26" s="167">
        <f t="shared" si="9"/>
        <v>0.16759593813814247</v>
      </c>
    </row>
    <row r="27" spans="1:18" ht="20.100000000000001" customHeight="1" x14ac:dyDescent="0.25">
      <c r="A27" s="18" t="s">
        <v>73</v>
      </c>
      <c r="B27" s="36">
        <v>1280.6400000000001</v>
      </c>
      <c r="C27" s="37">
        <v>1128.53</v>
      </c>
      <c r="D27" s="4">
        <f t="shared" si="1"/>
        <v>5.5261311472297311E-3</v>
      </c>
      <c r="E27" s="4">
        <f t="shared" si="2"/>
        <v>5.0503328253151299E-3</v>
      </c>
      <c r="F27" s="159">
        <f t="shared" si="3"/>
        <v>-0.1187765492253874</v>
      </c>
      <c r="G27" s="154">
        <f t="shared" si="4"/>
        <v>-8.6099715920263789E-2</v>
      </c>
      <c r="I27" s="36">
        <v>292.62599999999998</v>
      </c>
      <c r="J27" s="37">
        <v>291.14600000000002</v>
      </c>
      <c r="K27" s="4">
        <f t="shared" si="5"/>
        <v>1.2126407937972343E-2</v>
      </c>
      <c r="L27" s="4">
        <f t="shared" si="6"/>
        <v>1.2008575845416997E-2</v>
      </c>
      <c r="M27" s="159">
        <f t="shared" si="7"/>
        <v>-5.0576503796653802E-3</v>
      </c>
      <c r="N27" s="154">
        <f t="shared" si="8"/>
        <v>-9.7169824038632873E-3</v>
      </c>
      <c r="P27" s="80">
        <f t="shared" si="0"/>
        <v>2.2849981259370313</v>
      </c>
      <c r="Q27" s="6">
        <f t="shared" si="0"/>
        <v>2.5798693876104317</v>
      </c>
      <c r="R27" s="167">
        <f t="shared" si="9"/>
        <v>0.12904660985333616</v>
      </c>
    </row>
    <row r="28" spans="1:18" ht="20.100000000000001" customHeight="1" x14ac:dyDescent="0.25">
      <c r="A28" s="18" t="s">
        <v>56</v>
      </c>
      <c r="B28" s="36">
        <v>2914.61</v>
      </c>
      <c r="C28" s="37">
        <v>2747.5900000000006</v>
      </c>
      <c r="D28" s="4">
        <f t="shared" si="1"/>
        <v>1.2576928022728672E-2</v>
      </c>
      <c r="E28" s="4">
        <f t="shared" si="2"/>
        <v>1.2295857414076366E-2</v>
      </c>
      <c r="F28" s="159">
        <f t="shared" si="3"/>
        <v>-5.7304407793838462E-2</v>
      </c>
      <c r="G28" s="154">
        <f t="shared" si="4"/>
        <v>-2.2348113000596331E-2</v>
      </c>
      <c r="I28" s="36">
        <v>272.41600000000005</v>
      </c>
      <c r="J28" s="37">
        <v>270.05199999999996</v>
      </c>
      <c r="K28" s="4">
        <f t="shared" si="5"/>
        <v>1.1288906470479981E-2</v>
      </c>
      <c r="L28" s="4">
        <f t="shared" si="6"/>
        <v>1.1138535044982759E-2</v>
      </c>
      <c r="M28" s="159">
        <f t="shared" si="7"/>
        <v>-8.6779043815344518E-3</v>
      </c>
      <c r="N28" s="154">
        <f t="shared" si="8"/>
        <v>-1.3320282694381192E-2</v>
      </c>
      <c r="P28" s="80">
        <f t="shared" si="0"/>
        <v>0.93465678083860293</v>
      </c>
      <c r="Q28" s="6">
        <f t="shared" si="0"/>
        <v>0.98286862304783429</v>
      </c>
      <c r="R28" s="167">
        <f t="shared" si="9"/>
        <v>5.1582402436511729E-2</v>
      </c>
    </row>
    <row r="29" spans="1:18" ht="20.100000000000001" customHeight="1" x14ac:dyDescent="0.25">
      <c r="A29" s="18" t="s">
        <v>54</v>
      </c>
      <c r="B29" s="36">
        <v>1162.46</v>
      </c>
      <c r="C29" s="37">
        <v>972.2</v>
      </c>
      <c r="D29" s="4">
        <f t="shared" si="1"/>
        <v>5.0161688010749881E-3</v>
      </c>
      <c r="E29" s="4">
        <f t="shared" si="2"/>
        <v>4.350733762302615E-3</v>
      </c>
      <c r="F29" s="159">
        <f>(C29-B29)/B29</f>
        <v>-0.16367014779003147</v>
      </c>
      <c r="G29" s="154">
        <f>(E29-D29)/D29</f>
        <v>-0.13265802351582892</v>
      </c>
      <c r="I29" s="36">
        <v>309.71600000000001</v>
      </c>
      <c r="J29" s="37">
        <v>240.37199999999999</v>
      </c>
      <c r="K29" s="4">
        <f t="shared" si="5"/>
        <v>1.2834616749424325E-2</v>
      </c>
      <c r="L29" s="4">
        <f t="shared" si="6"/>
        <v>9.9143570343215234E-3</v>
      </c>
      <c r="M29" s="159">
        <f>(J29-I29)/I29</f>
        <v>-0.2238954396931383</v>
      </c>
      <c r="N29" s="154">
        <f>(L29-K29)/K29</f>
        <v>-0.22752995061062378</v>
      </c>
      <c r="P29" s="80">
        <f t="shared" si="0"/>
        <v>2.6643153312802159</v>
      </c>
      <c r="Q29" s="6">
        <f t="shared" si="0"/>
        <v>2.4724542275252004</v>
      </c>
      <c r="R29" s="167">
        <f>(Q29-P29)/P29</f>
        <v>-7.201141002436276E-2</v>
      </c>
    </row>
    <row r="30" spans="1:18" ht="20.100000000000001" customHeight="1" x14ac:dyDescent="0.25">
      <c r="A30" s="18" t="s">
        <v>60</v>
      </c>
      <c r="B30" s="36">
        <v>400.32</v>
      </c>
      <c r="C30" s="37">
        <v>2116.08</v>
      </c>
      <c r="D30" s="4">
        <f t="shared" si="1"/>
        <v>1.7274337993964E-3</v>
      </c>
      <c r="E30" s="4">
        <f t="shared" si="2"/>
        <v>9.4697600285263486E-3</v>
      </c>
      <c r="F30" s="159">
        <f t="shared" si="3"/>
        <v>4.2859712230215825</v>
      </c>
      <c r="G30" s="154">
        <f t="shared" si="4"/>
        <v>4.4819814408142715</v>
      </c>
      <c r="I30" s="36">
        <v>28.803000000000001</v>
      </c>
      <c r="J30" s="37">
        <v>201.21300000000002</v>
      </c>
      <c r="K30" s="4">
        <f t="shared" si="5"/>
        <v>1.1935949910035931E-3</v>
      </c>
      <c r="L30" s="4">
        <f t="shared" si="6"/>
        <v>8.2992092337998476E-3</v>
      </c>
      <c r="M30" s="159">
        <f t="shared" si="7"/>
        <v>5.9858348088740767</v>
      </c>
      <c r="N30" s="154">
        <f t="shared" si="8"/>
        <v>5.9531200250947309</v>
      </c>
      <c r="P30" s="80">
        <f t="shared" si="0"/>
        <v>0.71949940047961636</v>
      </c>
      <c r="Q30" s="6">
        <f t="shared" si="0"/>
        <v>0.95087614834977896</v>
      </c>
      <c r="R30" s="167">
        <f t="shared" si="9"/>
        <v>0.32158018160394225</v>
      </c>
    </row>
    <row r="31" spans="1:18" ht="20.100000000000001" customHeight="1" x14ac:dyDescent="0.25">
      <c r="A31" s="18" t="s">
        <v>66</v>
      </c>
      <c r="B31" s="36">
        <v>349.83</v>
      </c>
      <c r="C31" s="37">
        <v>486.5</v>
      </c>
      <c r="D31" s="4">
        <f t="shared" si="1"/>
        <v>1.5095627648951905E-3</v>
      </c>
      <c r="E31" s="4">
        <f t="shared" si="2"/>
        <v>2.1771569382433879E-3</v>
      </c>
      <c r="F31" s="159">
        <f t="shared" si="3"/>
        <v>0.39067547094302951</v>
      </c>
      <c r="G31" s="154">
        <f t="shared" si="4"/>
        <v>0.44224340244279192</v>
      </c>
      <c r="I31" s="36">
        <v>84.924000000000007</v>
      </c>
      <c r="J31" s="37">
        <v>116.70200000000001</v>
      </c>
      <c r="K31" s="4">
        <f t="shared" si="5"/>
        <v>3.5192466415300194E-3</v>
      </c>
      <c r="L31" s="4">
        <f t="shared" si="6"/>
        <v>4.8134778369335468E-3</v>
      </c>
      <c r="M31" s="159">
        <f t="shared" si="7"/>
        <v>0.37419339644858934</v>
      </c>
      <c r="N31" s="154">
        <f t="shared" si="8"/>
        <v>0.3677580252917001</v>
      </c>
      <c r="P31" s="80">
        <f t="shared" si="0"/>
        <v>2.4275791098533577</v>
      </c>
      <c r="Q31" s="6">
        <f t="shared" si="0"/>
        <v>2.3988078108941422</v>
      </c>
      <c r="R31" s="167">
        <f t="shared" si="9"/>
        <v>-1.1851848140575516E-2</v>
      </c>
    </row>
    <row r="32" spans="1:18" ht="20.100000000000001" customHeight="1" thickBot="1" x14ac:dyDescent="0.3">
      <c r="A32" s="18" t="s">
        <v>18</v>
      </c>
      <c r="B32" s="36">
        <f>B33-SUM(B7:B31)</f>
        <v>14801.829999999958</v>
      </c>
      <c r="C32" s="37">
        <f>C33-SUM(C7:C31)</f>
        <v>10003.589999999997</v>
      </c>
      <c r="D32" s="4">
        <f t="shared" si="1"/>
        <v>6.3871856102416927E-2</v>
      </c>
      <c r="E32" s="4">
        <f t="shared" si="2"/>
        <v>4.4767493064423777E-2</v>
      </c>
      <c r="F32" s="159">
        <f t="shared" si="3"/>
        <v>-0.32416532280130061</v>
      </c>
      <c r="G32" s="154">
        <f t="shared" si="4"/>
        <v>-0.29910455408341008</v>
      </c>
      <c r="I32" s="36">
        <f>I33-SUM(I7:I31)</f>
        <v>1840.9880000000012</v>
      </c>
      <c r="J32" s="37">
        <f>J33-SUM(J7:J31)</f>
        <v>1442.5130000000099</v>
      </c>
      <c r="K32" s="4">
        <f t="shared" si="5"/>
        <v>7.629045777515274E-2</v>
      </c>
      <c r="L32" s="4">
        <f t="shared" si="6"/>
        <v>5.9497732300976582E-2</v>
      </c>
      <c r="M32" s="159">
        <f t="shared" si="7"/>
        <v>-0.21644627775954597</v>
      </c>
      <c r="N32" s="154">
        <f t="shared" si="8"/>
        <v>-0.22011567322965297</v>
      </c>
      <c r="P32" s="80">
        <f t="shared" si="0"/>
        <v>1.2437570219358054</v>
      </c>
      <c r="Q32" s="6">
        <f t="shared" si="0"/>
        <v>1.4419953236788097</v>
      </c>
      <c r="R32" s="167">
        <f t="shared" si="9"/>
        <v>0.1593866794291241</v>
      </c>
    </row>
    <row r="33" spans="1:18" ht="26.25" customHeight="1" thickBot="1" x14ac:dyDescent="0.3">
      <c r="A33" s="24" t="s">
        <v>19</v>
      </c>
      <c r="B33" s="34">
        <v>231742.59999999989</v>
      </c>
      <c r="C33" s="35">
        <v>223456.56000000003</v>
      </c>
      <c r="D33" s="27">
        <f>SUM(D7:D32)</f>
        <v>1.0000000000000007</v>
      </c>
      <c r="E33" s="27">
        <f>SUM(E7:E32)</f>
        <v>1.0000000000000002</v>
      </c>
      <c r="F33" s="172">
        <f t="shared" si="3"/>
        <v>-3.5755359610187623E-2</v>
      </c>
      <c r="G33" s="174">
        <v>0</v>
      </c>
      <c r="H33" s="2"/>
      <c r="I33" s="34">
        <v>24131.301000000003</v>
      </c>
      <c r="J33" s="35">
        <v>24244.840000000015</v>
      </c>
      <c r="K33" s="27">
        <f>SUM(K7:K32)</f>
        <v>1</v>
      </c>
      <c r="L33" s="27">
        <f>SUM(L7:L32)</f>
        <v>0.99999999999999989</v>
      </c>
      <c r="M33" s="172">
        <f t="shared" si="7"/>
        <v>4.7050509212085813E-3</v>
      </c>
      <c r="N33" s="174">
        <f>K33-L33</f>
        <v>0</v>
      </c>
      <c r="P33" s="65">
        <f t="shared" si="0"/>
        <v>1.0412975862012428</v>
      </c>
      <c r="Q33" s="66">
        <f t="shared" si="0"/>
        <v>1.0849911947091646</v>
      </c>
      <c r="R33" s="173">
        <f t="shared" si="9"/>
        <v>4.1960731578491832E-2</v>
      </c>
    </row>
    <row r="35" spans="1:18" ht="15.75" thickBot="1" x14ac:dyDescent="0.3"/>
    <row r="36" spans="1:18" x14ac:dyDescent="0.25">
      <c r="A36" s="469" t="s">
        <v>2</v>
      </c>
      <c r="B36" s="460" t="s">
        <v>1</v>
      </c>
      <c r="C36" s="453"/>
      <c r="D36" s="460" t="s">
        <v>13</v>
      </c>
      <c r="E36" s="453"/>
      <c r="F36" s="472" t="s">
        <v>109</v>
      </c>
      <c r="G36" s="463"/>
      <c r="I36" s="458" t="s">
        <v>20</v>
      </c>
      <c r="J36" s="459"/>
      <c r="K36" s="460" t="s">
        <v>13</v>
      </c>
      <c r="L36" s="461"/>
      <c r="M36" s="462" t="s">
        <v>109</v>
      </c>
      <c r="N36" s="463"/>
      <c r="P36" s="451" t="s">
        <v>23</v>
      </c>
      <c r="Q36" s="453"/>
      <c r="R36" s="397" t="s">
        <v>0</v>
      </c>
    </row>
    <row r="37" spans="1:18" x14ac:dyDescent="0.25">
      <c r="A37" s="470"/>
      <c r="B37" s="466" t="str">
        <f>B5</f>
        <v>jan - mar</v>
      </c>
      <c r="C37" s="465"/>
      <c r="D37" s="466" t="str">
        <f>B5</f>
        <v>jan - mar</v>
      </c>
      <c r="E37" s="465"/>
      <c r="F37" s="466" t="str">
        <f>B5</f>
        <v>jan - mar</v>
      </c>
      <c r="G37" s="468"/>
      <c r="I37" s="464" t="str">
        <f>B5</f>
        <v>jan - mar</v>
      </c>
      <c r="J37" s="465"/>
      <c r="K37" s="466" t="str">
        <f>B5</f>
        <v>jan - mar</v>
      </c>
      <c r="L37" s="467"/>
      <c r="M37" s="465" t="str">
        <f>B5</f>
        <v>jan - mar</v>
      </c>
      <c r="N37" s="468"/>
      <c r="P37" s="464" t="str">
        <f>B5</f>
        <v>jan - mar</v>
      </c>
      <c r="Q37" s="467"/>
      <c r="R37" s="398" t="str">
        <f>R5</f>
        <v>2017/2016</v>
      </c>
    </row>
    <row r="38" spans="1:18" ht="15.75" thickBot="1" x14ac:dyDescent="0.3">
      <c r="A38" s="471"/>
      <c r="B38" s="245">
        <f>B6</f>
        <v>2016</v>
      </c>
      <c r="C38" s="402">
        <f>C6</f>
        <v>2017</v>
      </c>
      <c r="D38" s="245">
        <f>B6</f>
        <v>2016</v>
      </c>
      <c r="E38" s="402">
        <f>C6</f>
        <v>2017</v>
      </c>
      <c r="F38" s="245" t="s">
        <v>1</v>
      </c>
      <c r="G38" s="401" t="s">
        <v>15</v>
      </c>
      <c r="I38" s="52">
        <f>B6</f>
        <v>2016</v>
      </c>
      <c r="J38" s="402">
        <f>C6</f>
        <v>2017</v>
      </c>
      <c r="K38" s="245">
        <f>B6</f>
        <v>2016</v>
      </c>
      <c r="L38" s="402">
        <f>C6</f>
        <v>2017</v>
      </c>
      <c r="M38" s="54">
        <v>1000</v>
      </c>
      <c r="N38" s="401" t="s">
        <v>15</v>
      </c>
      <c r="P38" s="52">
        <f>B6</f>
        <v>2016</v>
      </c>
      <c r="Q38" s="402">
        <f>C6</f>
        <v>2017</v>
      </c>
      <c r="R38" s="399" t="s">
        <v>24</v>
      </c>
    </row>
    <row r="39" spans="1:18" ht="20.100000000000001" customHeight="1" x14ac:dyDescent="0.25">
      <c r="A39" s="93" t="s">
        <v>36</v>
      </c>
      <c r="B39" s="95">
        <v>20102.770000000004</v>
      </c>
      <c r="C39" s="99">
        <v>24205.980000000003</v>
      </c>
      <c r="D39" s="4">
        <f t="shared" ref="D39:D61" si="10">B39/$B$62</f>
        <v>0.13443458652348578</v>
      </c>
      <c r="E39" s="4">
        <f t="shared" ref="E39:E61" si="11">C39/$C$62</f>
        <v>0.22577479919867885</v>
      </c>
      <c r="F39" s="159">
        <f>(C39-B39)/B39</f>
        <v>0.20411167217254131</v>
      </c>
      <c r="G39" s="176">
        <f>(E39-D39)/D39</f>
        <v>0.67943983045788514</v>
      </c>
      <c r="I39" s="95">
        <v>2306.527</v>
      </c>
      <c r="J39" s="99">
        <v>2495.5060000000008</v>
      </c>
      <c r="K39" s="4">
        <f t="shared" ref="K39:K61" si="12">I39/$I$62</f>
        <v>0.14438402483488832</v>
      </c>
      <c r="L39" s="4">
        <f t="shared" ref="L39:L61" si="13">J39/$J$62</f>
        <v>0.1977703320964429</v>
      </c>
      <c r="M39" s="159">
        <f>(J39-I39)/I39</f>
        <v>8.1932273066823283E-2</v>
      </c>
      <c r="N39" s="176">
        <f>(L39-K39)/K39</f>
        <v>0.36975217530197663</v>
      </c>
      <c r="P39" s="80">
        <f t="shared" ref="P39:Q62" si="14">(I39/B39)*10</f>
        <v>1.14736775081245</v>
      </c>
      <c r="Q39" s="6">
        <f t="shared" si="14"/>
        <v>1.0309460720036951</v>
      </c>
      <c r="R39" s="179">
        <f t="shared" si="9"/>
        <v>-0.10146849493226281</v>
      </c>
    </row>
    <row r="40" spans="1:18" ht="20.100000000000001" customHeight="1" x14ac:dyDescent="0.25">
      <c r="A40" s="93" t="s">
        <v>38</v>
      </c>
      <c r="B40" s="36">
        <v>12712.279999999997</v>
      </c>
      <c r="C40" s="37">
        <v>10497.630000000003</v>
      </c>
      <c r="D40" s="4">
        <f t="shared" si="10"/>
        <v>8.5011672797867005E-2</v>
      </c>
      <c r="E40" s="4">
        <f t="shared" si="11"/>
        <v>9.7913833908481587E-2</v>
      </c>
      <c r="F40" s="159">
        <f t="shared" ref="F40:F62" si="15">(C40-B40)/B40</f>
        <v>-0.17421343771534253</v>
      </c>
      <c r="G40" s="154">
        <f t="shared" ref="G40:G61" si="16">(E40-D40)/D40</f>
        <v>0.15176928868688613</v>
      </c>
      <c r="I40" s="36">
        <v>2498.6840000000002</v>
      </c>
      <c r="J40" s="37">
        <v>1953.6289999999999</v>
      </c>
      <c r="K40" s="4">
        <f t="shared" si="12"/>
        <v>0.1564126726938545</v>
      </c>
      <c r="L40" s="4">
        <f t="shared" si="13"/>
        <v>0.15482625813091275</v>
      </c>
      <c r="M40" s="159">
        <f t="shared" ref="M40:M62" si="17">(J40-I40)/I40</f>
        <v>-0.21813682722585179</v>
      </c>
      <c r="N40" s="154">
        <f t="shared" ref="N40:N61" si="18">(L40-K40)/K40</f>
        <v>-1.014249379937926E-2</v>
      </c>
      <c r="P40" s="80">
        <f t="shared" si="14"/>
        <v>1.9655671523912319</v>
      </c>
      <c r="Q40" s="6">
        <f t="shared" si="14"/>
        <v>1.8610191062173076</v>
      </c>
      <c r="R40" s="167">
        <f t="shared" si="9"/>
        <v>-5.318976054658589E-2</v>
      </c>
    </row>
    <row r="41" spans="1:18" ht="20.100000000000001" customHeight="1" x14ac:dyDescent="0.25">
      <c r="A41" s="93" t="s">
        <v>40</v>
      </c>
      <c r="B41" s="36">
        <v>16629.46</v>
      </c>
      <c r="C41" s="37">
        <v>26446.290000000008</v>
      </c>
      <c r="D41" s="4">
        <f t="shared" si="10"/>
        <v>0.11120729029923961</v>
      </c>
      <c r="E41" s="4">
        <f t="shared" si="11"/>
        <v>0.24667069105650874</v>
      </c>
      <c r="F41" s="159">
        <f t="shared" si="15"/>
        <v>0.59032764744014599</v>
      </c>
      <c r="G41" s="154">
        <f t="shared" si="16"/>
        <v>1.2181161899796367</v>
      </c>
      <c r="I41" s="36">
        <v>1238.095</v>
      </c>
      <c r="J41" s="37">
        <v>1605.5740000000003</v>
      </c>
      <c r="K41" s="4">
        <f t="shared" si="12"/>
        <v>7.7502296408388488E-2</v>
      </c>
      <c r="L41" s="4">
        <f t="shared" si="13"/>
        <v>0.12724269273863265</v>
      </c>
      <c r="M41" s="159">
        <f t="shared" si="17"/>
        <v>0.29681001861731149</v>
      </c>
      <c r="N41" s="154">
        <f t="shared" si="18"/>
        <v>0.64179254854776779</v>
      </c>
      <c r="P41" s="80">
        <f t="shared" si="14"/>
        <v>0.74451906435927573</v>
      </c>
      <c r="Q41" s="6">
        <f t="shared" si="14"/>
        <v>0.60710746195402077</v>
      </c>
      <c r="R41" s="167">
        <f t="shared" si="9"/>
        <v>-0.18456424957164766</v>
      </c>
    </row>
    <row r="42" spans="1:18" ht="20.100000000000001" customHeight="1" x14ac:dyDescent="0.25">
      <c r="A42" s="93" t="s">
        <v>41</v>
      </c>
      <c r="B42" s="36">
        <v>6186.7699999999995</v>
      </c>
      <c r="C42" s="37">
        <v>7351.4100000000008</v>
      </c>
      <c r="D42" s="4">
        <f t="shared" si="10"/>
        <v>4.1373197169639102E-2</v>
      </c>
      <c r="E42" s="4">
        <f t="shared" si="11"/>
        <v>6.8568309011953224E-2</v>
      </c>
      <c r="F42" s="159">
        <f t="shared" si="15"/>
        <v>0.18824685579066319</v>
      </c>
      <c r="G42" s="154">
        <f t="shared" si="16"/>
        <v>0.65731231093425657</v>
      </c>
      <c r="I42" s="36">
        <v>1021.3439999999998</v>
      </c>
      <c r="J42" s="37">
        <v>1276.8539999999998</v>
      </c>
      <c r="K42" s="4">
        <f t="shared" si="12"/>
        <v>6.3934112828925985E-2</v>
      </c>
      <c r="L42" s="4">
        <f t="shared" si="13"/>
        <v>0.10119143757565456</v>
      </c>
      <c r="M42" s="159">
        <f t="shared" si="17"/>
        <v>0.25017036375599216</v>
      </c>
      <c r="N42" s="154">
        <f t="shared" si="18"/>
        <v>0.58274562824420839</v>
      </c>
      <c r="P42" s="80">
        <f t="shared" si="14"/>
        <v>1.6508517368513778</v>
      </c>
      <c r="Q42" s="6">
        <f t="shared" si="14"/>
        <v>1.7368831285426873</v>
      </c>
      <c r="R42" s="167">
        <f t="shared" si="9"/>
        <v>5.2113336268098061E-2</v>
      </c>
    </row>
    <row r="43" spans="1:18" ht="20.100000000000001" customHeight="1" x14ac:dyDescent="0.25">
      <c r="A43" s="93" t="s">
        <v>50</v>
      </c>
      <c r="B43" s="36">
        <v>13555.359999999997</v>
      </c>
      <c r="C43" s="37">
        <v>5923.97</v>
      </c>
      <c r="D43" s="4">
        <f t="shared" si="10"/>
        <v>9.0649657573408898E-2</v>
      </c>
      <c r="E43" s="4">
        <f t="shared" si="11"/>
        <v>5.5254244496979563E-2</v>
      </c>
      <c r="F43" s="159">
        <f t="shared" si="15"/>
        <v>-0.56297951511431632</v>
      </c>
      <c r="G43" s="154">
        <f t="shared" si="16"/>
        <v>-0.39046383653204442</v>
      </c>
      <c r="I43" s="36">
        <v>2775.2310000000002</v>
      </c>
      <c r="J43" s="37">
        <v>1143.0910000000001</v>
      </c>
      <c r="K43" s="4">
        <f t="shared" si="12"/>
        <v>0.17372396751763669</v>
      </c>
      <c r="L43" s="4">
        <f t="shared" si="13"/>
        <v>9.0590640409782625E-2</v>
      </c>
      <c r="M43" s="159">
        <f t="shared" si="17"/>
        <v>-0.58810960240787158</v>
      </c>
      <c r="N43" s="154">
        <f t="shared" si="18"/>
        <v>-0.4785368898474775</v>
      </c>
      <c r="P43" s="80">
        <f t="shared" si="14"/>
        <v>2.0473310926452717</v>
      </c>
      <c r="Q43" s="6">
        <f t="shared" si="14"/>
        <v>1.9296029520743692</v>
      </c>
      <c r="R43" s="167">
        <f t="shared" si="9"/>
        <v>-5.7503225049345033E-2</v>
      </c>
    </row>
    <row r="44" spans="1:18" ht="20.100000000000001" customHeight="1" x14ac:dyDescent="0.25">
      <c r="A44" s="93" t="s">
        <v>47</v>
      </c>
      <c r="B44" s="36">
        <v>54098.539999999986</v>
      </c>
      <c r="C44" s="37">
        <v>9935.9800000000014</v>
      </c>
      <c r="D44" s="4">
        <f t="shared" si="10"/>
        <v>0.36177675297604522</v>
      </c>
      <c r="E44" s="4">
        <f t="shared" si="11"/>
        <v>9.2675193871187569E-2</v>
      </c>
      <c r="F44" s="159">
        <f t="shared" si="15"/>
        <v>-0.81633552402708087</v>
      </c>
      <c r="G44" s="154">
        <f t="shared" si="16"/>
        <v>-0.74383319793540192</v>
      </c>
      <c r="I44" s="36">
        <v>2187.4420000000005</v>
      </c>
      <c r="J44" s="37">
        <v>870.56200000000001</v>
      </c>
      <c r="K44" s="4">
        <f t="shared" si="12"/>
        <v>0.13692953954273152</v>
      </c>
      <c r="L44" s="4">
        <f t="shared" si="13"/>
        <v>6.8992555357728441E-2</v>
      </c>
      <c r="M44" s="159">
        <f t="shared" si="17"/>
        <v>-0.60201824779811319</v>
      </c>
      <c r="N44" s="154">
        <f t="shared" si="18"/>
        <v>-0.49614556809198956</v>
      </c>
      <c r="P44" s="80">
        <f t="shared" si="14"/>
        <v>0.40434399893231887</v>
      </c>
      <c r="Q44" s="6">
        <f t="shared" si="14"/>
        <v>0.87617124833182014</v>
      </c>
      <c r="R44" s="167">
        <f t="shared" si="9"/>
        <v>1.1668956399634314</v>
      </c>
    </row>
    <row r="45" spans="1:18" ht="20.100000000000001" customHeight="1" x14ac:dyDescent="0.25">
      <c r="A45" s="93" t="s">
        <v>46</v>
      </c>
      <c r="B45" s="36">
        <v>7273.9000000000005</v>
      </c>
      <c r="C45" s="37">
        <v>5895.8400000000011</v>
      </c>
      <c r="D45" s="4">
        <f t="shared" si="10"/>
        <v>4.8643233689346442E-2</v>
      </c>
      <c r="E45" s="4">
        <f t="shared" si="11"/>
        <v>5.4991869451579266E-2</v>
      </c>
      <c r="F45" s="159">
        <f t="shared" si="15"/>
        <v>-0.18945270075200366</v>
      </c>
      <c r="G45" s="154">
        <f t="shared" si="16"/>
        <v>0.13051426232839583</v>
      </c>
      <c r="I45" s="36">
        <v>1043.1419999999998</v>
      </c>
      <c r="J45" s="37">
        <v>793.70099999999991</v>
      </c>
      <c r="K45" s="4">
        <f t="shared" si="12"/>
        <v>6.5298624483613274E-2</v>
      </c>
      <c r="L45" s="4">
        <f t="shared" si="13"/>
        <v>6.2901275474905205E-2</v>
      </c>
      <c r="M45" s="159">
        <f t="shared" si="17"/>
        <v>-0.23912468292907385</v>
      </c>
      <c r="N45" s="154">
        <f t="shared" si="18"/>
        <v>-3.6713621882030381E-2</v>
      </c>
      <c r="P45" s="80">
        <f t="shared" si="14"/>
        <v>1.4340890031482421</v>
      </c>
      <c r="Q45" s="6">
        <f t="shared" si="14"/>
        <v>1.3462051208988028</v>
      </c>
      <c r="R45" s="167">
        <f t="shared" si="9"/>
        <v>-6.1282027863339417E-2</v>
      </c>
    </row>
    <row r="46" spans="1:18" ht="20.100000000000001" customHeight="1" x14ac:dyDescent="0.25">
      <c r="A46" s="93" t="s">
        <v>51</v>
      </c>
      <c r="B46" s="36">
        <v>5528.49</v>
      </c>
      <c r="C46" s="37">
        <v>5309.91</v>
      </c>
      <c r="D46" s="4">
        <f t="shared" si="10"/>
        <v>3.6971037685315289E-2</v>
      </c>
      <c r="E46" s="4">
        <f t="shared" si="11"/>
        <v>4.9526764213349617E-2</v>
      </c>
      <c r="F46" s="159">
        <f t="shared" si="15"/>
        <v>-3.9537016436676189E-2</v>
      </c>
      <c r="G46" s="154">
        <f t="shared" si="16"/>
        <v>0.33960979496719401</v>
      </c>
      <c r="I46" s="36">
        <v>618.22800000000007</v>
      </c>
      <c r="J46" s="37">
        <v>546.04700000000003</v>
      </c>
      <c r="K46" s="4">
        <f t="shared" si="12"/>
        <v>3.8699849126250574E-2</v>
      </c>
      <c r="L46" s="4">
        <f t="shared" si="13"/>
        <v>4.3274548941283388E-2</v>
      </c>
      <c r="M46" s="159">
        <f t="shared" si="17"/>
        <v>-0.11675466009304016</v>
      </c>
      <c r="N46" s="154">
        <f t="shared" si="18"/>
        <v>0.118209758392307</v>
      </c>
      <c r="P46" s="80">
        <f t="shared" si="14"/>
        <v>1.1182583309366574</v>
      </c>
      <c r="Q46" s="6">
        <f t="shared" si="14"/>
        <v>1.0283545295494652</v>
      </c>
      <c r="R46" s="167">
        <f t="shared" si="9"/>
        <v>-8.0396272399677504E-2</v>
      </c>
    </row>
    <row r="47" spans="1:18" ht="20.100000000000001" customHeight="1" x14ac:dyDescent="0.25">
      <c r="A47" s="93" t="s">
        <v>59</v>
      </c>
      <c r="B47" s="36">
        <v>2568.4899999999998</v>
      </c>
      <c r="C47" s="37">
        <v>2253.8000000000002</v>
      </c>
      <c r="D47" s="4">
        <f t="shared" si="10"/>
        <v>1.7176433453683641E-2</v>
      </c>
      <c r="E47" s="4">
        <f t="shared" si="11"/>
        <v>2.1021716221941121E-2</v>
      </c>
      <c r="F47" s="159">
        <f t="shared" si="15"/>
        <v>-0.12251945695720039</v>
      </c>
      <c r="G47" s="154">
        <f t="shared" si="16"/>
        <v>0.22386968625508372</v>
      </c>
      <c r="I47" s="36">
        <v>566.79700000000003</v>
      </c>
      <c r="J47" s="37">
        <v>514.16599999999994</v>
      </c>
      <c r="K47" s="4">
        <f t="shared" si="12"/>
        <v>3.5480370324882479E-2</v>
      </c>
      <c r="L47" s="4">
        <f t="shared" si="13"/>
        <v>4.0747960763348044E-2</v>
      </c>
      <c r="M47" s="159">
        <f t="shared" si="17"/>
        <v>-9.2856878212128999E-2</v>
      </c>
      <c r="N47" s="154">
        <f t="shared" si="18"/>
        <v>0.14846492272295675</v>
      </c>
      <c r="P47" s="80">
        <f t="shared" si="14"/>
        <v>2.2067323602583624</v>
      </c>
      <c r="Q47" s="6">
        <f t="shared" si="14"/>
        <v>2.2813293104978256</v>
      </c>
      <c r="R47" s="167">
        <f t="shared" si="9"/>
        <v>3.380425808897345E-2</v>
      </c>
    </row>
    <row r="48" spans="1:18" ht="20.100000000000001" customHeight="1" x14ac:dyDescent="0.25">
      <c r="A48" s="93" t="s">
        <v>48</v>
      </c>
      <c r="B48" s="36">
        <v>3716.0199999999995</v>
      </c>
      <c r="C48" s="37">
        <v>1953.42</v>
      </c>
      <c r="D48" s="4">
        <f t="shared" si="10"/>
        <v>2.485038689757697E-2</v>
      </c>
      <c r="E48" s="4">
        <f t="shared" si="11"/>
        <v>1.8220002175110578E-2</v>
      </c>
      <c r="F48" s="159">
        <f t="shared" si="15"/>
        <v>-0.47432468070677758</v>
      </c>
      <c r="G48" s="154">
        <f t="shared" si="16"/>
        <v>-0.26681213253516328</v>
      </c>
      <c r="I48" s="36">
        <v>643.04899999999998</v>
      </c>
      <c r="J48" s="37">
        <v>367.62900000000002</v>
      </c>
      <c r="K48" s="4">
        <f t="shared" si="12"/>
        <v>4.0253594597440268E-2</v>
      </c>
      <c r="L48" s="4">
        <f t="shared" si="13"/>
        <v>2.9134816513477907E-2</v>
      </c>
      <c r="M48" s="159">
        <f t="shared" si="17"/>
        <v>-0.42830328637475523</v>
      </c>
      <c r="N48" s="154">
        <f t="shared" si="18"/>
        <v>-0.27621826560228252</v>
      </c>
      <c r="P48" s="80">
        <f t="shared" si="14"/>
        <v>1.7304777692262152</v>
      </c>
      <c r="Q48" s="6">
        <f t="shared" si="14"/>
        <v>1.881976226310778</v>
      </c>
      <c r="R48" s="167">
        <f t="shared" si="9"/>
        <v>8.7547184817234294E-2</v>
      </c>
    </row>
    <row r="49" spans="1:18" ht="20.100000000000001" customHeight="1" x14ac:dyDescent="0.25">
      <c r="A49" s="93" t="s">
        <v>39</v>
      </c>
      <c r="B49" s="36">
        <v>3394.4799999999996</v>
      </c>
      <c r="C49" s="37">
        <v>3151.62</v>
      </c>
      <c r="D49" s="4">
        <f t="shared" si="10"/>
        <v>2.2700131139253038E-2</v>
      </c>
      <c r="E49" s="4">
        <f t="shared" si="11"/>
        <v>2.939589195110217E-2</v>
      </c>
      <c r="F49" s="159">
        <f t="shared" si="15"/>
        <v>-7.1545568098795601E-2</v>
      </c>
      <c r="G49" s="154">
        <f t="shared" si="16"/>
        <v>0.2949657326107174</v>
      </c>
      <c r="I49" s="36">
        <v>322.75900000000001</v>
      </c>
      <c r="J49" s="37">
        <v>349.88999999999987</v>
      </c>
      <c r="K49" s="4">
        <f t="shared" si="12"/>
        <v>2.0204074555244193E-2</v>
      </c>
      <c r="L49" s="4">
        <f t="shared" si="13"/>
        <v>2.7728990231730304E-2</v>
      </c>
      <c r="M49" s="159">
        <f t="shared" si="17"/>
        <v>8.4059623434202785E-2</v>
      </c>
      <c r="N49" s="154">
        <f t="shared" si="18"/>
        <v>0.37244545182758365</v>
      </c>
      <c r="P49" s="80">
        <f t="shared" si="14"/>
        <v>0.95083488487190992</v>
      </c>
      <c r="Q49" s="6">
        <f t="shared" si="14"/>
        <v>1.1101909494164901</v>
      </c>
      <c r="R49" s="167">
        <f t="shared" si="9"/>
        <v>0.16759593813814219</v>
      </c>
    </row>
    <row r="50" spans="1:18" ht="20.100000000000001" customHeight="1" x14ac:dyDescent="0.25">
      <c r="A50" s="93" t="s">
        <v>54</v>
      </c>
      <c r="B50" s="36">
        <v>1162.46</v>
      </c>
      <c r="C50" s="37">
        <v>972.2</v>
      </c>
      <c r="D50" s="4">
        <f t="shared" si="10"/>
        <v>7.7737958226697735E-3</v>
      </c>
      <c r="E50" s="4">
        <f t="shared" si="11"/>
        <v>9.0679352697538192E-3</v>
      </c>
      <c r="F50" s="159">
        <f t="shared" si="15"/>
        <v>-0.16367014779003147</v>
      </c>
      <c r="G50" s="154">
        <f t="shared" si="16"/>
        <v>0.16647458675337273</v>
      </c>
      <c r="I50" s="36">
        <v>309.71600000000001</v>
      </c>
      <c r="J50" s="37">
        <v>240.37199999999999</v>
      </c>
      <c r="K50" s="4">
        <f t="shared" si="12"/>
        <v>1.9387608571572013E-2</v>
      </c>
      <c r="L50" s="4">
        <f t="shared" si="13"/>
        <v>1.9049623710256019E-2</v>
      </c>
      <c r="M50" s="159">
        <f t="shared" si="17"/>
        <v>-0.2238954396931383</v>
      </c>
      <c r="N50" s="154">
        <f t="shared" si="18"/>
        <v>-1.7433035130056208E-2</v>
      </c>
      <c r="P50" s="80">
        <f t="shared" si="14"/>
        <v>2.6643153312802159</v>
      </c>
      <c r="Q50" s="6">
        <f t="shared" si="14"/>
        <v>2.4724542275252004</v>
      </c>
      <c r="R50" s="167">
        <f t="shared" si="9"/>
        <v>-7.201141002436276E-2</v>
      </c>
    </row>
    <row r="51" spans="1:18" ht="20.100000000000001" customHeight="1" x14ac:dyDescent="0.25">
      <c r="A51" s="93" t="s">
        <v>66</v>
      </c>
      <c r="B51" s="36">
        <v>349.83</v>
      </c>
      <c r="C51" s="37">
        <v>486.5</v>
      </c>
      <c r="D51" s="4">
        <f t="shared" si="10"/>
        <v>2.3394413507944931E-3</v>
      </c>
      <c r="E51" s="4">
        <f t="shared" si="11"/>
        <v>4.5376985278083037E-3</v>
      </c>
      <c r="F51" s="159">
        <f t="shared" si="15"/>
        <v>0.39067547094302951</v>
      </c>
      <c r="G51" s="154">
        <f t="shared" si="16"/>
        <v>0.93965047521591627</v>
      </c>
      <c r="I51" s="36">
        <v>84.923999999999992</v>
      </c>
      <c r="J51" s="37">
        <v>116.70200000000001</v>
      </c>
      <c r="K51" s="4">
        <f t="shared" si="12"/>
        <v>5.3160743078568152E-3</v>
      </c>
      <c r="L51" s="4">
        <f t="shared" si="13"/>
        <v>9.2487027866569246E-3</v>
      </c>
      <c r="M51" s="159">
        <f t="shared" si="17"/>
        <v>0.37419339644858962</v>
      </c>
      <c r="N51" s="154">
        <f t="shared" si="18"/>
        <v>0.73976175859467164</v>
      </c>
      <c r="P51" s="80">
        <f t="shared" si="14"/>
        <v>2.4275791098533572</v>
      </c>
      <c r="Q51" s="6">
        <f t="shared" si="14"/>
        <v>2.3988078108941422</v>
      </c>
      <c r="R51" s="167">
        <f t="shared" si="9"/>
        <v>-1.1851848140575336E-2</v>
      </c>
    </row>
    <row r="52" spans="1:18" ht="20.100000000000001" customHeight="1" x14ac:dyDescent="0.25">
      <c r="A52" s="93" t="s">
        <v>61</v>
      </c>
      <c r="B52" s="36">
        <v>239.58</v>
      </c>
      <c r="C52" s="37">
        <v>337.03999999999996</v>
      </c>
      <c r="D52" s="4">
        <f t="shared" si="10"/>
        <v>1.6021592168291591E-3</v>
      </c>
      <c r="E52" s="4">
        <f t="shared" si="11"/>
        <v>3.1436503839928271E-3</v>
      </c>
      <c r="F52" s="159">
        <f t="shared" si="15"/>
        <v>0.40679522497704296</v>
      </c>
      <c r="G52" s="154">
        <f t="shared" si="16"/>
        <v>0.96213357010449962</v>
      </c>
      <c r="I52" s="36">
        <v>54.739000000000004</v>
      </c>
      <c r="J52" s="37">
        <v>86.288999999999987</v>
      </c>
      <c r="K52" s="4">
        <f t="shared" si="12"/>
        <v>3.4265530537630614E-3</v>
      </c>
      <c r="L52" s="4">
        <f t="shared" si="13"/>
        <v>6.8384544802817361E-3</v>
      </c>
      <c r="M52" s="159">
        <f t="shared" si="17"/>
        <v>0.57637150843091722</v>
      </c>
      <c r="N52" s="154">
        <f t="shared" si="18"/>
        <v>0.99572409152448516</v>
      </c>
      <c r="P52" s="80">
        <f t="shared" si="14"/>
        <v>2.2847900492528592</v>
      </c>
      <c r="Q52" s="6">
        <f t="shared" si="14"/>
        <v>2.5602005696653212</v>
      </c>
      <c r="R52" s="167">
        <f t="shared" si="9"/>
        <v>0.12054084378672908</v>
      </c>
    </row>
    <row r="53" spans="1:18" ht="20.100000000000001" customHeight="1" x14ac:dyDescent="0.25">
      <c r="A53" s="93" t="s">
        <v>62</v>
      </c>
      <c r="B53" s="36">
        <v>632.40000000000009</v>
      </c>
      <c r="C53" s="37">
        <v>441.78</v>
      </c>
      <c r="D53" s="4">
        <f t="shared" si="10"/>
        <v>4.2290904446229249E-3</v>
      </c>
      <c r="E53" s="4">
        <f t="shared" si="11"/>
        <v>4.1205846980784215E-3</v>
      </c>
      <c r="F53" s="159">
        <f t="shared" si="15"/>
        <v>-0.30142314990512348</v>
      </c>
      <c r="G53" s="154">
        <f t="shared" si="16"/>
        <v>-2.5656993617259462E-2</v>
      </c>
      <c r="I53" s="36">
        <v>84.05</v>
      </c>
      <c r="J53" s="37">
        <v>61.929000000000002</v>
      </c>
      <c r="K53" s="4">
        <f t="shared" si="12"/>
        <v>5.2613636377863184E-3</v>
      </c>
      <c r="L53" s="4">
        <f t="shared" si="13"/>
        <v>4.9079100176078957E-3</v>
      </c>
      <c r="M53" s="159">
        <f t="shared" si="17"/>
        <v>-0.26318857822724562</v>
      </c>
      <c r="N53" s="154">
        <f t="shared" si="18"/>
        <v>-6.7179089778165516E-2</v>
      </c>
      <c r="P53" s="80">
        <f t="shared" si="14"/>
        <v>1.3290638836179629</v>
      </c>
      <c r="Q53" s="6">
        <f t="shared" si="14"/>
        <v>1.4018063289420075</v>
      </c>
      <c r="R53" s="167">
        <f t="shared" si="9"/>
        <v>5.4732090925551251E-2</v>
      </c>
    </row>
    <row r="54" spans="1:18" ht="20.100000000000001" customHeight="1" x14ac:dyDescent="0.25">
      <c r="A54" s="93" t="s">
        <v>89</v>
      </c>
      <c r="B54" s="36">
        <v>481.86999999999995</v>
      </c>
      <c r="C54" s="37">
        <v>1421.46</v>
      </c>
      <c r="D54" s="4">
        <f t="shared" si="10"/>
        <v>3.2224411963163316E-3</v>
      </c>
      <c r="E54" s="4">
        <f t="shared" si="11"/>
        <v>1.3258287665649314E-2</v>
      </c>
      <c r="F54" s="159">
        <f t="shared" si="15"/>
        <v>1.9498827484591286</v>
      </c>
      <c r="G54" s="154">
        <f t="shared" si="16"/>
        <v>3.1143613980622078</v>
      </c>
      <c r="I54" s="36">
        <v>18.099</v>
      </c>
      <c r="J54" s="37">
        <v>58.028000000000013</v>
      </c>
      <c r="K54" s="4">
        <f t="shared" si="12"/>
        <v>1.132961576208145E-3</v>
      </c>
      <c r="L54" s="4">
        <f t="shared" si="13"/>
        <v>4.5987534515614823E-3</v>
      </c>
      <c r="M54" s="159">
        <f t="shared" si="17"/>
        <v>2.2061439858555731</v>
      </c>
      <c r="N54" s="154">
        <f t="shared" si="18"/>
        <v>3.0590550890109007</v>
      </c>
      <c r="P54" s="80">
        <f t="shared" si="14"/>
        <v>0.37559922800755396</v>
      </c>
      <c r="Q54" s="6">
        <f t="shared" si="14"/>
        <v>0.40822815977938187</v>
      </c>
      <c r="R54" s="167">
        <f t="shared" si="9"/>
        <v>8.6871668892705187E-2</v>
      </c>
    </row>
    <row r="55" spans="1:18" ht="20.100000000000001" customHeight="1" x14ac:dyDescent="0.25">
      <c r="A55" s="93" t="s">
        <v>65</v>
      </c>
      <c r="B55" s="36">
        <v>33.64</v>
      </c>
      <c r="C55" s="37">
        <v>202.41000000000003</v>
      </c>
      <c r="D55" s="4">
        <f t="shared" si="10"/>
        <v>2.2496300214597592E-4</v>
      </c>
      <c r="E55" s="4">
        <f t="shared" si="11"/>
        <v>1.8879250956087951E-3</v>
      </c>
      <c r="F55" s="159">
        <f t="shared" si="15"/>
        <v>5.0169441141498226</v>
      </c>
      <c r="G55" s="154">
        <f t="shared" si="16"/>
        <v>7.3921581664514857</v>
      </c>
      <c r="I55" s="36">
        <v>9.147000000000002</v>
      </c>
      <c r="J55" s="37">
        <v>37.055</v>
      </c>
      <c r="K55" s="4">
        <f t="shared" si="12"/>
        <v>5.725840951199461E-4</v>
      </c>
      <c r="L55" s="4">
        <f t="shared" si="13"/>
        <v>2.9366307497692614E-3</v>
      </c>
      <c r="M55" s="159">
        <f t="shared" si="17"/>
        <v>3.051054990707335</v>
      </c>
      <c r="N55" s="154">
        <f t="shared" si="18"/>
        <v>4.1287326609274579</v>
      </c>
      <c r="P55" s="80">
        <f t="shared" si="14"/>
        <v>2.7190844233055893</v>
      </c>
      <c r="Q55" s="6">
        <f t="shared" si="14"/>
        <v>1.8306901832913391</v>
      </c>
      <c r="R55" s="167">
        <f t="shared" si="9"/>
        <v>-0.32672550818934476</v>
      </c>
    </row>
    <row r="56" spans="1:18" ht="20.100000000000001" customHeight="1" x14ac:dyDescent="0.25">
      <c r="A56" s="93" t="s">
        <v>68</v>
      </c>
      <c r="B56" s="36">
        <v>112.61999999999998</v>
      </c>
      <c r="C56" s="37">
        <v>103.52000000000001</v>
      </c>
      <c r="D56" s="4">
        <f t="shared" si="10"/>
        <v>7.5313119208322832E-4</v>
      </c>
      <c r="E56" s="4">
        <f t="shared" si="11"/>
        <v>9.65555090644842E-4</v>
      </c>
      <c r="F56" s="159">
        <f t="shared" si="15"/>
        <v>-8.0802699342922821E-2</v>
      </c>
      <c r="G56" s="154">
        <f t="shared" si="16"/>
        <v>0.28205430978636026</v>
      </c>
      <c r="I56" s="36">
        <v>29.315000000000001</v>
      </c>
      <c r="J56" s="37">
        <v>26.986000000000001</v>
      </c>
      <c r="K56" s="4">
        <f t="shared" si="12"/>
        <v>1.8350609761059601E-3</v>
      </c>
      <c r="L56" s="4">
        <f t="shared" si="13"/>
        <v>2.1386565217453323E-3</v>
      </c>
      <c r="M56" s="159">
        <f t="shared" si="17"/>
        <v>-7.9447381886406293E-2</v>
      </c>
      <c r="N56" s="154">
        <f t="shared" si="18"/>
        <v>0.16544166629471285</v>
      </c>
      <c r="P56" s="208">
        <f t="shared" si="14"/>
        <v>2.6030012431184519</v>
      </c>
      <c r="Q56" s="209">
        <f t="shared" si="14"/>
        <v>2.6068392581143742</v>
      </c>
      <c r="R56" s="167">
        <f t="shared" si="9"/>
        <v>1.4744576116007785E-3</v>
      </c>
    </row>
    <row r="57" spans="1:18" ht="20.100000000000001" customHeight="1" x14ac:dyDescent="0.25">
      <c r="A57" s="93" t="s">
        <v>69</v>
      </c>
      <c r="B57" s="36">
        <v>67.34</v>
      </c>
      <c r="C57" s="37">
        <v>67.87</v>
      </c>
      <c r="D57" s="4">
        <f t="shared" si="10"/>
        <v>4.5032724626962008E-4</v>
      </c>
      <c r="E57" s="4">
        <f t="shared" si="11"/>
        <v>6.3303925813432593E-4</v>
      </c>
      <c r="F57" s="159">
        <f t="shared" si="15"/>
        <v>7.8705078705078868E-3</v>
      </c>
      <c r="G57" s="154">
        <f t="shared" si="16"/>
        <v>0.40573163933170603</v>
      </c>
      <c r="I57" s="36">
        <v>18.782</v>
      </c>
      <c r="J57" s="37">
        <v>17.788999999999998</v>
      </c>
      <c r="K57" s="4">
        <f t="shared" si="12"/>
        <v>1.1757160243295972E-3</v>
      </c>
      <c r="L57" s="4">
        <f t="shared" si="13"/>
        <v>1.4097888114328804E-3</v>
      </c>
      <c r="M57" s="159">
        <f t="shared" si="17"/>
        <v>-5.286976892769684E-2</v>
      </c>
      <c r="N57" s="154">
        <f t="shared" si="18"/>
        <v>0.19908956096499023</v>
      </c>
      <c r="P57" s="208">
        <f t="shared" si="14"/>
        <v>2.789129789129789</v>
      </c>
      <c r="Q57" s="209">
        <f t="shared" si="14"/>
        <v>2.6210402239575652</v>
      </c>
      <c r="R57" s="167">
        <f t="shared" si="9"/>
        <v>-6.0265953139695211E-2</v>
      </c>
    </row>
    <row r="58" spans="1:18" ht="20.100000000000001" customHeight="1" x14ac:dyDescent="0.25">
      <c r="A58" s="93" t="s">
        <v>63</v>
      </c>
      <c r="B58" s="36">
        <v>84.370000000000019</v>
      </c>
      <c r="C58" s="37">
        <v>72.739999999999981</v>
      </c>
      <c r="D58" s="4">
        <f t="shared" si="10"/>
        <v>5.6421309426444688E-4</v>
      </c>
      <c r="E58" s="4">
        <f t="shared" si="11"/>
        <v>6.7846287957405119E-4</v>
      </c>
      <c r="F58" s="159">
        <f t="shared" si="15"/>
        <v>-0.13784520564181624</v>
      </c>
      <c r="G58" s="154">
        <f t="shared" si="16"/>
        <v>0.20249403367454533</v>
      </c>
      <c r="I58" s="36">
        <v>23.225999999999996</v>
      </c>
      <c r="J58" s="37">
        <v>16.665000000000003</v>
      </c>
      <c r="K58" s="4">
        <f t="shared" si="12"/>
        <v>1.4539016282120764E-3</v>
      </c>
      <c r="L58" s="4">
        <f t="shared" si="13"/>
        <v>1.320711144107536E-3</v>
      </c>
      <c r="M58" s="159">
        <f t="shared" si="17"/>
        <v>-0.28248514595711677</v>
      </c>
      <c r="N58" s="154">
        <f t="shared" si="18"/>
        <v>-9.1609006771888865E-2</v>
      </c>
      <c r="P58" s="208">
        <f t="shared" si="14"/>
        <v>2.752874244399667</v>
      </c>
      <c r="Q58" s="209">
        <f t="shared" si="14"/>
        <v>2.2910365686004956</v>
      </c>
      <c r="R58" s="167">
        <f t="shared" si="9"/>
        <v>-0.16776562777566564</v>
      </c>
    </row>
    <row r="59" spans="1:18" ht="20.100000000000001" customHeight="1" x14ac:dyDescent="0.25">
      <c r="A59" s="93" t="s">
        <v>70</v>
      </c>
      <c r="B59" s="36">
        <v>21.97</v>
      </c>
      <c r="C59" s="37">
        <v>60.760000000000005</v>
      </c>
      <c r="D59" s="4">
        <f t="shared" si="10"/>
        <v>1.4692143748950924E-4</v>
      </c>
      <c r="E59" s="4">
        <f t="shared" si="11"/>
        <v>5.6672263627879254E-4</v>
      </c>
      <c r="F59" s="159">
        <f>(C59-B59)/B59</f>
        <v>1.7655894401456536</v>
      </c>
      <c r="G59" s="154">
        <f>(E59-D59)/D59</f>
        <v>2.8573175294399</v>
      </c>
      <c r="I59" s="36">
        <v>4.3119999999999994</v>
      </c>
      <c r="J59" s="37">
        <v>13.121</v>
      </c>
      <c r="K59" s="4">
        <f t="shared" si="12"/>
        <v>2.6992266515329688E-4</v>
      </c>
      <c r="L59" s="4">
        <f t="shared" si="13"/>
        <v>1.0398470400141001E-3</v>
      </c>
      <c r="M59" s="159">
        <f>(J59-I59)/I59</f>
        <v>2.0429035250463827</v>
      </c>
      <c r="N59" s="154">
        <f>(L59-K59)/K59</f>
        <v>2.8523887552145384</v>
      </c>
      <c r="P59" s="208">
        <f t="shared" si="14"/>
        <v>1.9626763768775601</v>
      </c>
      <c r="Q59" s="209">
        <f t="shared" si="14"/>
        <v>2.1594799210006581</v>
      </c>
      <c r="R59" s="167">
        <f>(Q59-P59)/P59</f>
        <v>0.1002730488029792</v>
      </c>
    </row>
    <row r="60" spans="1:18" ht="20.100000000000001" customHeight="1" x14ac:dyDescent="0.25">
      <c r="A60" s="93" t="s">
        <v>64</v>
      </c>
      <c r="B60" s="36">
        <v>534.96</v>
      </c>
      <c r="C60" s="37">
        <v>37.979999999999997</v>
      </c>
      <c r="D60" s="4">
        <f t="shared" si="10"/>
        <v>3.5774734728897528E-3</v>
      </c>
      <c r="E60" s="4">
        <f t="shared" si="11"/>
        <v>3.5424828383588767E-4</v>
      </c>
      <c r="F60" s="159">
        <f>(C60-B60)/B60</f>
        <v>-0.92900403768506057</v>
      </c>
      <c r="G60" s="154">
        <f>(E60-D60)/D60</f>
        <v>-0.90097808229176368</v>
      </c>
      <c r="I60" s="36">
        <v>105.91</v>
      </c>
      <c r="J60" s="37">
        <v>11.961999999999998</v>
      </c>
      <c r="K60" s="4">
        <f t="shared" si="12"/>
        <v>6.6297563697554907E-3</v>
      </c>
      <c r="L60" s="4">
        <f t="shared" si="13"/>
        <v>9.4799560190905133E-4</v>
      </c>
      <c r="M60" s="159">
        <f>(J60-I60)/I60</f>
        <v>-0.88705504673779623</v>
      </c>
      <c r="N60" s="154">
        <f>(L60-K60)/K60</f>
        <v>-0.85700898358290445</v>
      </c>
      <c r="P60" s="208">
        <f t="shared" si="14"/>
        <v>1.9797741887243905</v>
      </c>
      <c r="Q60" s="209">
        <f t="shared" si="14"/>
        <v>3.1495523959978931</v>
      </c>
      <c r="R60" s="167">
        <f>(Q60-P60)/P60</f>
        <v>0.59086446016715422</v>
      </c>
    </row>
    <row r="61" spans="1:18" ht="20.100000000000001" customHeight="1" thickBot="1" x14ac:dyDescent="0.3">
      <c r="A61" s="18" t="s">
        <v>18</v>
      </c>
      <c r="B61" s="36">
        <f>B62-SUM(B39:B60)</f>
        <v>48.100000000034925</v>
      </c>
      <c r="C61" s="37">
        <f>C62-SUM(C39:C60)</f>
        <v>82.830000000001746</v>
      </c>
      <c r="D61" s="4">
        <f t="shared" si="10"/>
        <v>3.2166231876424786E-4</v>
      </c>
      <c r="E61" s="4">
        <f t="shared" si="11"/>
        <v>7.7257465376848861E-4</v>
      </c>
      <c r="F61" s="159">
        <f t="shared" si="15"/>
        <v>0.72203742203620802</v>
      </c>
      <c r="G61" s="154">
        <f t="shared" si="16"/>
        <v>1.4018189532940679</v>
      </c>
      <c r="I61" s="36">
        <f>I62-SUM(I39:I60)</f>
        <v>11.427999999994427</v>
      </c>
      <c r="J61" s="37">
        <f>J62-SUM(J39:J60)</f>
        <v>14.655000000002474</v>
      </c>
      <c r="K61" s="4">
        <f t="shared" si="12"/>
        <v>7.1537018028069868E-4</v>
      </c>
      <c r="L61" s="4">
        <f t="shared" si="13"/>
        <v>1.1614174507590281E-3</v>
      </c>
      <c r="M61" s="159">
        <f t="shared" si="17"/>
        <v>0.28237661883178344</v>
      </c>
      <c r="N61" s="154">
        <f t="shared" si="18"/>
        <v>0.6235195186683743</v>
      </c>
      <c r="P61" s="208">
        <f t="shared" si="14"/>
        <v>2.375883575880692</v>
      </c>
      <c r="Q61" s="209">
        <f t="shared" si="14"/>
        <v>1.7692864904022896</v>
      </c>
      <c r="R61" s="167">
        <f t="shared" si="9"/>
        <v>-0.25531431406673583</v>
      </c>
    </row>
    <row r="62" spans="1:18" ht="26.25" customHeight="1" thickBot="1" x14ac:dyDescent="0.3">
      <c r="A62" s="24" t="s">
        <v>19</v>
      </c>
      <c r="B62" s="97">
        <v>149535.69999999995</v>
      </c>
      <c r="C62" s="98">
        <v>107212.94</v>
      </c>
      <c r="D62" s="94">
        <f>SUM(D39:D61)</f>
        <v>1.0000000000000004</v>
      </c>
      <c r="E62" s="94">
        <f>SUM(E39:E61)</f>
        <v>1.0000000000000002</v>
      </c>
      <c r="F62" s="172">
        <f t="shared" si="15"/>
        <v>-0.28302779871294925</v>
      </c>
      <c r="G62" s="174">
        <v>0</v>
      </c>
      <c r="H62" s="2"/>
      <c r="I62" s="97">
        <v>15974.946</v>
      </c>
      <c r="J62" s="98">
        <v>12618.202000000003</v>
      </c>
      <c r="K62" s="94">
        <f>SUM(K39:K61)</f>
        <v>0.99999999999999956</v>
      </c>
      <c r="L62" s="94">
        <f>SUM(L39:L61)</f>
        <v>1</v>
      </c>
      <c r="M62" s="172">
        <f t="shared" si="17"/>
        <v>-0.21012553031478146</v>
      </c>
      <c r="N62" s="174">
        <v>0</v>
      </c>
      <c r="O62" s="2"/>
      <c r="P62" s="65">
        <f t="shared" si="14"/>
        <v>1.0683031543638077</v>
      </c>
      <c r="Q62" s="66">
        <f t="shared" si="14"/>
        <v>1.176929016217632</v>
      </c>
      <c r="R62" s="173">
        <f t="shared" si="9"/>
        <v>0.10168074615347625</v>
      </c>
    </row>
    <row r="64" spans="1:18" ht="15.75" thickBot="1" x14ac:dyDescent="0.3"/>
    <row r="65" spans="1:18" x14ac:dyDescent="0.25">
      <c r="A65" s="469" t="s">
        <v>16</v>
      </c>
      <c r="B65" s="460" t="s">
        <v>1</v>
      </c>
      <c r="C65" s="453"/>
      <c r="D65" s="460" t="s">
        <v>13</v>
      </c>
      <c r="E65" s="453"/>
      <c r="F65" s="472" t="s">
        <v>109</v>
      </c>
      <c r="G65" s="463"/>
      <c r="I65" s="458" t="s">
        <v>20</v>
      </c>
      <c r="J65" s="459"/>
      <c r="K65" s="460" t="s">
        <v>13</v>
      </c>
      <c r="L65" s="461"/>
      <c r="M65" s="462" t="s">
        <v>109</v>
      </c>
      <c r="N65" s="463"/>
      <c r="P65" s="451" t="s">
        <v>23</v>
      </c>
      <c r="Q65" s="453"/>
      <c r="R65" s="397" t="s">
        <v>0</v>
      </c>
    </row>
    <row r="66" spans="1:18" x14ac:dyDescent="0.25">
      <c r="A66" s="470"/>
      <c r="B66" s="466" t="str">
        <f>B5</f>
        <v>jan - mar</v>
      </c>
      <c r="C66" s="465"/>
      <c r="D66" s="466" t="str">
        <f>B5</f>
        <v>jan - mar</v>
      </c>
      <c r="E66" s="465"/>
      <c r="F66" s="466" t="str">
        <f>B5</f>
        <v>jan - mar</v>
      </c>
      <c r="G66" s="468"/>
      <c r="I66" s="464" t="str">
        <f>B5</f>
        <v>jan - mar</v>
      </c>
      <c r="J66" s="465"/>
      <c r="K66" s="466" t="str">
        <f>B5</f>
        <v>jan - mar</v>
      </c>
      <c r="L66" s="467"/>
      <c r="M66" s="465" t="str">
        <f>B5</f>
        <v>jan - mar</v>
      </c>
      <c r="N66" s="468"/>
      <c r="P66" s="464" t="str">
        <f>B5</f>
        <v>jan - mar</v>
      </c>
      <c r="Q66" s="467"/>
      <c r="R66" s="398" t="str">
        <f>R37</f>
        <v>2017/2016</v>
      </c>
    </row>
    <row r="67" spans="1:18" ht="15.75" thickBot="1" x14ac:dyDescent="0.3">
      <c r="A67" s="471"/>
      <c r="B67" s="245">
        <f>B6</f>
        <v>2016</v>
      </c>
      <c r="C67" s="402">
        <f>C6</f>
        <v>2017</v>
      </c>
      <c r="D67" s="245">
        <f>B6</f>
        <v>2016</v>
      </c>
      <c r="E67" s="402">
        <f>C6</f>
        <v>2017</v>
      </c>
      <c r="F67" s="245" t="s">
        <v>1</v>
      </c>
      <c r="G67" s="401" t="s">
        <v>15</v>
      </c>
      <c r="I67" s="52">
        <f>B6</f>
        <v>2016</v>
      </c>
      <c r="J67" s="402">
        <f>C6</f>
        <v>2017</v>
      </c>
      <c r="K67" s="245">
        <f>B6</f>
        <v>2016</v>
      </c>
      <c r="L67" s="402">
        <f>C6</f>
        <v>2017</v>
      </c>
      <c r="M67" s="54">
        <v>1000</v>
      </c>
      <c r="N67" s="401" t="s">
        <v>15</v>
      </c>
      <c r="P67" s="52">
        <f>B6</f>
        <v>2016</v>
      </c>
      <c r="Q67" s="402">
        <f>C6</f>
        <v>2017</v>
      </c>
      <c r="R67" s="399" t="s">
        <v>24</v>
      </c>
    </row>
    <row r="68" spans="1:18" ht="20.100000000000001" customHeight="1" x14ac:dyDescent="0.25">
      <c r="A68" s="93" t="s">
        <v>45</v>
      </c>
      <c r="B68" s="95">
        <v>15152.96</v>
      </c>
      <c r="C68" s="99">
        <v>38886.090000000011</v>
      </c>
      <c r="D68" s="4">
        <f>B68/$B$96</f>
        <v>0.18432710636211808</v>
      </c>
      <c r="E68" s="4">
        <f>C68/$C$96</f>
        <v>0.33452235916259315</v>
      </c>
      <c r="F68" s="177">
        <f t="shared" ref="F68:F94" si="19">(C68-B68)/B68</f>
        <v>1.5662372236183566</v>
      </c>
      <c r="G68" s="154">
        <f t="shared" ref="G68:G94" si="20">(E68-D68)/D68</f>
        <v>0.81482998222415759</v>
      </c>
      <c r="I68" s="95">
        <v>1346.2370000000003</v>
      </c>
      <c r="J68" s="99">
        <v>3740.6530000000002</v>
      </c>
      <c r="K68" s="4">
        <f>I68/$I$96</f>
        <v>0.16505375256471791</v>
      </c>
      <c r="L68" s="4">
        <f>J68/$J$96</f>
        <v>0.32173126917686778</v>
      </c>
      <c r="M68" s="177">
        <f t="shared" ref="M68:M94" si="21">(J68-I68)/I68</f>
        <v>1.7785991619603381</v>
      </c>
      <c r="N68" s="154">
        <f t="shared" ref="N68:N94" si="22">(L68-K68)/K68</f>
        <v>0.94925146612898914</v>
      </c>
      <c r="P68" s="80">
        <f t="shared" ref="P68:Q96" si="23">(I68/B68)*10</f>
        <v>0.88843169915316911</v>
      </c>
      <c r="Q68" s="6">
        <f t="shared" si="23"/>
        <v>0.96195143301885055</v>
      </c>
      <c r="R68" s="167">
        <f t="shared" si="9"/>
        <v>8.2752263269938051E-2</v>
      </c>
    </row>
    <row r="69" spans="1:18" ht="20.100000000000001" customHeight="1" x14ac:dyDescent="0.25">
      <c r="A69" s="93" t="s">
        <v>49</v>
      </c>
      <c r="B69" s="36">
        <v>3983.9299999999994</v>
      </c>
      <c r="C69" s="37">
        <v>11072.119999999999</v>
      </c>
      <c r="D69" s="4">
        <f t="shared" ref="D69:D95" si="24">B69/$B$96</f>
        <v>4.8462233705443232E-2</v>
      </c>
      <c r="E69" s="4">
        <f t="shared" ref="E69:E95" si="25">C69/$C$96</f>
        <v>9.5249270454584908E-2</v>
      </c>
      <c r="F69" s="177">
        <f t="shared" si="19"/>
        <v>1.7791954175901687</v>
      </c>
      <c r="G69" s="154">
        <f t="shared" si="20"/>
        <v>0.96543293966837107</v>
      </c>
      <c r="I69" s="36">
        <v>596.53600000000006</v>
      </c>
      <c r="J69" s="37">
        <v>1070.7699999999998</v>
      </c>
      <c r="K69" s="4">
        <f t="shared" ref="K69:K96" si="26">I69/$I$96</f>
        <v>7.3137571868806567E-2</v>
      </c>
      <c r="L69" s="4">
        <f t="shared" ref="L69:L96" si="27">J69/$J$96</f>
        <v>9.2096270650208562E-2</v>
      </c>
      <c r="M69" s="177">
        <f t="shared" si="21"/>
        <v>0.79497968270146258</v>
      </c>
      <c r="N69" s="154">
        <f t="shared" si="22"/>
        <v>0.25921969101476211</v>
      </c>
      <c r="P69" s="80">
        <f t="shared" si="23"/>
        <v>1.4973556262283729</v>
      </c>
      <c r="Q69" s="6">
        <f t="shared" si="23"/>
        <v>0.96708670064992053</v>
      </c>
      <c r="R69" s="167">
        <f t="shared" si="9"/>
        <v>-0.35413693065963553</v>
      </c>
    </row>
    <row r="70" spans="1:18" ht="20.100000000000001" customHeight="1" x14ac:dyDescent="0.25">
      <c r="A70" s="93" t="s">
        <v>37</v>
      </c>
      <c r="B70" s="36">
        <v>4647.54</v>
      </c>
      <c r="C70" s="37">
        <v>5722.5800000000008</v>
      </c>
      <c r="D70" s="4">
        <f t="shared" si="24"/>
        <v>5.6534670447371232E-2</v>
      </c>
      <c r="E70" s="4">
        <f t="shared" si="25"/>
        <v>4.9229196406650091E-2</v>
      </c>
      <c r="F70" s="177">
        <f t="shared" si="19"/>
        <v>0.23131377029568351</v>
      </c>
      <c r="G70" s="154">
        <f t="shared" si="20"/>
        <v>-0.12922113073113056</v>
      </c>
      <c r="I70" s="36">
        <v>723.1640000000001</v>
      </c>
      <c r="J70" s="37">
        <v>972.60800000000006</v>
      </c>
      <c r="K70" s="4">
        <f t="shared" si="26"/>
        <v>8.8662644036459889E-2</v>
      </c>
      <c r="L70" s="4">
        <f t="shared" si="27"/>
        <v>8.3653417264732924E-2</v>
      </c>
      <c r="M70" s="177">
        <f t="shared" si="21"/>
        <v>0.34493420579564238</v>
      </c>
      <c r="N70" s="154">
        <f t="shared" si="22"/>
        <v>-5.6497601962637943E-2</v>
      </c>
      <c r="P70" s="80">
        <f t="shared" si="23"/>
        <v>1.5560145797561722</v>
      </c>
      <c r="Q70" s="6">
        <f t="shared" si="23"/>
        <v>1.699597034903837</v>
      </c>
      <c r="R70" s="167">
        <f t="shared" si="9"/>
        <v>9.2275777499568265E-2</v>
      </c>
    </row>
    <row r="71" spans="1:18" ht="20.100000000000001" customHeight="1" x14ac:dyDescent="0.25">
      <c r="A71" s="93" t="s">
        <v>44</v>
      </c>
      <c r="B71" s="36">
        <v>7065.0500000000011</v>
      </c>
      <c r="C71" s="37">
        <v>8207.6999999999989</v>
      </c>
      <c r="D71" s="4">
        <f t="shared" si="24"/>
        <v>8.5942299247386833E-2</v>
      </c>
      <c r="E71" s="4">
        <f t="shared" si="25"/>
        <v>7.0607746042320396E-2</v>
      </c>
      <c r="F71" s="177">
        <f t="shared" si="19"/>
        <v>0.16173275489911573</v>
      </c>
      <c r="G71" s="154">
        <f t="shared" si="20"/>
        <v>-0.17842847281669277</v>
      </c>
      <c r="I71" s="36">
        <v>1027.2120000000002</v>
      </c>
      <c r="J71" s="37">
        <v>921.90199999999982</v>
      </c>
      <c r="K71" s="4">
        <f t="shared" si="26"/>
        <v>0.12594007985184555</v>
      </c>
      <c r="L71" s="4">
        <f t="shared" si="27"/>
        <v>7.9292225319133491E-2</v>
      </c>
      <c r="M71" s="177">
        <f t="shared" si="21"/>
        <v>-0.10252021977936432</v>
      </c>
      <c r="N71" s="154">
        <f t="shared" si="22"/>
        <v>-0.37039721260767861</v>
      </c>
      <c r="P71" s="80">
        <f t="shared" si="23"/>
        <v>1.453934508602204</v>
      </c>
      <c r="Q71" s="6">
        <f t="shared" si="23"/>
        <v>1.1232160044835946</v>
      </c>
      <c r="R71" s="167">
        <f t="shared" si="9"/>
        <v>-0.22746451243980609</v>
      </c>
    </row>
    <row r="72" spans="1:18" ht="20.100000000000001" customHeight="1" x14ac:dyDescent="0.25">
      <c r="A72" s="93" t="s">
        <v>43</v>
      </c>
      <c r="B72" s="36">
        <v>2331.5</v>
      </c>
      <c r="C72" s="37">
        <v>6015.2499999999991</v>
      </c>
      <c r="D72" s="4">
        <f t="shared" si="24"/>
        <v>2.8361366260009818E-2</v>
      </c>
      <c r="E72" s="4">
        <f t="shared" si="25"/>
        <v>5.1746925981830207E-2</v>
      </c>
      <c r="F72" s="177">
        <f t="shared" si="19"/>
        <v>1.5799914218314386</v>
      </c>
      <c r="G72" s="154">
        <f t="shared" si="20"/>
        <v>0.82455688161943619</v>
      </c>
      <c r="I72" s="36">
        <v>347.85100000000006</v>
      </c>
      <c r="J72" s="37">
        <v>908.38400000000013</v>
      </c>
      <c r="K72" s="4">
        <f t="shared" si="26"/>
        <v>4.2647849437647073E-2</v>
      </c>
      <c r="L72" s="4">
        <f t="shared" si="27"/>
        <v>7.8129550434097972E-2</v>
      </c>
      <c r="M72" s="177">
        <f t="shared" si="21"/>
        <v>1.6114169572604364</v>
      </c>
      <c r="N72" s="154">
        <f t="shared" si="22"/>
        <v>0.83196928952599636</v>
      </c>
      <c r="P72" s="80">
        <f t="shared" si="23"/>
        <v>1.4919622560583319</v>
      </c>
      <c r="Q72" s="6">
        <f t="shared" si="23"/>
        <v>1.5101350733552228</v>
      </c>
      <c r="R72" s="167">
        <f t="shared" ref="R72:R94" si="28">(Q72-P72)/P72</f>
        <v>1.2180480587292014E-2</v>
      </c>
    </row>
    <row r="73" spans="1:18" ht="20.100000000000001" customHeight="1" x14ac:dyDescent="0.25">
      <c r="A73" s="93" t="s">
        <v>58</v>
      </c>
      <c r="B73" s="36">
        <v>14968.46</v>
      </c>
      <c r="C73" s="37">
        <v>13393.039999999997</v>
      </c>
      <c r="D73" s="4">
        <f t="shared" si="24"/>
        <v>0.18208276920793759</v>
      </c>
      <c r="E73" s="4">
        <f t="shared" si="25"/>
        <v>0.11521526944876624</v>
      </c>
      <c r="F73" s="177">
        <f t="shared" si="19"/>
        <v>-0.10524930420363898</v>
      </c>
      <c r="G73" s="154">
        <f t="shared" si="20"/>
        <v>-0.36723683438057231</v>
      </c>
      <c r="I73" s="36">
        <v>756.54300000000012</v>
      </c>
      <c r="J73" s="37">
        <v>665.03</v>
      </c>
      <c r="K73" s="4">
        <f t="shared" si="26"/>
        <v>9.2755035797240287E-2</v>
      </c>
      <c r="L73" s="4">
        <f t="shared" si="27"/>
        <v>5.7198822221866702E-2</v>
      </c>
      <c r="M73" s="177">
        <f t="shared" si="21"/>
        <v>-0.1209620603191096</v>
      </c>
      <c r="N73" s="154">
        <f t="shared" si="22"/>
        <v>-0.38333458954291599</v>
      </c>
      <c r="P73" s="80">
        <f t="shared" si="23"/>
        <v>0.5054247397527869</v>
      </c>
      <c r="Q73" s="6">
        <f t="shared" si="23"/>
        <v>0.49654895378495106</v>
      </c>
      <c r="R73" s="167">
        <f t="shared" si="28"/>
        <v>-1.7561043751394435E-2</v>
      </c>
    </row>
    <row r="74" spans="1:18" ht="20.100000000000001" customHeight="1" x14ac:dyDescent="0.25">
      <c r="A74" s="93" t="s">
        <v>71</v>
      </c>
      <c r="B74" s="36">
        <v>5243.38</v>
      </c>
      <c r="C74" s="37">
        <v>7327.7400000000016</v>
      </c>
      <c r="D74" s="4">
        <f t="shared" si="24"/>
        <v>6.3782723834617319E-2</v>
      </c>
      <c r="E74" s="4">
        <f t="shared" si="25"/>
        <v>6.3037782202584533E-2</v>
      </c>
      <c r="F74" s="177">
        <f t="shared" si="19"/>
        <v>0.39752220895681822</v>
      </c>
      <c r="G74" s="154">
        <f t="shared" si="20"/>
        <v>-1.1679363740632191E-2</v>
      </c>
      <c r="I74" s="36">
        <v>422.36599999999999</v>
      </c>
      <c r="J74" s="37">
        <v>601.14599999999996</v>
      </c>
      <c r="K74" s="4">
        <f t="shared" si="26"/>
        <v>5.1783670524394761E-2</v>
      </c>
      <c r="L74" s="4">
        <f t="shared" si="27"/>
        <v>5.1704198582599697E-2</v>
      </c>
      <c r="M74" s="177">
        <f t="shared" si="21"/>
        <v>0.42328217706917692</v>
      </c>
      <c r="N74" s="154">
        <f t="shared" si="22"/>
        <v>-1.5346911678967359E-3</v>
      </c>
      <c r="P74" s="80">
        <f t="shared" si="23"/>
        <v>0.80552239204482601</v>
      </c>
      <c r="Q74" s="6">
        <f t="shared" si="23"/>
        <v>0.82037026422880699</v>
      </c>
      <c r="R74" s="167">
        <f t="shared" si="28"/>
        <v>1.8432600174266442E-2</v>
      </c>
    </row>
    <row r="75" spans="1:18" ht="20.100000000000001" customHeight="1" x14ac:dyDescent="0.25">
      <c r="A75" s="93" t="s">
        <v>72</v>
      </c>
      <c r="B75" s="36">
        <v>8748.27</v>
      </c>
      <c r="C75" s="37">
        <v>9904.26</v>
      </c>
      <c r="D75" s="4">
        <f t="shared" si="24"/>
        <v>0.10641770946234445</v>
      </c>
      <c r="E75" s="4">
        <f t="shared" si="25"/>
        <v>8.5202611549777929E-2</v>
      </c>
      <c r="F75" s="177">
        <f t="shared" si="19"/>
        <v>0.13213926867826437</v>
      </c>
      <c r="G75" s="154">
        <f t="shared" si="20"/>
        <v>-0.19935683656180755</v>
      </c>
      <c r="I75" s="36">
        <v>431.74</v>
      </c>
      <c r="J75" s="37">
        <v>474.96400000000006</v>
      </c>
      <c r="K75" s="4">
        <f t="shared" si="26"/>
        <v>5.2932958410956833E-2</v>
      </c>
      <c r="L75" s="4">
        <f t="shared" si="27"/>
        <v>4.0851362190858609E-2</v>
      </c>
      <c r="M75" s="177">
        <f t="shared" si="21"/>
        <v>0.10011581044146951</v>
      </c>
      <c r="N75" s="154">
        <f t="shared" si="22"/>
        <v>-0.22824335882192823</v>
      </c>
      <c r="P75" s="80">
        <f t="shared" si="23"/>
        <v>0.49351471776705563</v>
      </c>
      <c r="Q75" s="6">
        <f t="shared" si="23"/>
        <v>0.47955526207914578</v>
      </c>
      <c r="R75" s="167">
        <f t="shared" si="28"/>
        <v>-2.8285794091553042E-2</v>
      </c>
    </row>
    <row r="76" spans="1:18" ht="20.100000000000001" customHeight="1" x14ac:dyDescent="0.25">
      <c r="A76" s="93" t="s">
        <v>42</v>
      </c>
      <c r="B76" s="36">
        <v>2925.2599999999998</v>
      </c>
      <c r="C76" s="37">
        <v>2547.4399999999996</v>
      </c>
      <c r="D76" s="4">
        <f t="shared" si="24"/>
        <v>3.5584117634894406E-2</v>
      </c>
      <c r="E76" s="4">
        <f t="shared" si="25"/>
        <v>2.1914665080113634E-2</v>
      </c>
      <c r="F76" s="177">
        <f t="shared" si="19"/>
        <v>-0.12915775008033481</v>
      </c>
      <c r="G76" s="154">
        <f t="shared" si="20"/>
        <v>-0.38414476635430939</v>
      </c>
      <c r="I76" s="36">
        <v>428.88099999999991</v>
      </c>
      <c r="J76" s="37">
        <v>410.73599999999999</v>
      </c>
      <c r="K76" s="4">
        <f t="shared" si="26"/>
        <v>5.2582434187820389E-2</v>
      </c>
      <c r="L76" s="4">
        <f t="shared" si="27"/>
        <v>3.5327151322678135E-2</v>
      </c>
      <c r="M76" s="177">
        <f t="shared" si="21"/>
        <v>-4.2307773018622714E-2</v>
      </c>
      <c r="N76" s="154">
        <f t="shared" si="22"/>
        <v>-0.32815679098285405</v>
      </c>
      <c r="P76" s="80">
        <f t="shared" si="23"/>
        <v>1.4661295064370345</v>
      </c>
      <c r="Q76" s="6">
        <f t="shared" si="23"/>
        <v>1.6123480827811452</v>
      </c>
      <c r="R76" s="167">
        <f t="shared" si="28"/>
        <v>9.9731009915657975E-2</v>
      </c>
    </row>
    <row r="77" spans="1:18" ht="20.100000000000001" customHeight="1" x14ac:dyDescent="0.25">
      <c r="A77" s="93" t="s">
        <v>73</v>
      </c>
      <c r="B77" s="36">
        <v>1280.6400000000001</v>
      </c>
      <c r="C77" s="37">
        <v>1128.53</v>
      </c>
      <c r="D77" s="4">
        <f t="shared" si="24"/>
        <v>1.5578254380106788E-2</v>
      </c>
      <c r="E77" s="4">
        <f t="shared" si="25"/>
        <v>9.7083177554174553E-3</v>
      </c>
      <c r="F77" s="177">
        <f t="shared" si="19"/>
        <v>-0.1187765492253874</v>
      </c>
      <c r="G77" s="154">
        <f t="shared" si="20"/>
        <v>-0.3768032336270718</v>
      </c>
      <c r="I77" s="36">
        <v>292.62599999999998</v>
      </c>
      <c r="J77" s="37">
        <v>291.14600000000002</v>
      </c>
      <c r="K77" s="4">
        <f t="shared" si="26"/>
        <v>3.5877055375838823E-2</v>
      </c>
      <c r="L77" s="4">
        <f t="shared" si="27"/>
        <v>2.5041288805929963E-2</v>
      </c>
      <c r="M77" s="177">
        <f t="shared" si="21"/>
        <v>-5.0576503796653802E-3</v>
      </c>
      <c r="N77" s="154">
        <f t="shared" si="22"/>
        <v>-0.30202496989778427</v>
      </c>
      <c r="P77" s="80">
        <f t="shared" si="23"/>
        <v>2.2849981259370313</v>
      </c>
      <c r="Q77" s="6">
        <f t="shared" si="23"/>
        <v>2.5798693876104317</v>
      </c>
      <c r="R77" s="167">
        <f t="shared" si="28"/>
        <v>0.12904660985333616</v>
      </c>
    </row>
    <row r="78" spans="1:18" ht="20.100000000000001" customHeight="1" x14ac:dyDescent="0.25">
      <c r="A78" s="93" t="s">
        <v>56</v>
      </c>
      <c r="B78" s="36">
        <v>2914.6099999999997</v>
      </c>
      <c r="C78" s="37">
        <v>2747.5900000000006</v>
      </c>
      <c r="D78" s="4">
        <f t="shared" si="24"/>
        <v>3.5454566465831956E-2</v>
      </c>
      <c r="E78" s="4">
        <f t="shared" si="25"/>
        <v>2.3636480006386584E-2</v>
      </c>
      <c r="F78" s="177">
        <f t="shared" si="19"/>
        <v>-5.7304407793838316E-2</v>
      </c>
      <c r="G78" s="154">
        <f t="shared" si="20"/>
        <v>-0.33333044618764757</v>
      </c>
      <c r="I78" s="36">
        <v>272.416</v>
      </c>
      <c r="J78" s="37">
        <v>270.05199999999996</v>
      </c>
      <c r="K78" s="4">
        <f t="shared" si="26"/>
        <v>3.3399232868113256E-2</v>
      </c>
      <c r="L78" s="4">
        <f t="shared" si="27"/>
        <v>2.322700680970715E-2</v>
      </c>
      <c r="M78" s="177">
        <f t="shared" si="21"/>
        <v>-8.6779043815342453E-3</v>
      </c>
      <c r="N78" s="154">
        <f t="shared" si="22"/>
        <v>-0.30456466166675589</v>
      </c>
      <c r="P78" s="80">
        <f t="shared" si="23"/>
        <v>0.93465678083860293</v>
      </c>
      <c r="Q78" s="6">
        <f t="shared" si="23"/>
        <v>0.98286862304783429</v>
      </c>
      <c r="R78" s="167">
        <f t="shared" si="28"/>
        <v>5.1582402436511729E-2</v>
      </c>
    </row>
    <row r="79" spans="1:18" ht="20.100000000000001" customHeight="1" x14ac:dyDescent="0.25">
      <c r="A79" s="93" t="s">
        <v>60</v>
      </c>
      <c r="B79" s="36">
        <v>400.32</v>
      </c>
      <c r="C79" s="37">
        <v>2116.08</v>
      </c>
      <c r="D79" s="4">
        <f t="shared" si="24"/>
        <v>4.8696642252657645E-3</v>
      </c>
      <c r="E79" s="4">
        <f t="shared" si="25"/>
        <v>1.820383776761253E-2</v>
      </c>
      <c r="F79" s="177">
        <f t="shared" si="19"/>
        <v>4.2859712230215825</v>
      </c>
      <c r="G79" s="154">
        <f t="shared" si="20"/>
        <v>2.7382121077596571</v>
      </c>
      <c r="I79" s="36">
        <v>28.803000000000001</v>
      </c>
      <c r="J79" s="37">
        <v>201.21300000000002</v>
      </c>
      <c r="K79" s="4">
        <f t="shared" si="26"/>
        <v>3.5313568377050766E-3</v>
      </c>
      <c r="L79" s="4">
        <f t="shared" si="27"/>
        <v>1.730620666094532E-2</v>
      </c>
      <c r="M79" s="177">
        <f t="shared" si="21"/>
        <v>5.9858348088740767</v>
      </c>
      <c r="N79" s="154">
        <f t="shared" si="22"/>
        <v>3.9007244116944317</v>
      </c>
      <c r="P79" s="80">
        <f t="shared" si="23"/>
        <v>0.71949940047961636</v>
      </c>
      <c r="Q79" s="6">
        <f t="shared" si="23"/>
        <v>0.95087614834977896</v>
      </c>
      <c r="R79" s="167">
        <f t="shared" si="28"/>
        <v>0.32158018160394225</v>
      </c>
    </row>
    <row r="80" spans="1:18" ht="20.100000000000001" customHeight="1" x14ac:dyDescent="0.25">
      <c r="A80" s="93" t="s">
        <v>79</v>
      </c>
      <c r="B80" s="36">
        <v>1733.0100000000002</v>
      </c>
      <c r="C80" s="37">
        <v>1475.75</v>
      </c>
      <c r="D80" s="4">
        <f t="shared" si="24"/>
        <v>2.1081077135860871E-2</v>
      </c>
      <c r="E80" s="4">
        <f t="shared" si="25"/>
        <v>1.269532039693877E-2</v>
      </c>
      <c r="F80" s="177">
        <f t="shared" si="19"/>
        <v>-0.14844692182964911</v>
      </c>
      <c r="G80" s="154">
        <f t="shared" si="20"/>
        <v>-0.39778597103357449</v>
      </c>
      <c r="I80" s="36">
        <v>136.01400000000001</v>
      </c>
      <c r="J80" s="37">
        <v>114.449</v>
      </c>
      <c r="K80" s="4">
        <f t="shared" si="26"/>
        <v>1.6675831299643035E-2</v>
      </c>
      <c r="L80" s="4">
        <f t="shared" si="27"/>
        <v>9.8436882613873386E-3</v>
      </c>
      <c r="M80" s="177">
        <f t="shared" si="21"/>
        <v>-0.15854985516196871</v>
      </c>
      <c r="N80" s="154">
        <f t="shared" si="22"/>
        <v>-0.40970329547540735</v>
      </c>
      <c r="P80" s="80">
        <f t="shared" si="23"/>
        <v>0.78484255716931806</v>
      </c>
      <c r="Q80" s="6">
        <f t="shared" si="23"/>
        <v>0.77553108588853126</v>
      </c>
      <c r="R80" s="167">
        <f t="shared" si="28"/>
        <v>-1.1864126372517778E-2</v>
      </c>
    </row>
    <row r="81" spans="1:18" ht="20.100000000000001" customHeight="1" x14ac:dyDescent="0.25">
      <c r="A81" s="93" t="s">
        <v>94</v>
      </c>
      <c r="B81" s="36">
        <v>195.12</v>
      </c>
      <c r="C81" s="37">
        <v>513.95000000000005</v>
      </c>
      <c r="D81" s="4">
        <f t="shared" si="24"/>
        <v>2.3735233903723419E-3</v>
      </c>
      <c r="E81" s="4">
        <f t="shared" si="25"/>
        <v>4.4213179183511305E-3</v>
      </c>
      <c r="F81" s="177">
        <f t="shared" si="19"/>
        <v>1.6340200902009021</v>
      </c>
      <c r="G81" s="154">
        <f t="shared" si="20"/>
        <v>0.86276568256508512</v>
      </c>
      <c r="I81" s="36">
        <v>44.011000000000003</v>
      </c>
      <c r="J81" s="37">
        <v>107.83800000000002</v>
      </c>
      <c r="K81" s="4">
        <f t="shared" si="26"/>
        <v>5.3959152096739269E-3</v>
      </c>
      <c r="L81" s="4">
        <f t="shared" si="27"/>
        <v>9.2750802080532654E-3</v>
      </c>
      <c r="M81" s="177">
        <f t="shared" si="21"/>
        <v>1.4502510735952379</v>
      </c>
      <c r="N81" s="154">
        <f t="shared" si="22"/>
        <v>0.71890770103738433</v>
      </c>
      <c r="P81" s="80">
        <f t="shared" si="23"/>
        <v>2.2555863058630585</v>
      </c>
      <c r="Q81" s="6">
        <f t="shared" si="23"/>
        <v>2.0982196711742391</v>
      </c>
      <c r="R81" s="167">
        <f t="shared" si="28"/>
        <v>-6.9767507578747223E-2</v>
      </c>
    </row>
    <row r="82" spans="1:18" ht="20.100000000000001" customHeight="1" x14ac:dyDescent="0.25">
      <c r="A82" s="93" t="s">
        <v>87</v>
      </c>
      <c r="B82" s="36">
        <v>232.17000000000002</v>
      </c>
      <c r="C82" s="37">
        <v>598.5</v>
      </c>
      <c r="D82" s="4">
        <f t="shared" si="24"/>
        <v>2.8242154855614324E-3</v>
      </c>
      <c r="E82" s="4">
        <f t="shared" si="25"/>
        <v>5.1486696646233128E-3</v>
      </c>
      <c r="F82" s="177">
        <f t="shared" si="19"/>
        <v>1.5778524357152086</v>
      </c>
      <c r="G82" s="154">
        <f t="shared" si="20"/>
        <v>0.82304420145893964</v>
      </c>
      <c r="I82" s="36">
        <v>27.782999999999998</v>
      </c>
      <c r="J82" s="37">
        <v>63.760000000000005</v>
      </c>
      <c r="K82" s="4">
        <f t="shared" si="26"/>
        <v>3.4063009763552455E-3</v>
      </c>
      <c r="L82" s="4">
        <f t="shared" si="27"/>
        <v>5.4839584753563321E-3</v>
      </c>
      <c r="M82" s="177">
        <f t="shared" si="21"/>
        <v>1.294928553431955</v>
      </c>
      <c r="N82" s="154">
        <f t="shared" si="22"/>
        <v>0.60994536696055202</v>
      </c>
      <c r="P82" s="80">
        <f t="shared" si="23"/>
        <v>1.1966662359477966</v>
      </c>
      <c r="Q82" s="6">
        <f t="shared" si="23"/>
        <v>1.0653299916457812</v>
      </c>
      <c r="R82" s="167">
        <f t="shared" si="28"/>
        <v>-0.10975177568872664</v>
      </c>
    </row>
    <row r="83" spans="1:18" ht="20.100000000000001" customHeight="1" x14ac:dyDescent="0.25">
      <c r="A83" s="93" t="s">
        <v>86</v>
      </c>
      <c r="B83" s="36"/>
      <c r="C83" s="37">
        <v>444.74</v>
      </c>
      <c r="D83" s="4">
        <f t="shared" si="24"/>
        <v>0</v>
      </c>
      <c r="E83" s="4">
        <f t="shared" si="25"/>
        <v>3.8259304037503296E-3</v>
      </c>
      <c r="F83" s="181" t="e">
        <f t="shared" si="19"/>
        <v>#DIV/0!</v>
      </c>
      <c r="G83" s="182" t="e">
        <f t="shared" si="20"/>
        <v>#DIV/0!</v>
      </c>
      <c r="I83" s="36"/>
      <c r="J83" s="37">
        <v>59.596000000000004</v>
      </c>
      <c r="K83" s="4">
        <f t="shared" si="26"/>
        <v>0</v>
      </c>
      <c r="L83" s="4">
        <f t="shared" si="27"/>
        <v>5.1258153904851934E-3</v>
      </c>
      <c r="M83" s="181" t="e">
        <f t="shared" si="21"/>
        <v>#DIV/0!</v>
      </c>
      <c r="N83" s="182" t="e">
        <f t="shared" si="22"/>
        <v>#DIV/0!</v>
      </c>
      <c r="O83" s="210"/>
      <c r="P83" s="208" t="e">
        <f t="shared" si="23"/>
        <v>#DIV/0!</v>
      </c>
      <c r="Q83" s="209">
        <f t="shared" si="23"/>
        <v>1.3400188874398524</v>
      </c>
      <c r="R83" s="184" t="e">
        <f t="shared" si="28"/>
        <v>#DIV/0!</v>
      </c>
    </row>
    <row r="84" spans="1:18" ht="20.100000000000001" customHeight="1" x14ac:dyDescent="0.25">
      <c r="A84" s="93" t="s">
        <v>76</v>
      </c>
      <c r="B84" s="36">
        <v>138.68</v>
      </c>
      <c r="C84" s="37">
        <v>197.1</v>
      </c>
      <c r="D84" s="4">
        <f t="shared" si="24"/>
        <v>1.6869630164864514E-3</v>
      </c>
      <c r="E84" s="4">
        <f t="shared" si="25"/>
        <v>1.6955769271466247E-3</v>
      </c>
      <c r="F84" s="177">
        <f t="shared" si="19"/>
        <v>0.42125757138736647</v>
      </c>
      <c r="G84" s="154">
        <f t="shared" si="20"/>
        <v>5.1061644955999637E-3</v>
      </c>
      <c r="I84" s="36">
        <v>38.073</v>
      </c>
      <c r="J84" s="37">
        <v>57.027999999999999</v>
      </c>
      <c r="K84" s="4">
        <f t="shared" si="26"/>
        <v>4.6678939305608924E-3</v>
      </c>
      <c r="L84" s="4">
        <f t="shared" si="27"/>
        <v>4.9049432862707165E-3</v>
      </c>
      <c r="M84" s="177">
        <f t="shared" si="21"/>
        <v>0.49785937541039577</v>
      </c>
      <c r="N84" s="154">
        <f t="shared" si="22"/>
        <v>5.0782935352890565E-2</v>
      </c>
      <c r="O84" s="210"/>
      <c r="P84" s="208">
        <f t="shared" si="23"/>
        <v>2.7453850591289299</v>
      </c>
      <c r="Q84" s="209">
        <f t="shared" si="23"/>
        <v>2.8933536276002032</v>
      </c>
      <c r="R84" s="167">
        <f t="shared" si="28"/>
        <v>5.3897200314123331E-2</v>
      </c>
    </row>
    <row r="85" spans="1:18" ht="20.100000000000001" customHeight="1" x14ac:dyDescent="0.25">
      <c r="A85" s="93" t="s">
        <v>53</v>
      </c>
      <c r="B85" s="36">
        <v>600.63999999999987</v>
      </c>
      <c r="C85" s="37">
        <v>330.27000000000004</v>
      </c>
      <c r="D85" s="4">
        <f t="shared" si="24"/>
        <v>7.3064426465418372E-3</v>
      </c>
      <c r="E85" s="4">
        <f t="shared" si="25"/>
        <v>2.8411881873603036E-3</v>
      </c>
      <c r="F85" s="177">
        <f t="shared" si="19"/>
        <v>-0.45013652104421931</v>
      </c>
      <c r="G85" s="154">
        <f t="shared" si="20"/>
        <v>-0.61113932938280879</v>
      </c>
      <c r="I85" s="36">
        <v>129.09199999999998</v>
      </c>
      <c r="J85" s="37">
        <v>54.204999999999998</v>
      </c>
      <c r="K85" s="4">
        <f t="shared" si="26"/>
        <v>1.5827167895463099E-2</v>
      </c>
      <c r="L85" s="4">
        <f t="shared" si="27"/>
        <v>4.6621387885302686E-3</v>
      </c>
      <c r="M85" s="177">
        <f t="shared" si="21"/>
        <v>-0.58010566107892048</v>
      </c>
      <c r="N85" s="154">
        <f t="shared" si="22"/>
        <v>-0.70543442646699395</v>
      </c>
      <c r="O85" s="210"/>
      <c r="P85" s="208">
        <f t="shared" si="23"/>
        <v>2.149240809802877</v>
      </c>
      <c r="Q85" s="209">
        <f t="shared" si="23"/>
        <v>1.6412329306325124</v>
      </c>
      <c r="R85" s="167">
        <f t="shared" si="28"/>
        <v>-0.23636619817253415</v>
      </c>
    </row>
    <row r="86" spans="1:18" ht="20.100000000000001" customHeight="1" x14ac:dyDescent="0.25">
      <c r="A86" s="93" t="s">
        <v>57</v>
      </c>
      <c r="B86" s="36">
        <v>13.15</v>
      </c>
      <c r="C86" s="37">
        <v>115.96000000000001</v>
      </c>
      <c r="D86" s="4">
        <f t="shared" si="24"/>
        <v>1.5996224161232215E-4</v>
      </c>
      <c r="E86" s="4">
        <f t="shared" si="25"/>
        <v>9.975601241599321E-4</v>
      </c>
      <c r="F86" s="177">
        <f t="shared" si="19"/>
        <v>7.8182509505703424</v>
      </c>
      <c r="G86" s="154">
        <f t="shared" si="20"/>
        <v>5.2362224616580288</v>
      </c>
      <c r="I86" s="36">
        <v>20.216999999999999</v>
      </c>
      <c r="J86" s="37">
        <v>48.856000000000009</v>
      </c>
      <c r="K86" s="4">
        <f t="shared" si="26"/>
        <v>2.4786807342250293E-3</v>
      </c>
      <c r="L86" s="4">
        <f t="shared" si="27"/>
        <v>4.2020745808031522E-3</v>
      </c>
      <c r="M86" s="177">
        <f t="shared" si="21"/>
        <v>1.4165801058515117</v>
      </c>
      <c r="N86" s="154">
        <f t="shared" si="22"/>
        <v>0.6952867397490583</v>
      </c>
      <c r="O86" s="210"/>
      <c r="P86" s="208">
        <f t="shared" si="23"/>
        <v>15.374144486692014</v>
      </c>
      <c r="Q86" s="209">
        <f t="shared" si="23"/>
        <v>4.2131769575715765</v>
      </c>
      <c r="R86" s="167">
        <f t="shared" si="28"/>
        <v>-0.72595698178727686</v>
      </c>
    </row>
    <row r="87" spans="1:18" ht="20.100000000000001" customHeight="1" x14ac:dyDescent="0.25">
      <c r="A87" s="93" t="s">
        <v>123</v>
      </c>
      <c r="B87" s="36"/>
      <c r="C87" s="37">
        <v>114.27</v>
      </c>
      <c r="D87" s="4">
        <f t="shared" si="24"/>
        <v>0</v>
      </c>
      <c r="E87" s="4">
        <f t="shared" si="25"/>
        <v>9.8302169185715267E-4</v>
      </c>
      <c r="F87" s="181" t="e">
        <f t="shared" si="19"/>
        <v>#DIV/0!</v>
      </c>
      <c r="G87" s="182" t="e">
        <f t="shared" si="20"/>
        <v>#DIV/0!</v>
      </c>
      <c r="I87" s="36"/>
      <c r="J87" s="37">
        <v>47.298999999999999</v>
      </c>
      <c r="K87" s="4">
        <f t="shared" si="26"/>
        <v>0</v>
      </c>
      <c r="L87" s="4">
        <f t="shared" si="27"/>
        <v>4.068157966215168E-3</v>
      </c>
      <c r="M87" s="181" t="e">
        <f t="shared" si="21"/>
        <v>#DIV/0!</v>
      </c>
      <c r="N87" s="182" t="e">
        <f t="shared" si="22"/>
        <v>#DIV/0!</v>
      </c>
      <c r="O87" s="210"/>
      <c r="P87" s="208" t="e">
        <f t="shared" si="23"/>
        <v>#DIV/0!</v>
      </c>
      <c r="Q87" s="209">
        <f t="shared" si="23"/>
        <v>4.1392316443510984</v>
      </c>
      <c r="R87" s="184" t="e">
        <f t="shared" si="28"/>
        <v>#DIV/0!</v>
      </c>
    </row>
    <row r="88" spans="1:18" ht="20.100000000000001" customHeight="1" x14ac:dyDescent="0.25">
      <c r="A88" s="93" t="s">
        <v>55</v>
      </c>
      <c r="B88" s="36">
        <v>6615.6299999999992</v>
      </c>
      <c r="C88" s="37">
        <v>490.96000000000004</v>
      </c>
      <c r="D88" s="4">
        <f t="shared" si="24"/>
        <v>8.0475361557241568E-2</v>
      </c>
      <c r="E88" s="4">
        <f t="shared" si="25"/>
        <v>4.2235436232973466E-3</v>
      </c>
      <c r="F88" s="177">
        <f t="shared" si="19"/>
        <v>-0.92578786903136967</v>
      </c>
      <c r="G88" s="154">
        <f t="shared" si="20"/>
        <v>-0.94751755641019186</v>
      </c>
      <c r="I88" s="36">
        <v>540.84099999999989</v>
      </c>
      <c r="J88" s="37">
        <v>44.328999999999994</v>
      </c>
      <c r="K88" s="4">
        <f t="shared" si="26"/>
        <v>6.6309154027748882E-2</v>
      </c>
      <c r="L88" s="4">
        <f t="shared" si="27"/>
        <v>3.8127100886773961E-3</v>
      </c>
      <c r="M88" s="177">
        <f t="shared" si="21"/>
        <v>-0.91803690918403003</v>
      </c>
      <c r="N88" s="154">
        <f t="shared" si="22"/>
        <v>-0.94250099937812715</v>
      </c>
      <c r="O88" s="210"/>
      <c r="P88" s="208">
        <f t="shared" si="23"/>
        <v>0.8175200245479266</v>
      </c>
      <c r="Q88" s="209">
        <f t="shared" si="23"/>
        <v>0.90290451360599633</v>
      </c>
      <c r="R88" s="167">
        <f t="shared" si="28"/>
        <v>0.10444329985101682</v>
      </c>
    </row>
    <row r="89" spans="1:18" ht="20.100000000000001" customHeight="1" x14ac:dyDescent="0.25">
      <c r="A89" s="93" t="s">
        <v>52</v>
      </c>
      <c r="B89" s="36">
        <v>248.23000000000002</v>
      </c>
      <c r="C89" s="37">
        <v>127.28999999999999</v>
      </c>
      <c r="D89" s="4">
        <f t="shared" si="24"/>
        <v>3.0195762156218046E-3</v>
      </c>
      <c r="E89" s="4">
        <f t="shared" si="25"/>
        <v>1.0950278389472037E-3</v>
      </c>
      <c r="F89" s="177">
        <f t="shared" si="19"/>
        <v>-0.4872094428554164</v>
      </c>
      <c r="G89" s="154">
        <f t="shared" si="20"/>
        <v>-0.6373571121397541</v>
      </c>
      <c r="I89" s="36">
        <v>52.73299999999999</v>
      </c>
      <c r="J89" s="37">
        <v>37.186000000000007</v>
      </c>
      <c r="K89" s="4">
        <f t="shared" si="26"/>
        <v>6.4652654280006163E-3</v>
      </c>
      <c r="L89" s="4">
        <f t="shared" si="27"/>
        <v>3.1983450417911005E-3</v>
      </c>
      <c r="M89" s="177">
        <f t="shared" si="21"/>
        <v>-0.29482487247074862</v>
      </c>
      <c r="N89" s="154">
        <f t="shared" si="22"/>
        <v>-0.50530336651929397</v>
      </c>
      <c r="O89" s="210"/>
      <c r="P89" s="208">
        <f t="shared" si="23"/>
        <v>2.1243604721427705</v>
      </c>
      <c r="Q89" s="209">
        <f t="shared" si="23"/>
        <v>2.9213606724801644</v>
      </c>
      <c r="R89" s="167">
        <f t="shared" si="28"/>
        <v>0.37517182737517557</v>
      </c>
    </row>
    <row r="90" spans="1:18" ht="20.100000000000001" customHeight="1" x14ac:dyDescent="0.25">
      <c r="A90" s="93" t="s">
        <v>124</v>
      </c>
      <c r="B90" s="36"/>
      <c r="C90" s="37">
        <v>310.71000000000004</v>
      </c>
      <c r="D90" s="4">
        <f t="shared" si="24"/>
        <v>0</v>
      </c>
      <c r="E90" s="4">
        <f t="shared" si="25"/>
        <v>2.6729208880452962E-3</v>
      </c>
      <c r="F90" s="181" t="e">
        <f t="shared" si="19"/>
        <v>#DIV/0!</v>
      </c>
      <c r="G90" s="182" t="e">
        <f t="shared" si="20"/>
        <v>#DIV/0!</v>
      </c>
      <c r="I90" s="36"/>
      <c r="J90" s="37">
        <v>36.404000000000003</v>
      </c>
      <c r="K90" s="4">
        <f t="shared" si="26"/>
        <v>0</v>
      </c>
      <c r="L90" s="4">
        <f t="shared" si="27"/>
        <v>3.1310857016447913E-3</v>
      </c>
      <c r="M90" s="181" t="e">
        <f t="shared" si="21"/>
        <v>#DIV/0!</v>
      </c>
      <c r="N90" s="182" t="e">
        <f t="shared" si="22"/>
        <v>#DIV/0!</v>
      </c>
      <c r="O90" s="210"/>
      <c r="P90" s="183" t="e">
        <f t="shared" si="23"/>
        <v>#DIV/0!</v>
      </c>
      <c r="Q90" s="209">
        <f t="shared" si="23"/>
        <v>1.1716391490457339</v>
      </c>
      <c r="R90" s="184" t="e">
        <f t="shared" si="28"/>
        <v>#DIV/0!</v>
      </c>
    </row>
    <row r="91" spans="1:18" ht="20.100000000000001" customHeight="1" x14ac:dyDescent="0.25">
      <c r="A91" s="93" t="s">
        <v>85</v>
      </c>
      <c r="B91" s="36"/>
      <c r="C91" s="37">
        <v>205.2</v>
      </c>
      <c r="D91" s="4">
        <f t="shared" si="24"/>
        <v>0</v>
      </c>
      <c r="E91" s="4">
        <f t="shared" si="25"/>
        <v>1.7652581707279927E-3</v>
      </c>
      <c r="F91" s="181" t="e">
        <f t="shared" si="19"/>
        <v>#DIV/0!</v>
      </c>
      <c r="G91" s="182" t="e">
        <f t="shared" si="20"/>
        <v>#DIV/0!</v>
      </c>
      <c r="I91" s="36"/>
      <c r="J91" s="37">
        <v>31.980999999999998</v>
      </c>
      <c r="K91" s="4">
        <f t="shared" si="26"/>
        <v>0</v>
      </c>
      <c r="L91" s="4">
        <f t="shared" si="27"/>
        <v>2.7506661857021773E-3</v>
      </c>
      <c r="M91" s="181" t="e">
        <f t="shared" si="21"/>
        <v>#DIV/0!</v>
      </c>
      <c r="N91" s="182" t="e">
        <f t="shared" si="22"/>
        <v>#DIV/0!</v>
      </c>
      <c r="O91" s="210"/>
      <c r="P91" s="183" t="e">
        <f t="shared" si="23"/>
        <v>#DIV/0!</v>
      </c>
      <c r="Q91" s="209">
        <f t="shared" si="23"/>
        <v>1.5585282651072125</v>
      </c>
      <c r="R91" s="184" t="e">
        <f t="shared" si="28"/>
        <v>#DIV/0!</v>
      </c>
    </row>
    <row r="92" spans="1:18" ht="20.100000000000001" customHeight="1" x14ac:dyDescent="0.25">
      <c r="A92" s="93" t="s">
        <v>95</v>
      </c>
      <c r="B92" s="36">
        <v>120</v>
      </c>
      <c r="C92" s="37">
        <v>120</v>
      </c>
      <c r="D92" s="4">
        <f t="shared" si="24"/>
        <v>1.4597314823938143E-3</v>
      </c>
      <c r="E92" s="4">
        <f t="shared" si="25"/>
        <v>1.0323147197239724E-3</v>
      </c>
      <c r="F92" s="177">
        <f t="shared" si="19"/>
        <v>0</v>
      </c>
      <c r="G92" s="154">
        <f t="shared" si="20"/>
        <v>-0.29280505889269509</v>
      </c>
      <c r="I92" s="36">
        <v>30.4</v>
      </c>
      <c r="J92" s="37">
        <v>30.4</v>
      </c>
      <c r="K92" s="4">
        <f t="shared" si="26"/>
        <v>3.7271550833675076E-3</v>
      </c>
      <c r="L92" s="4">
        <f t="shared" si="27"/>
        <v>2.6146853458411615E-3</v>
      </c>
      <c r="M92" s="177">
        <f t="shared" si="21"/>
        <v>0</v>
      </c>
      <c r="N92" s="154">
        <f t="shared" si="22"/>
        <v>-0.29847691138229288</v>
      </c>
      <c r="O92" s="210"/>
      <c r="P92" s="208">
        <f t="shared" si="23"/>
        <v>2.5333333333333332</v>
      </c>
      <c r="Q92" s="209">
        <f t="shared" si="23"/>
        <v>2.5333333333333332</v>
      </c>
      <c r="R92" s="167">
        <f t="shared" si="28"/>
        <v>0</v>
      </c>
    </row>
    <row r="93" spans="1:18" ht="20.100000000000001" customHeight="1" x14ac:dyDescent="0.25">
      <c r="A93" s="93" t="s">
        <v>78</v>
      </c>
      <c r="B93" s="36">
        <v>218.43</v>
      </c>
      <c r="C93" s="37">
        <v>128.81</v>
      </c>
      <c r="D93" s="4">
        <f t="shared" si="24"/>
        <v>2.6570762308273407E-3</v>
      </c>
      <c r="E93" s="4">
        <f t="shared" si="25"/>
        <v>1.1081038253970407E-3</v>
      </c>
      <c r="F93" s="177">
        <f t="shared" si="19"/>
        <v>-0.41029162660806667</v>
      </c>
      <c r="G93" s="154">
        <f t="shared" si="20"/>
        <v>-0.58296122160860719</v>
      </c>
      <c r="I93" s="36">
        <v>42.870000000000005</v>
      </c>
      <c r="J93" s="37">
        <v>30.022000000000002</v>
      </c>
      <c r="K93" s="4">
        <f t="shared" si="26"/>
        <v>5.2560242902620086E-3</v>
      </c>
      <c r="L93" s="4">
        <f t="shared" si="27"/>
        <v>2.5821737977909003E-3</v>
      </c>
      <c r="M93" s="177">
        <f t="shared" si="21"/>
        <v>-0.29969675763937487</v>
      </c>
      <c r="N93" s="154">
        <f t="shared" si="22"/>
        <v>-0.50872110645017943</v>
      </c>
      <c r="O93" s="210"/>
      <c r="P93" s="208">
        <f t="shared" si="23"/>
        <v>1.9626424941628897</v>
      </c>
      <c r="Q93" s="209">
        <f t="shared" si="23"/>
        <v>2.3307196646223121</v>
      </c>
      <c r="R93" s="167">
        <f t="shared" si="28"/>
        <v>0.18754162897935997</v>
      </c>
    </row>
    <row r="94" spans="1:18" ht="20.100000000000001" customHeight="1" x14ac:dyDescent="0.25">
      <c r="A94" s="93" t="s">
        <v>74</v>
      </c>
      <c r="B94" s="36">
        <v>129.18</v>
      </c>
      <c r="C94" s="37">
        <v>76.290000000000006</v>
      </c>
      <c r="D94" s="4">
        <f t="shared" si="24"/>
        <v>1.5714009407969411E-3</v>
      </c>
      <c r="E94" s="4">
        <f t="shared" si="25"/>
        <v>6.5629408306451553E-4</v>
      </c>
      <c r="F94" s="177">
        <f t="shared" si="19"/>
        <v>-0.40942870413376681</v>
      </c>
      <c r="G94" s="154">
        <f t="shared" si="20"/>
        <v>-0.58235096720021451</v>
      </c>
      <c r="I94" s="36">
        <v>22.064</v>
      </c>
      <c r="J94" s="37">
        <v>25.032</v>
      </c>
      <c r="K94" s="4">
        <f t="shared" si="26"/>
        <v>2.705129926296733E-3</v>
      </c>
      <c r="L94" s="4">
        <f t="shared" si="27"/>
        <v>2.1529869597728935E-3</v>
      </c>
      <c r="M94" s="177">
        <f t="shared" si="21"/>
        <v>0.13451776649746192</v>
      </c>
      <c r="N94" s="154">
        <f t="shared" si="22"/>
        <v>-0.20410959235503776</v>
      </c>
      <c r="O94" s="210"/>
      <c r="P94" s="208">
        <f t="shared" si="23"/>
        <v>1.7080043350363834</v>
      </c>
      <c r="Q94" s="209">
        <f t="shared" si="23"/>
        <v>3.2811639795517107</v>
      </c>
      <c r="R94" s="167">
        <f t="shared" si="28"/>
        <v>0.92105131833978415</v>
      </c>
    </row>
    <row r="95" spans="1:18" ht="20.100000000000001" customHeight="1" thickBot="1" x14ac:dyDescent="0.3">
      <c r="A95" s="18" t="s">
        <v>18</v>
      </c>
      <c r="B95" s="36">
        <f>B96-SUM(B68:B94)</f>
        <v>2300.7399999999907</v>
      </c>
      <c r="C95" s="37">
        <f>C96-SUM(C68:C94)</f>
        <v>1925.4000000000233</v>
      </c>
      <c r="D95" s="4">
        <f t="shared" si="24"/>
        <v>2.7987188423356089E-2</v>
      </c>
      <c r="E95" s="4">
        <f t="shared" si="25"/>
        <v>1.6563489677971339E-2</v>
      </c>
      <c r="F95" s="177">
        <f>(C95-B95)/B95</f>
        <v>-0.16313881620694598</v>
      </c>
      <c r="G95" s="154">
        <f>(E95-D95)/D95</f>
        <v>-0.40817600441248164</v>
      </c>
      <c r="I95" s="36">
        <f>I96-SUM(I68:I94)</f>
        <v>397.88200000000234</v>
      </c>
      <c r="J95" s="37">
        <f>J96-SUM(J68:J94)</f>
        <v>309.64900000000125</v>
      </c>
      <c r="K95" s="4">
        <f t="shared" si="26"/>
        <v>4.8781839436856558E-2</v>
      </c>
      <c r="L95" s="4">
        <f t="shared" si="27"/>
        <v>2.6632720482051748E-2</v>
      </c>
      <c r="M95" s="177">
        <f>(J95-I95)/I95</f>
        <v>-0.2217567017356919</v>
      </c>
      <c r="N95" s="154">
        <f>(L95-K95)/K95</f>
        <v>-0.4540443577055911</v>
      </c>
      <c r="P95" s="80">
        <f t="shared" si="23"/>
        <v>1.7293653346314835</v>
      </c>
      <c r="Q95" s="6">
        <f t="shared" si="23"/>
        <v>1.6082320556767296</v>
      </c>
      <c r="R95" s="167">
        <f>(Q95-P95)/P95</f>
        <v>-7.0044932975695737E-2</v>
      </c>
    </row>
    <row r="96" spans="1:18" ht="26.25" customHeight="1" thickBot="1" x14ac:dyDescent="0.3">
      <c r="A96" s="24" t="s">
        <v>19</v>
      </c>
      <c r="B96" s="34">
        <v>82206.899999999965</v>
      </c>
      <c r="C96" s="35">
        <v>116243.62000000004</v>
      </c>
      <c r="D96" s="27">
        <f>SUM(D68:D95)</f>
        <v>1.0000000000000002</v>
      </c>
      <c r="E96" s="27">
        <f>SUM(E68:E95)</f>
        <v>1</v>
      </c>
      <c r="F96" s="178">
        <f>(C96-B96)/B96</f>
        <v>0.41403726451186079</v>
      </c>
      <c r="G96" s="174">
        <v>0</v>
      </c>
      <c r="H96" s="2"/>
      <c r="I96" s="34">
        <v>8156.3550000000032</v>
      </c>
      <c r="J96" s="35">
        <v>11626.638000000003</v>
      </c>
      <c r="K96" s="27">
        <f t="shared" si="26"/>
        <v>1</v>
      </c>
      <c r="L96" s="27">
        <f t="shared" si="27"/>
        <v>1</v>
      </c>
      <c r="M96" s="178">
        <f>(J96-I96)/I96</f>
        <v>0.42546983303203428</v>
      </c>
      <c r="N96" s="174">
        <f>(L96-K96)/K96</f>
        <v>0</v>
      </c>
      <c r="O96" s="2"/>
      <c r="P96" s="65">
        <f t="shared" si="23"/>
        <v>0.99217401459001697</v>
      </c>
      <c r="Q96" s="66">
        <f t="shared" si="23"/>
        <v>1.0001957956918408</v>
      </c>
      <c r="R96" s="173">
        <f>(Q96-P96)/P96</f>
        <v>8.0850546213292723E-3</v>
      </c>
    </row>
  </sheetData>
  <mergeCells count="45">
    <mergeCell ref="M65:N65"/>
    <mergeCell ref="P65:Q65"/>
    <mergeCell ref="B66:C66"/>
    <mergeCell ref="D66:E66"/>
    <mergeCell ref="F66:G66"/>
    <mergeCell ref="I66:J66"/>
    <mergeCell ref="K66:L66"/>
    <mergeCell ref="M66:N66"/>
    <mergeCell ref="P66:Q66"/>
    <mergeCell ref="K65:L65"/>
    <mergeCell ref="A65:A67"/>
    <mergeCell ref="B65:C65"/>
    <mergeCell ref="D65:E65"/>
    <mergeCell ref="F65:G65"/>
    <mergeCell ref="I65:J65"/>
    <mergeCell ref="M36:N36"/>
    <mergeCell ref="P36:Q36"/>
    <mergeCell ref="B37:C37"/>
    <mergeCell ref="D37:E37"/>
    <mergeCell ref="F37:G37"/>
    <mergeCell ref="I37:J37"/>
    <mergeCell ref="K37:L37"/>
    <mergeCell ref="M37:N37"/>
    <mergeCell ref="P37:Q37"/>
    <mergeCell ref="K36:L36"/>
    <mergeCell ref="A36:A38"/>
    <mergeCell ref="B36:C36"/>
    <mergeCell ref="D36:E36"/>
    <mergeCell ref="F36:G36"/>
    <mergeCell ref="I36:J36"/>
    <mergeCell ref="M4:N4"/>
    <mergeCell ref="P4:Q4"/>
    <mergeCell ref="B5:C5"/>
    <mergeCell ref="D5:E5"/>
    <mergeCell ref="F5:G5"/>
    <mergeCell ref="I5:J5"/>
    <mergeCell ref="K5:L5"/>
    <mergeCell ref="M5:N5"/>
    <mergeCell ref="P5:Q5"/>
    <mergeCell ref="K4:L4"/>
    <mergeCell ref="A4:A6"/>
    <mergeCell ref="B4:C4"/>
    <mergeCell ref="D4:E4"/>
    <mergeCell ref="F4:G4"/>
    <mergeCell ref="I4:J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4" orientation="portrait" r:id="rId1"/>
  <ignoredErrors>
    <ignoredError sqref="G68 G69:G82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" id="{23A95420-05E5-47AD-ABC7-EB21D55C446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F7:G33 M7:N33 R7:R33</xm:sqref>
        </x14:conditionalFormatting>
        <x14:conditionalFormatting xmlns:xm="http://schemas.microsoft.com/office/excel/2006/main">
          <x14:cfRule type="iconSet" priority="2" id="{D3EC2815-2EDD-4886-ADAC-8A8CA3B456E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F39:G62 M39:N62 R39:R62</xm:sqref>
        </x14:conditionalFormatting>
        <x14:conditionalFormatting xmlns:xm="http://schemas.microsoft.com/office/excel/2006/main">
          <x14:cfRule type="iconSet" priority="1" id="{4DD87FB8-97A6-405B-B763-48E935E9553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F68:G96 M68:N96 R68:R96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4"/>
  <sheetViews>
    <sheetView showGridLines="0" workbookViewId="0">
      <selection activeCell="A3" sqref="A3:W5"/>
    </sheetView>
  </sheetViews>
  <sheetFormatPr defaultRowHeight="15" x14ac:dyDescent="0.25"/>
  <cols>
    <col min="1" max="1" width="2.85546875" customWidth="1"/>
    <col min="2" max="2" width="2.28515625" customWidth="1"/>
    <col min="3" max="3" width="22" customWidth="1"/>
    <col min="8" max="8" width="10.42578125" customWidth="1"/>
    <col min="9" max="9" width="10.5703125" customWidth="1"/>
    <col min="10" max="10" width="2.140625" customWidth="1"/>
    <col min="11" max="11" width="2.85546875" hidden="1" customWidth="1"/>
    <col min="12" max="12" width="2.28515625" hidden="1" customWidth="1"/>
    <col min="13" max="13" width="22" hidden="1" customWidth="1"/>
    <col min="18" max="18" width="10" customWidth="1"/>
    <col min="19" max="19" width="10.85546875" customWidth="1"/>
    <col min="20" max="20" width="2" customWidth="1"/>
    <col min="23" max="23" width="9.5703125" customWidth="1"/>
  </cols>
  <sheetData>
    <row r="1" spans="1:23" ht="15.75" x14ac:dyDescent="0.25">
      <c r="A1" s="8" t="s">
        <v>192</v>
      </c>
    </row>
    <row r="2" spans="1:23" ht="15.75" thickBot="1" x14ac:dyDescent="0.3"/>
    <row r="3" spans="1:23" x14ac:dyDescent="0.25">
      <c r="A3" s="441" t="s">
        <v>17</v>
      </c>
      <c r="B3" s="448"/>
      <c r="C3" s="448"/>
      <c r="D3" s="460" t="s">
        <v>1</v>
      </c>
      <c r="E3" s="453"/>
      <c r="F3" s="460" t="s">
        <v>13</v>
      </c>
      <c r="G3" s="453"/>
      <c r="H3" s="472" t="s">
        <v>195</v>
      </c>
      <c r="I3" s="463"/>
      <c r="K3" s="446" t="s">
        <v>17</v>
      </c>
      <c r="L3" s="551"/>
      <c r="M3" s="551"/>
      <c r="N3" s="451" t="s">
        <v>20</v>
      </c>
      <c r="O3" s="453"/>
      <c r="P3" s="460" t="s">
        <v>13</v>
      </c>
      <c r="Q3" s="461"/>
      <c r="R3" s="462" t="s">
        <v>196</v>
      </c>
      <c r="S3" s="463"/>
      <c r="U3" s="451" t="s">
        <v>23</v>
      </c>
      <c r="V3" s="453"/>
      <c r="W3" s="397" t="s">
        <v>0</v>
      </c>
    </row>
    <row r="4" spans="1:23" x14ac:dyDescent="0.25">
      <c r="A4" s="449"/>
      <c r="B4" s="450"/>
      <c r="C4" s="450"/>
      <c r="D4" s="466" t="s">
        <v>113</v>
      </c>
      <c r="E4" s="465"/>
      <c r="F4" s="466" t="str">
        <f>D4</f>
        <v>jan - mar</v>
      </c>
      <c r="G4" s="465"/>
      <c r="H4" s="466" t="str">
        <f>D4</f>
        <v>jan - mar</v>
      </c>
      <c r="I4" s="468"/>
      <c r="K4" s="447"/>
      <c r="L4" s="552"/>
      <c r="M4" s="552"/>
      <c r="N4" s="464" t="str">
        <f>D4</f>
        <v>jan - mar</v>
      </c>
      <c r="O4" s="465"/>
      <c r="P4" s="466" t="str">
        <f>D4</f>
        <v>jan - mar</v>
      </c>
      <c r="Q4" s="467"/>
      <c r="R4" s="465" t="str">
        <f>D4</f>
        <v>jan - mar</v>
      </c>
      <c r="S4" s="468"/>
      <c r="U4" s="464" t="str">
        <f>D4</f>
        <v>jan - mar</v>
      </c>
      <c r="V4" s="467"/>
      <c r="W4" s="398" t="s">
        <v>99</v>
      </c>
    </row>
    <row r="5" spans="1:23" ht="15.75" thickBot="1" x14ac:dyDescent="0.3">
      <c r="A5" s="442"/>
      <c r="B5" s="550"/>
      <c r="C5" s="550"/>
      <c r="D5" s="245">
        <v>2016</v>
      </c>
      <c r="E5" s="402">
        <v>2017</v>
      </c>
      <c r="F5" s="245">
        <v>2016</v>
      </c>
      <c r="G5" s="402">
        <v>2017</v>
      </c>
      <c r="H5" s="245" t="s">
        <v>1</v>
      </c>
      <c r="I5" s="401" t="s">
        <v>15</v>
      </c>
      <c r="K5" s="447"/>
      <c r="L5" s="552"/>
      <c r="M5" s="552"/>
      <c r="N5" s="52">
        <v>2016</v>
      </c>
      <c r="O5" s="392">
        <v>2017</v>
      </c>
      <c r="P5" s="245">
        <f>D5</f>
        <v>2016</v>
      </c>
      <c r="Q5" s="390">
        <f>E5</f>
        <v>2017</v>
      </c>
      <c r="R5" s="53">
        <v>1000</v>
      </c>
      <c r="S5" s="401" t="s">
        <v>15</v>
      </c>
      <c r="U5" s="52">
        <f>D5</f>
        <v>2016</v>
      </c>
      <c r="V5" s="392">
        <f>E5</f>
        <v>2017</v>
      </c>
      <c r="W5" s="399" t="s">
        <v>24</v>
      </c>
    </row>
    <row r="6" spans="1:23" s="2" customFormat="1" ht="20.100000000000001" customHeight="1" thickBot="1" x14ac:dyDescent="0.3">
      <c r="A6" s="214" t="s">
        <v>21</v>
      </c>
      <c r="B6" s="25"/>
      <c r="C6" s="388"/>
      <c r="D6" s="26">
        <v>121498.74000000003</v>
      </c>
      <c r="E6" s="26">
        <v>111966.26</v>
      </c>
      <c r="F6" s="44">
        <f>D6/D12</f>
        <v>0.88480782320963114</v>
      </c>
      <c r="G6" s="28">
        <f>E6/E12</f>
        <v>0.87330813808104779</v>
      </c>
      <c r="H6" s="172">
        <f>(E6-D6)/D6</f>
        <v>-7.8457439147105859E-2</v>
      </c>
      <c r="I6" s="174">
        <f>(G6-F6)/F6</f>
        <v>-1.2996816740236722E-2</v>
      </c>
      <c r="K6" s="378" t="s">
        <v>21</v>
      </c>
      <c r="L6" s="379"/>
      <c r="M6" s="379"/>
      <c r="N6" s="34">
        <v>48871.674999999981</v>
      </c>
      <c r="O6" s="26">
        <v>45862.870999999992</v>
      </c>
      <c r="P6" s="44">
        <f>N6/N12</f>
        <v>0.78937845078764735</v>
      </c>
      <c r="Q6" s="28">
        <f>O6/O12</f>
        <v>0.76295218660369435</v>
      </c>
      <c r="R6" s="172">
        <f>(O6-N6)/N6</f>
        <v>-6.1565395497494006E-2</v>
      </c>
      <c r="S6" s="174">
        <f>(Q6-P6)/P6</f>
        <v>-3.347730630039962E-2</v>
      </c>
      <c r="U6" s="394">
        <f>(N6/D6)*10</f>
        <v>4.0224017961009277</v>
      </c>
      <c r="V6" s="395">
        <f>(O6/E6)*10</f>
        <v>4.0961331565419794</v>
      </c>
      <c r="W6" s="173">
        <f>(V6-U6)/U6</f>
        <v>1.8330182855557188E-2</v>
      </c>
    </row>
    <row r="7" spans="1:23" ht="20.100000000000001" customHeight="1" x14ac:dyDescent="0.25">
      <c r="A7" s="18"/>
      <c r="B7" s="216" t="s">
        <v>127</v>
      </c>
      <c r="C7" s="386"/>
      <c r="D7" s="3">
        <v>121493.94000000003</v>
      </c>
      <c r="E7" s="3">
        <v>111966.26</v>
      </c>
      <c r="F7" s="45">
        <f>D7/D6</f>
        <v>0.99996049341746263</v>
      </c>
      <c r="G7" s="19">
        <f>E7/E6</f>
        <v>1</v>
      </c>
      <c r="H7" s="159">
        <f t="shared" ref="H7:H14" si="0">(E7-D7)/D7</f>
        <v>-7.8421030711490911E-2</v>
      </c>
      <c r="I7" s="154">
        <f t="shared" ref="I7:I14" si="1">(G7-F7)/F7</f>
        <v>3.9508143369101064E-5</v>
      </c>
      <c r="K7" s="381"/>
      <c r="L7" s="216" t="s">
        <v>193</v>
      </c>
      <c r="M7" s="1"/>
      <c r="N7" s="36">
        <v>48870.125999999982</v>
      </c>
      <c r="O7" s="3">
        <v>45862.870999999992</v>
      </c>
      <c r="P7" s="45">
        <f>N7/N6</f>
        <v>0.99996830474912102</v>
      </c>
      <c r="Q7" s="19">
        <f>O7/O6</f>
        <v>1</v>
      </c>
      <c r="R7" s="159">
        <f t="shared" ref="R7:R14" si="2">(O7-N7)/N7</f>
        <v>-6.1535650634499922E-2</v>
      </c>
      <c r="S7" s="154">
        <f t="shared" ref="S7:S14" si="3">(Q7-P7)/P7</f>
        <v>3.1696255499752495E-5</v>
      </c>
      <c r="U7" s="345">
        <f t="shared" ref="U7:V14" si="4">(N7/D7)*10</f>
        <v>4.0224332176567792</v>
      </c>
      <c r="V7" s="322">
        <f t="shared" si="4"/>
        <v>4.0961331565419794</v>
      </c>
      <c r="W7" s="167">
        <f t="shared" ref="W7:W14" si="5">(V7-U7)/U7</f>
        <v>1.8322228088632691E-2</v>
      </c>
    </row>
    <row r="8" spans="1:23" ht="20.100000000000001" customHeight="1" thickBot="1" x14ac:dyDescent="0.3">
      <c r="A8" s="18"/>
      <c r="B8" s="216" t="s">
        <v>126</v>
      </c>
      <c r="C8" s="386"/>
      <c r="D8" s="3">
        <v>4.8</v>
      </c>
      <c r="E8" s="3"/>
      <c r="F8" s="45">
        <f>D8/D6</f>
        <v>3.9506582537399142E-5</v>
      </c>
      <c r="G8" s="19">
        <f>E8/E6</f>
        <v>0</v>
      </c>
      <c r="H8" s="159">
        <f t="shared" si="0"/>
        <v>-1</v>
      </c>
      <c r="I8" s="154">
        <f t="shared" si="1"/>
        <v>-1</v>
      </c>
      <c r="K8" s="381"/>
      <c r="L8" s="216" t="s">
        <v>194</v>
      </c>
      <c r="M8" s="1"/>
      <c r="N8" s="36">
        <v>1.5489999999999999</v>
      </c>
      <c r="O8" s="3"/>
      <c r="P8" s="45">
        <f>N8/N6</f>
        <v>3.1695250878960063E-5</v>
      </c>
      <c r="Q8" s="19">
        <f>O8/O6</f>
        <v>0</v>
      </c>
      <c r="R8" s="159">
        <f t="shared" si="2"/>
        <v>-1</v>
      </c>
      <c r="S8" s="154">
        <f t="shared" si="3"/>
        <v>-1</v>
      </c>
      <c r="U8" s="345">
        <f t="shared" si="4"/>
        <v>3.2270833333333333</v>
      </c>
      <c r="V8" s="393" t="e">
        <f t="shared" si="4"/>
        <v>#DIV/0!</v>
      </c>
      <c r="W8" s="184" t="e">
        <f t="shared" si="5"/>
        <v>#DIV/0!</v>
      </c>
    </row>
    <row r="9" spans="1:23" s="2" customFormat="1" ht="20.100000000000001" customHeight="1" thickBot="1" x14ac:dyDescent="0.3">
      <c r="A9" s="214" t="s">
        <v>22</v>
      </c>
      <c r="B9" s="25"/>
      <c r="C9" s="388"/>
      <c r="D9" s="26">
        <v>15817.789999999997</v>
      </c>
      <c r="E9" s="26">
        <v>16243.080000000009</v>
      </c>
      <c r="F9" s="44">
        <f>D9/D12</f>
        <v>0.11519217679036889</v>
      </c>
      <c r="G9" s="28">
        <f>E9/E12</f>
        <v>0.12669186191895232</v>
      </c>
      <c r="H9" s="172">
        <f t="shared" si="0"/>
        <v>2.6886815414796369E-2</v>
      </c>
      <c r="I9" s="174">
        <f t="shared" si="1"/>
        <v>9.9830435095527331E-2</v>
      </c>
      <c r="K9" s="378" t="s">
        <v>22</v>
      </c>
      <c r="L9" s="379"/>
      <c r="M9" s="379"/>
      <c r="N9" s="34">
        <v>13039.914999999994</v>
      </c>
      <c r="O9" s="26">
        <v>14249.508</v>
      </c>
      <c r="P9" s="44">
        <f>N9/N12</f>
        <v>0.21062154921235263</v>
      </c>
      <c r="Q9" s="28">
        <f>O9/O12</f>
        <v>0.23704781339630562</v>
      </c>
      <c r="R9" s="172">
        <f t="shared" si="2"/>
        <v>9.2760804038983902E-2</v>
      </c>
      <c r="S9" s="174">
        <f t="shared" si="3"/>
        <v>0.12546799832580063</v>
      </c>
      <c r="U9" s="394">
        <f t="shared" si="4"/>
        <v>8.243828625869984</v>
      </c>
      <c r="V9" s="395">
        <f t="shared" si="4"/>
        <v>8.7726638051404002</v>
      </c>
      <c r="W9" s="173">
        <f t="shared" si="5"/>
        <v>6.4149220376910426E-2</v>
      </c>
    </row>
    <row r="10" spans="1:23" ht="20.100000000000001" customHeight="1" x14ac:dyDescent="0.25">
      <c r="A10" s="18"/>
      <c r="B10" s="216" t="s">
        <v>127</v>
      </c>
      <c r="C10" s="386"/>
      <c r="D10" s="3">
        <v>15815.549999999997</v>
      </c>
      <c r="E10" s="3">
        <v>16243.080000000009</v>
      </c>
      <c r="F10" s="45">
        <f>D10/D9</f>
        <v>0.99985838729683474</v>
      </c>
      <c r="G10" s="19">
        <f>E10/E9</f>
        <v>1</v>
      </c>
      <c r="H10" s="159">
        <f t="shared" si="0"/>
        <v>2.703225622883881E-2</v>
      </c>
      <c r="I10" s="154">
        <f t="shared" si="1"/>
        <v>1.416327601632849E-4</v>
      </c>
      <c r="K10" s="381"/>
      <c r="L10" s="216" t="s">
        <v>193</v>
      </c>
      <c r="M10" s="1"/>
      <c r="N10" s="36">
        <v>13037.657999999994</v>
      </c>
      <c r="O10" s="3">
        <v>14249.508</v>
      </c>
      <c r="P10" s="45">
        <f>N10/N9</f>
        <v>0.99982691604968288</v>
      </c>
      <c r="Q10" s="19">
        <f>O10/O9</f>
        <v>1</v>
      </c>
      <c r="R10" s="159">
        <f t="shared" si="2"/>
        <v>9.2949976138352944E-2</v>
      </c>
      <c r="S10" s="154">
        <f t="shared" si="3"/>
        <v>1.7311391355713442E-4</v>
      </c>
      <c r="U10" s="345">
        <f t="shared" si="4"/>
        <v>8.243569145556112</v>
      </c>
      <c r="V10" s="322">
        <f t="shared" si="4"/>
        <v>8.7726638051404002</v>
      </c>
      <c r="W10" s="179">
        <f t="shared" si="5"/>
        <v>6.4182716277634319E-2</v>
      </c>
    </row>
    <row r="11" spans="1:23" ht="20.100000000000001" customHeight="1" thickBot="1" x14ac:dyDescent="0.3">
      <c r="A11" s="18"/>
      <c r="B11" s="216" t="s">
        <v>126</v>
      </c>
      <c r="C11" s="386"/>
      <c r="D11" s="3">
        <v>2.2400000000000002</v>
      </c>
      <c r="E11" s="3"/>
      <c r="F11" s="45">
        <f>D11/D9</f>
        <v>1.4161270316523361E-4</v>
      </c>
      <c r="G11" s="19">
        <f>E11/E9</f>
        <v>0</v>
      </c>
      <c r="H11" s="159">
        <f t="shared" si="0"/>
        <v>-1</v>
      </c>
      <c r="I11" s="154">
        <f t="shared" si="1"/>
        <v>-1</v>
      </c>
      <c r="K11" s="381"/>
      <c r="L11" s="216" t="s">
        <v>194</v>
      </c>
      <c r="M11" s="1"/>
      <c r="N11" s="36">
        <v>2.2570000000000001</v>
      </c>
      <c r="O11" s="3"/>
      <c r="P11" s="45">
        <f>N11/N9</f>
        <v>1.7308395031716091E-4</v>
      </c>
      <c r="Q11" s="19">
        <f>O11/O9</f>
        <v>0</v>
      </c>
      <c r="R11" s="159">
        <f t="shared" si="2"/>
        <v>-1</v>
      </c>
      <c r="S11" s="154">
        <f t="shared" si="3"/>
        <v>-1</v>
      </c>
      <c r="U11" s="345">
        <f t="shared" si="4"/>
        <v>10.075892857142856</v>
      </c>
      <c r="V11" s="393" t="e">
        <f t="shared" si="4"/>
        <v>#DIV/0!</v>
      </c>
      <c r="W11" s="184" t="e">
        <f t="shared" si="5"/>
        <v>#DIV/0!</v>
      </c>
    </row>
    <row r="12" spans="1:23" s="2" customFormat="1" ht="20.100000000000001" customHeight="1" thickBot="1" x14ac:dyDescent="0.3">
      <c r="A12" s="24" t="s">
        <v>12</v>
      </c>
      <c r="B12" s="25"/>
      <c r="C12" s="388"/>
      <c r="D12" s="26">
        <v>137316.53000000003</v>
      </c>
      <c r="E12" s="26">
        <v>128209.34</v>
      </c>
      <c r="F12" s="44">
        <f>F6+F9</f>
        <v>1</v>
      </c>
      <c r="G12" s="28">
        <f>G6+G9</f>
        <v>1</v>
      </c>
      <c r="H12" s="172">
        <f t="shared" si="0"/>
        <v>-6.6322605151761624E-2</v>
      </c>
      <c r="I12" s="174">
        <f t="shared" si="1"/>
        <v>0</v>
      </c>
      <c r="K12" s="382" t="s">
        <v>12</v>
      </c>
      <c r="L12" s="379"/>
      <c r="M12" s="379"/>
      <c r="N12" s="34">
        <v>61911.589999999975</v>
      </c>
      <c r="O12" s="26">
        <v>60112.378999999994</v>
      </c>
      <c r="P12" s="44">
        <f>P6+P9</f>
        <v>1</v>
      </c>
      <c r="Q12" s="28">
        <f>Q6+Q9</f>
        <v>1</v>
      </c>
      <c r="R12" s="172">
        <f t="shared" si="2"/>
        <v>-2.9060972267066342E-2</v>
      </c>
      <c r="S12" s="174">
        <f t="shared" si="3"/>
        <v>0</v>
      </c>
      <c r="U12" s="394">
        <f t="shared" si="4"/>
        <v>4.5086771417832914</v>
      </c>
      <c r="V12" s="395">
        <f t="shared" si="4"/>
        <v>4.6886115317339589</v>
      </c>
      <c r="W12" s="173">
        <f t="shared" si="5"/>
        <v>3.9908466339973754E-2</v>
      </c>
    </row>
    <row r="13" spans="1:23" ht="20.100000000000001" customHeight="1" x14ac:dyDescent="0.25">
      <c r="A13" s="18"/>
      <c r="B13" s="216" t="s">
        <v>127</v>
      </c>
      <c r="C13" s="386"/>
      <c r="D13" s="3">
        <f>D7+D10</f>
        <v>137309.49000000002</v>
      </c>
      <c r="E13" s="3">
        <f>E7+E10</f>
        <v>128209.34</v>
      </c>
      <c r="F13" s="45">
        <f>D13/D12</f>
        <v>0.99994873159116382</v>
      </c>
      <c r="G13" s="19">
        <f>E13/E12</f>
        <v>1</v>
      </c>
      <c r="H13" s="159">
        <f t="shared" si="0"/>
        <v>-6.6274734543111488E-2</v>
      </c>
      <c r="I13" s="154">
        <f t="shared" si="1"/>
        <v>5.1271037420688277E-5</v>
      </c>
      <c r="K13" s="381"/>
      <c r="L13" s="216" t="s">
        <v>193</v>
      </c>
      <c r="M13" s="1"/>
      <c r="N13" s="36">
        <f>N7+N10</f>
        <v>61907.783999999978</v>
      </c>
      <c r="O13" s="3">
        <f>O7+O10</f>
        <v>60112.378999999994</v>
      </c>
      <c r="P13" s="45">
        <f>N13/N12</f>
        <v>0.99993852524220428</v>
      </c>
      <c r="Q13" s="19">
        <f>O13/O12</f>
        <v>1</v>
      </c>
      <c r="R13" s="159">
        <f t="shared" si="2"/>
        <v>-2.9001280355956286E-2</v>
      </c>
      <c r="S13" s="154">
        <f t="shared" si="3"/>
        <v>6.1478537173903269E-5</v>
      </c>
      <c r="U13" s="345">
        <f t="shared" si="4"/>
        <v>4.5086311222916908</v>
      </c>
      <c r="V13" s="322">
        <f t="shared" si="4"/>
        <v>4.6886115317339589</v>
      </c>
      <c r="W13" s="179">
        <f t="shared" si="5"/>
        <v>3.9919080661179912E-2</v>
      </c>
    </row>
    <row r="14" spans="1:23" ht="20.100000000000001" customHeight="1" thickBot="1" x14ac:dyDescent="0.3">
      <c r="A14" s="20"/>
      <c r="B14" s="218" t="s">
        <v>126</v>
      </c>
      <c r="C14" s="387"/>
      <c r="D14" s="341">
        <f>D8+D11</f>
        <v>7.04</v>
      </c>
      <c r="E14" s="341">
        <f>E8+E11</f>
        <v>0</v>
      </c>
      <c r="F14" s="46">
        <f>D14/D12</f>
        <v>5.1268408836139386E-5</v>
      </c>
      <c r="G14" s="23">
        <f>E14/E12</f>
        <v>0</v>
      </c>
      <c r="H14" s="162">
        <f t="shared" si="0"/>
        <v>-1</v>
      </c>
      <c r="I14" s="157">
        <f t="shared" si="1"/>
        <v>-1</v>
      </c>
      <c r="K14" s="314"/>
      <c r="L14" s="383" t="s">
        <v>194</v>
      </c>
      <c r="M14" s="384"/>
      <c r="N14" s="42">
        <f>N8+N11</f>
        <v>3.806</v>
      </c>
      <c r="O14" s="341">
        <f>O8+O11</f>
        <v>0</v>
      </c>
      <c r="P14" s="46">
        <f>N14/N12</f>
        <v>6.1474757795753612E-5</v>
      </c>
      <c r="Q14" s="23">
        <f>O14/O12</f>
        <v>0</v>
      </c>
      <c r="R14" s="162">
        <f t="shared" si="2"/>
        <v>-1</v>
      </c>
      <c r="S14" s="157">
        <f t="shared" si="3"/>
        <v>-1</v>
      </c>
      <c r="U14" s="346">
        <f t="shared" si="4"/>
        <v>5.40625</v>
      </c>
      <c r="V14" s="396" t="e">
        <f t="shared" si="4"/>
        <v>#DIV/0!</v>
      </c>
      <c r="W14" s="391" t="e">
        <f t="shared" si="5"/>
        <v>#DIV/0!</v>
      </c>
    </row>
  </sheetData>
  <mergeCells count="16">
    <mergeCell ref="P3:Q3"/>
    <mergeCell ref="R3:S3"/>
    <mergeCell ref="U3:V3"/>
    <mergeCell ref="D4:E4"/>
    <mergeCell ref="F4:G4"/>
    <mergeCell ref="H4:I4"/>
    <mergeCell ref="N4:O4"/>
    <mergeCell ref="P4:Q4"/>
    <mergeCell ref="R4:S4"/>
    <mergeCell ref="U4:V4"/>
    <mergeCell ref="N3:O3"/>
    <mergeCell ref="A3:C5"/>
    <mergeCell ref="D3:E3"/>
    <mergeCell ref="F3:G3"/>
    <mergeCell ref="H3:I3"/>
    <mergeCell ref="K3:M5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4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6" id="{20BFB356-315A-47E1-9F0B-76F98DB8683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I6:I14</xm:sqref>
        </x14:conditionalFormatting>
        <x14:conditionalFormatting xmlns:xm="http://schemas.microsoft.com/office/excel/2006/main">
          <x14:cfRule type="iconSet" priority="5" id="{86EFEB2F-BEDC-40DC-AB95-369982F6FBF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H6:H14</xm:sqref>
        </x14:conditionalFormatting>
        <x14:conditionalFormatting xmlns:xm="http://schemas.microsoft.com/office/excel/2006/main">
          <x14:cfRule type="iconSet" priority="4" id="{CD485183-F7C9-4C62-8CE1-C20275A383B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S6:S14</xm:sqref>
        </x14:conditionalFormatting>
        <x14:conditionalFormatting xmlns:xm="http://schemas.microsoft.com/office/excel/2006/main">
          <x14:cfRule type="iconSet" priority="3" id="{8F19EA80-56DD-4172-A829-5FFD5ACF499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R6:R14</xm:sqref>
        </x14:conditionalFormatting>
        <x14:conditionalFormatting xmlns:xm="http://schemas.microsoft.com/office/excel/2006/main">
          <x14:cfRule type="iconSet" priority="2" id="{B4F49887-5244-4E16-BF84-7BBF3C7ABF0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W6</xm:sqref>
        </x14:conditionalFormatting>
        <x14:conditionalFormatting xmlns:xm="http://schemas.microsoft.com/office/excel/2006/main">
          <x14:cfRule type="iconSet" priority="1" id="{E1693905-F7A8-419A-BA3F-65D0137870B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W7:W14</xm:sqref>
        </x14:conditionalFormatting>
      </x14:conditionalFormatting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6"/>
  <sheetViews>
    <sheetView showGridLines="0" topLeftCell="A67" workbookViewId="0">
      <selection activeCell="A4" sqref="A4:R6"/>
    </sheetView>
  </sheetViews>
  <sheetFormatPr defaultRowHeight="15" x14ac:dyDescent="0.25"/>
  <cols>
    <col min="1" max="1" width="26.7109375" customWidth="1"/>
    <col min="6" max="7" width="12.42578125" bestFit="1" customWidth="1"/>
    <col min="8" max="8" width="2" customWidth="1"/>
    <col min="13" max="14" width="11.42578125" bestFit="1" customWidth="1"/>
    <col min="15" max="15" width="2" customWidth="1"/>
    <col min="18" max="18" width="10.140625" customWidth="1"/>
  </cols>
  <sheetData>
    <row r="1" spans="1:18" ht="15.75" x14ac:dyDescent="0.25">
      <c r="A1" s="8" t="s">
        <v>197</v>
      </c>
    </row>
    <row r="3" spans="1:18" ht="8.25" customHeight="1" thickBot="1" x14ac:dyDescent="0.3"/>
    <row r="4" spans="1:18" x14ac:dyDescent="0.25">
      <c r="A4" s="469" t="s">
        <v>3</v>
      </c>
      <c r="B4" s="460" t="s">
        <v>1</v>
      </c>
      <c r="C4" s="453"/>
      <c r="D4" s="460" t="s">
        <v>13</v>
      </c>
      <c r="E4" s="453"/>
      <c r="F4" s="472" t="s">
        <v>109</v>
      </c>
      <c r="G4" s="463"/>
      <c r="I4" s="458" t="s">
        <v>20</v>
      </c>
      <c r="J4" s="459"/>
      <c r="K4" s="460" t="s">
        <v>13</v>
      </c>
      <c r="L4" s="461"/>
      <c r="M4" s="462" t="s">
        <v>109</v>
      </c>
      <c r="N4" s="463"/>
      <c r="P4" s="451" t="s">
        <v>23</v>
      </c>
      <c r="Q4" s="453"/>
      <c r="R4" s="397" t="s">
        <v>0</v>
      </c>
    </row>
    <row r="5" spans="1:18" x14ac:dyDescent="0.25">
      <c r="A5" s="470"/>
      <c r="B5" s="466" t="s">
        <v>113</v>
      </c>
      <c r="C5" s="465"/>
      <c r="D5" s="466" t="str">
        <f>B5</f>
        <v>jan - mar</v>
      </c>
      <c r="E5" s="465"/>
      <c r="F5" s="466" t="str">
        <f>D5</f>
        <v>jan - mar</v>
      </c>
      <c r="G5" s="468"/>
      <c r="I5" s="464" t="str">
        <f>B5</f>
        <v>jan - mar</v>
      </c>
      <c r="J5" s="465"/>
      <c r="K5" s="466" t="str">
        <f>B5</f>
        <v>jan - mar</v>
      </c>
      <c r="L5" s="467"/>
      <c r="M5" s="465" t="str">
        <f>B5</f>
        <v>jan - mar</v>
      </c>
      <c r="N5" s="468"/>
      <c r="P5" s="464" t="str">
        <f>B5</f>
        <v>jan - mar</v>
      </c>
      <c r="Q5" s="467"/>
      <c r="R5" s="398" t="s">
        <v>99</v>
      </c>
    </row>
    <row r="6" spans="1:18" ht="15.75" thickBot="1" x14ac:dyDescent="0.3">
      <c r="A6" s="471"/>
      <c r="B6" s="245">
        <f>'3'!E6</f>
        <v>2016</v>
      </c>
      <c r="C6" s="402">
        <f>'3'!F6</f>
        <v>2017</v>
      </c>
      <c r="D6" s="245">
        <f>B6</f>
        <v>2016</v>
      </c>
      <c r="E6" s="402">
        <f>C6</f>
        <v>2017</v>
      </c>
      <c r="F6" s="245" t="s">
        <v>1</v>
      </c>
      <c r="G6" s="401" t="s">
        <v>15</v>
      </c>
      <c r="I6" s="52">
        <f>B6</f>
        <v>2016</v>
      </c>
      <c r="J6" s="402">
        <f>E6</f>
        <v>2017</v>
      </c>
      <c r="K6" s="245">
        <f>B6</f>
        <v>2016</v>
      </c>
      <c r="L6" s="402">
        <f>C6</f>
        <v>2017</v>
      </c>
      <c r="M6" s="54">
        <v>1000</v>
      </c>
      <c r="N6" s="401" t="s">
        <v>15</v>
      </c>
      <c r="P6" s="52">
        <f>B6</f>
        <v>2016</v>
      </c>
      <c r="Q6" s="402">
        <f>C6</f>
        <v>2017</v>
      </c>
      <c r="R6" s="399" t="s">
        <v>24</v>
      </c>
    </row>
    <row r="7" spans="1:18" ht="20.100000000000001" customHeight="1" x14ac:dyDescent="0.25">
      <c r="A7" s="18" t="s">
        <v>36</v>
      </c>
      <c r="B7" s="95">
        <v>48542.7</v>
      </c>
      <c r="C7" s="99">
        <v>44844.21</v>
      </c>
      <c r="D7" s="4">
        <f>B7/$B$33</f>
        <v>0.3535095155696113</v>
      </c>
      <c r="E7" s="4">
        <f>C7/$C$33</f>
        <v>0.34977334724599635</v>
      </c>
      <c r="F7" s="159">
        <f>(C7-B7)/B7</f>
        <v>-7.6190446761304959E-2</v>
      </c>
      <c r="G7" s="176">
        <f>(E7-D7)/D7</f>
        <v>-1.0568791387679761E-2</v>
      </c>
      <c r="I7" s="95">
        <v>18128.518</v>
      </c>
      <c r="J7" s="99">
        <v>16965.338</v>
      </c>
      <c r="K7" s="4">
        <f>I7/$I$33</f>
        <v>0.29281299349604811</v>
      </c>
      <c r="L7" s="4">
        <f>J7/$J$33</f>
        <v>0.28222702681589096</v>
      </c>
      <c r="M7" s="159">
        <f>(J7-I7)/I7</f>
        <v>-6.4162994459889128E-2</v>
      </c>
      <c r="N7" s="176">
        <f>(L7-K7)/K7</f>
        <v>-3.61526534521769E-2</v>
      </c>
      <c r="P7" s="80">
        <f t="shared" ref="P7:Q33" si="0">(I7/B7)*10</f>
        <v>3.7345508181456739</v>
      </c>
      <c r="Q7" s="6">
        <f t="shared" si="0"/>
        <v>3.7831724541473695</v>
      </c>
      <c r="R7" s="179">
        <f>(Q7-P7)/P7</f>
        <v>1.3019406715648277E-2</v>
      </c>
    </row>
    <row r="8" spans="1:18" ht="20.100000000000001" customHeight="1" x14ac:dyDescent="0.25">
      <c r="A8" s="18" t="s">
        <v>39</v>
      </c>
      <c r="B8" s="36">
        <v>26047.61</v>
      </c>
      <c r="C8" s="37">
        <v>24389.33</v>
      </c>
      <c r="D8" s="4">
        <f t="shared" ref="D8:D32" si="1">B8/$B$33</f>
        <v>0.18969027254038534</v>
      </c>
      <c r="E8" s="4">
        <f t="shared" ref="E8:E32" si="2">C8/$C$33</f>
        <v>0.19023052454680764</v>
      </c>
      <c r="F8" s="159">
        <f t="shared" ref="F8:F33" si="3">(C8-B8)/B8</f>
        <v>-6.3663422479068088E-2</v>
      </c>
      <c r="G8" s="154">
        <f t="shared" ref="G8:G32" si="4">(E8-D8)/D8</f>
        <v>2.8480743856134096E-3</v>
      </c>
      <c r="I8" s="36">
        <v>10032.518</v>
      </c>
      <c r="J8" s="37">
        <v>9090.4390000000003</v>
      </c>
      <c r="K8" s="4">
        <f t="shared" ref="K8:K32" si="5">I8/$I$33</f>
        <v>0.16204587864727751</v>
      </c>
      <c r="L8" s="4">
        <f t="shared" ref="L8:L32" si="6">J8/$J$33</f>
        <v>0.15122407649179881</v>
      </c>
      <c r="M8" s="159">
        <f t="shared" ref="M8:M33" si="7">(J8-I8)/I8</f>
        <v>-9.3902547695404057E-2</v>
      </c>
      <c r="N8" s="154">
        <f t="shared" ref="N8:N32" si="8">(L8-K8)/K8</f>
        <v>-6.6782335014112487E-2</v>
      </c>
      <c r="P8" s="80">
        <f t="shared" si="0"/>
        <v>3.8516078826425915</v>
      </c>
      <c r="Q8" s="6">
        <f t="shared" si="0"/>
        <v>3.7272196489202445</v>
      </c>
      <c r="R8" s="167">
        <f t="shared" ref="R8:R71" si="9">(Q8-P8)/P8</f>
        <v>-3.2295144654497926E-2</v>
      </c>
    </row>
    <row r="9" spans="1:18" ht="20.100000000000001" customHeight="1" x14ac:dyDescent="0.25">
      <c r="A9" s="18" t="s">
        <v>37</v>
      </c>
      <c r="B9" s="36">
        <v>7375.01</v>
      </c>
      <c r="C9" s="37">
        <v>7389.89</v>
      </c>
      <c r="D9" s="4">
        <f t="shared" si="1"/>
        <v>5.3708100546962553E-2</v>
      </c>
      <c r="E9" s="4">
        <f t="shared" si="2"/>
        <v>5.763924843541042E-2</v>
      </c>
      <c r="F9" s="159">
        <f t="shared" si="3"/>
        <v>2.0176243828822073E-3</v>
      </c>
      <c r="G9" s="154">
        <f t="shared" si="4"/>
        <v>7.3194692204958112E-2</v>
      </c>
      <c r="I9" s="36">
        <v>6569.94</v>
      </c>
      <c r="J9" s="37">
        <v>6915.5470000000005</v>
      </c>
      <c r="K9" s="4">
        <f t="shared" si="5"/>
        <v>0.10611809517410228</v>
      </c>
      <c r="L9" s="4">
        <f t="shared" si="6"/>
        <v>0.11504364184288897</v>
      </c>
      <c r="M9" s="159">
        <f t="shared" si="7"/>
        <v>5.2604285579472707E-2</v>
      </c>
      <c r="N9" s="154">
        <f t="shared" si="8"/>
        <v>8.4109563539969484E-2</v>
      </c>
      <c r="P9" s="80">
        <f t="shared" si="0"/>
        <v>8.9083811411781131</v>
      </c>
      <c r="Q9" s="6">
        <f t="shared" si="0"/>
        <v>9.3581189977117383</v>
      </c>
      <c r="R9" s="167">
        <f t="shared" si="9"/>
        <v>5.048480182945432E-2</v>
      </c>
    </row>
    <row r="10" spans="1:18" ht="20.100000000000001" customHeight="1" x14ac:dyDescent="0.25">
      <c r="A10" s="18" t="s">
        <v>41</v>
      </c>
      <c r="B10" s="36">
        <v>18265.43</v>
      </c>
      <c r="C10" s="37">
        <v>16133.21</v>
      </c>
      <c r="D10" s="4">
        <f t="shared" si="1"/>
        <v>0.1330169790920292</v>
      </c>
      <c r="E10" s="4">
        <f t="shared" si="2"/>
        <v>0.12583490407173145</v>
      </c>
      <c r="F10" s="159">
        <f t="shared" si="3"/>
        <v>-0.11673527532612159</v>
      </c>
      <c r="G10" s="154">
        <f t="shared" si="4"/>
        <v>-5.3993671103662273E-2</v>
      </c>
      <c r="I10" s="36">
        <v>6850.9670000000006</v>
      </c>
      <c r="J10" s="37">
        <v>6238.9129999999996</v>
      </c>
      <c r="K10" s="4">
        <f t="shared" si="5"/>
        <v>0.11065726142714151</v>
      </c>
      <c r="L10" s="4">
        <f t="shared" si="6"/>
        <v>0.10378749109230895</v>
      </c>
      <c r="M10" s="159">
        <f t="shared" si="7"/>
        <v>-8.9338337201157289E-2</v>
      </c>
      <c r="N10" s="154">
        <f t="shared" si="8"/>
        <v>-6.2081514093458086E-2</v>
      </c>
      <c r="P10" s="80">
        <f t="shared" si="0"/>
        <v>3.7507833103299513</v>
      </c>
      <c r="Q10" s="6">
        <f t="shared" si="0"/>
        <v>3.8671243974385754</v>
      </c>
      <c r="R10" s="167">
        <f t="shared" si="9"/>
        <v>3.1017810809867808E-2</v>
      </c>
    </row>
    <row r="11" spans="1:18" ht="20.100000000000001" customHeight="1" x14ac:dyDescent="0.25">
      <c r="A11" s="18" t="s">
        <v>38</v>
      </c>
      <c r="B11" s="36">
        <v>9601.31</v>
      </c>
      <c r="C11" s="37">
        <v>10054.66</v>
      </c>
      <c r="D11" s="4">
        <f t="shared" si="1"/>
        <v>6.9921006596947943E-2</v>
      </c>
      <c r="E11" s="4">
        <f t="shared" si="2"/>
        <v>7.8423771622254682E-2</v>
      </c>
      <c r="F11" s="159">
        <f t="shared" si="3"/>
        <v>4.7217515109917334E-2</v>
      </c>
      <c r="G11" s="154">
        <f t="shared" si="4"/>
        <v>0.12160530059757299</v>
      </c>
      <c r="I11" s="36">
        <v>4704.72</v>
      </c>
      <c r="J11" s="37">
        <v>5058.6360000000004</v>
      </c>
      <c r="K11" s="4">
        <f t="shared" si="5"/>
        <v>7.5990941276100329E-2</v>
      </c>
      <c r="L11" s="4">
        <f t="shared" si="6"/>
        <v>8.4152982865642378E-2</v>
      </c>
      <c r="M11" s="159">
        <f t="shared" si="7"/>
        <v>7.5225730755496642E-2</v>
      </c>
      <c r="N11" s="154">
        <f t="shared" si="8"/>
        <v>0.10740808644397022</v>
      </c>
      <c r="P11" s="80">
        <f t="shared" si="0"/>
        <v>4.900081343066728</v>
      </c>
      <c r="Q11" s="6">
        <f t="shared" si="0"/>
        <v>5.0311358116535025</v>
      </c>
      <c r="R11" s="167">
        <f t="shared" si="9"/>
        <v>2.6745365925854966E-2</v>
      </c>
    </row>
    <row r="12" spans="1:18" ht="20.100000000000001" customHeight="1" x14ac:dyDescent="0.25">
      <c r="A12" s="18" t="s">
        <v>40</v>
      </c>
      <c r="B12" s="36">
        <v>7472.84</v>
      </c>
      <c r="C12" s="37">
        <v>6108.4699999999993</v>
      </c>
      <c r="D12" s="4">
        <f t="shared" si="1"/>
        <v>5.4420542086229533E-2</v>
      </c>
      <c r="E12" s="4">
        <f t="shared" si="2"/>
        <v>4.764450078286029E-2</v>
      </c>
      <c r="F12" s="159">
        <f t="shared" si="3"/>
        <v>-0.18257717280177294</v>
      </c>
      <c r="G12" s="154">
        <f t="shared" si="4"/>
        <v>-0.12451256535873131</v>
      </c>
      <c r="I12" s="36">
        <v>3083.982</v>
      </c>
      <c r="J12" s="37">
        <v>2830.9639999999999</v>
      </c>
      <c r="K12" s="4">
        <f t="shared" si="5"/>
        <v>4.9812676431020421E-2</v>
      </c>
      <c r="L12" s="4">
        <f t="shared" si="6"/>
        <v>4.7094526070911281E-2</v>
      </c>
      <c r="M12" s="159">
        <f t="shared" si="7"/>
        <v>-8.2042631896035723E-2</v>
      </c>
      <c r="N12" s="154">
        <f t="shared" si="8"/>
        <v>-5.4567442564006349E-2</v>
      </c>
      <c r="P12" s="80">
        <f t="shared" si="0"/>
        <v>4.1269209564235281</v>
      </c>
      <c r="Q12" s="6">
        <f t="shared" si="0"/>
        <v>4.6344894875476186</v>
      </c>
      <c r="R12" s="167">
        <f t="shared" si="9"/>
        <v>0.12298964203180657</v>
      </c>
    </row>
    <row r="13" spans="1:18" ht="20.100000000000001" customHeight="1" x14ac:dyDescent="0.25">
      <c r="A13" s="18" t="s">
        <v>42</v>
      </c>
      <c r="B13" s="36">
        <v>2496.04</v>
      </c>
      <c r="C13" s="37">
        <v>2271.5299999999997</v>
      </c>
      <c r="D13" s="4">
        <f t="shared" si="1"/>
        <v>1.8177272612408719E-2</v>
      </c>
      <c r="E13" s="4">
        <f t="shared" si="2"/>
        <v>1.7717351949553754E-2</v>
      </c>
      <c r="F13" s="159">
        <f t="shared" si="3"/>
        <v>-8.9946475216743413E-2</v>
      </c>
      <c r="G13" s="154">
        <f t="shared" si="4"/>
        <v>-2.5301962107395555E-2</v>
      </c>
      <c r="I13" s="36">
        <v>1972.886</v>
      </c>
      <c r="J13" s="37">
        <v>2039.9870000000001</v>
      </c>
      <c r="K13" s="4">
        <f t="shared" si="5"/>
        <v>3.1866182083193147E-2</v>
      </c>
      <c r="L13" s="4">
        <f t="shared" si="6"/>
        <v>3.3936221356336602E-2</v>
      </c>
      <c r="M13" s="159">
        <f t="shared" si="7"/>
        <v>3.4011595196073219E-2</v>
      </c>
      <c r="N13" s="154">
        <f t="shared" si="8"/>
        <v>6.4960379242772065E-2</v>
      </c>
      <c r="P13" s="80">
        <f t="shared" si="0"/>
        <v>7.9040640374352975</v>
      </c>
      <c r="Q13" s="6">
        <f t="shared" si="0"/>
        <v>8.9806738189678335</v>
      </c>
      <c r="R13" s="167">
        <f t="shared" si="9"/>
        <v>0.13620964815485898</v>
      </c>
    </row>
    <row r="14" spans="1:18" ht="20.100000000000001" customHeight="1" x14ac:dyDescent="0.25">
      <c r="A14" s="18" t="s">
        <v>48</v>
      </c>
      <c r="B14" s="36">
        <v>2991.55</v>
      </c>
      <c r="C14" s="37">
        <v>2255.1400000000003</v>
      </c>
      <c r="D14" s="4">
        <f t="shared" si="1"/>
        <v>2.1785796655362615E-2</v>
      </c>
      <c r="E14" s="4">
        <f t="shared" si="2"/>
        <v>1.7589514149281175E-2</v>
      </c>
      <c r="F14" s="159">
        <f t="shared" si="3"/>
        <v>-0.24616336013103568</v>
      </c>
      <c r="G14" s="154">
        <f t="shared" si="4"/>
        <v>-0.19261551792041157</v>
      </c>
      <c r="I14" s="36">
        <v>1900.06</v>
      </c>
      <c r="J14" s="37">
        <v>1727.808</v>
      </c>
      <c r="K14" s="4">
        <f t="shared" si="5"/>
        <v>3.0689891828008291E-2</v>
      </c>
      <c r="L14" s="4">
        <f t="shared" si="6"/>
        <v>2.8742964905780887E-2</v>
      </c>
      <c r="M14" s="159">
        <f t="shared" si="7"/>
        <v>-9.0656084544698562E-2</v>
      </c>
      <c r="N14" s="154">
        <f t="shared" si="8"/>
        <v>-6.3438702656181872E-2</v>
      </c>
      <c r="P14" s="80">
        <f t="shared" si="0"/>
        <v>6.3514231752770298</v>
      </c>
      <c r="Q14" s="6">
        <f t="shared" si="0"/>
        <v>7.6616440664437668</v>
      </c>
      <c r="R14" s="167">
        <f t="shared" si="9"/>
        <v>0.20628776496373022</v>
      </c>
    </row>
    <row r="15" spans="1:18" ht="20.100000000000001" customHeight="1" x14ac:dyDescent="0.25">
      <c r="A15" s="18" t="s">
        <v>47</v>
      </c>
      <c r="B15" s="36">
        <v>2697.42</v>
      </c>
      <c r="C15" s="37">
        <v>2396.71</v>
      </c>
      <c r="D15" s="4">
        <f t="shared" si="1"/>
        <v>1.9643811273122036E-2</v>
      </c>
      <c r="E15" s="4">
        <f t="shared" si="2"/>
        <v>1.8693723873783305E-2</v>
      </c>
      <c r="F15" s="159">
        <f t="shared" si="3"/>
        <v>-0.11148059998072234</v>
      </c>
      <c r="G15" s="154">
        <f t="shared" si="4"/>
        <v>-4.8365736471857858E-2</v>
      </c>
      <c r="I15" s="36">
        <v>1123.5049999999999</v>
      </c>
      <c r="J15" s="37">
        <v>1056.202</v>
      </c>
      <c r="K15" s="4">
        <f t="shared" si="5"/>
        <v>1.814692531721443E-2</v>
      </c>
      <c r="L15" s="4">
        <f t="shared" si="6"/>
        <v>1.7570457492623939E-2</v>
      </c>
      <c r="M15" s="159">
        <f t="shared" si="7"/>
        <v>-5.9904495307096892E-2</v>
      </c>
      <c r="N15" s="154">
        <f t="shared" si="8"/>
        <v>-3.176669405497827E-2</v>
      </c>
      <c r="P15" s="80">
        <f t="shared" si="0"/>
        <v>4.1651096232696423</v>
      </c>
      <c r="Q15" s="6">
        <f t="shared" si="0"/>
        <v>4.4068827684617666</v>
      </c>
      <c r="R15" s="167">
        <f t="shared" si="9"/>
        <v>5.8047246545777732E-2</v>
      </c>
    </row>
    <row r="16" spans="1:18" ht="20.100000000000001" customHeight="1" x14ac:dyDescent="0.25">
      <c r="A16" s="18" t="s">
        <v>44</v>
      </c>
      <c r="B16" s="36">
        <v>1309.3</v>
      </c>
      <c r="C16" s="37">
        <v>1175.23</v>
      </c>
      <c r="D16" s="4">
        <f t="shared" si="1"/>
        <v>9.5349045013007529E-3</v>
      </c>
      <c r="E16" s="4">
        <f t="shared" si="2"/>
        <v>9.166492862376488E-3</v>
      </c>
      <c r="F16" s="159">
        <f t="shared" si="3"/>
        <v>-0.10239822806079581</v>
      </c>
      <c r="G16" s="154">
        <f t="shared" si="4"/>
        <v>-3.8638209630102345E-2</v>
      </c>
      <c r="I16" s="36">
        <v>791.60300000000007</v>
      </c>
      <c r="J16" s="37">
        <v>765.09300000000007</v>
      </c>
      <c r="K16" s="4">
        <f t="shared" si="5"/>
        <v>1.2786022778610597E-2</v>
      </c>
      <c r="L16" s="4">
        <f t="shared" si="6"/>
        <v>1.2727711209034001E-2</v>
      </c>
      <c r="M16" s="159">
        <f t="shared" si="7"/>
        <v>-3.3489009010829907E-2</v>
      </c>
      <c r="N16" s="154">
        <f t="shared" si="8"/>
        <v>-4.5605713822240313E-3</v>
      </c>
      <c r="P16" s="80">
        <f t="shared" si="0"/>
        <v>6.0460016802871772</v>
      </c>
      <c r="Q16" s="6">
        <f t="shared" si="0"/>
        <v>6.5101554589314432</v>
      </c>
      <c r="R16" s="167">
        <f t="shared" si="9"/>
        <v>7.67703687806814E-2</v>
      </c>
    </row>
    <row r="17" spans="1:18" ht="20.100000000000001" customHeight="1" x14ac:dyDescent="0.25">
      <c r="A17" s="18" t="s">
        <v>76</v>
      </c>
      <c r="B17" s="36">
        <v>214.5</v>
      </c>
      <c r="C17" s="37">
        <v>369.99</v>
      </c>
      <c r="D17" s="4">
        <f t="shared" si="1"/>
        <v>1.5620843317261221E-3</v>
      </c>
      <c r="E17" s="4">
        <f t="shared" si="2"/>
        <v>2.8858271948049969E-3</v>
      </c>
      <c r="F17" s="159">
        <f t="shared" si="3"/>
        <v>0.72489510489510489</v>
      </c>
      <c r="G17" s="154">
        <f t="shared" si="4"/>
        <v>0.84742086979140419</v>
      </c>
      <c r="I17" s="36">
        <v>318.62400000000002</v>
      </c>
      <c r="J17" s="37">
        <v>625.12800000000004</v>
      </c>
      <c r="K17" s="4">
        <f t="shared" si="5"/>
        <v>5.1464354250956891E-3</v>
      </c>
      <c r="L17" s="4">
        <f t="shared" si="6"/>
        <v>1.0399322242761347E-2</v>
      </c>
      <c r="M17" s="159">
        <f t="shared" si="7"/>
        <v>0.96196143416691771</v>
      </c>
      <c r="N17" s="154">
        <f t="shared" si="8"/>
        <v>1.0206844900940322</v>
      </c>
      <c r="P17" s="80">
        <f t="shared" si="0"/>
        <v>14.854265734265734</v>
      </c>
      <c r="Q17" s="6">
        <f t="shared" si="0"/>
        <v>16.895807994810671</v>
      </c>
      <c r="R17" s="167">
        <f t="shared" si="9"/>
        <v>0.13743811354037638</v>
      </c>
    </row>
    <row r="18" spans="1:18" ht="20.100000000000001" customHeight="1" x14ac:dyDescent="0.25">
      <c r="A18" s="18" t="s">
        <v>57</v>
      </c>
      <c r="B18" s="36">
        <v>198.14000000000001</v>
      </c>
      <c r="C18" s="37">
        <v>214.45000000000002</v>
      </c>
      <c r="D18" s="4">
        <f t="shared" si="1"/>
        <v>1.4429435407375937E-3</v>
      </c>
      <c r="E18" s="4">
        <f t="shared" si="2"/>
        <v>1.6726550499363E-3</v>
      </c>
      <c r="F18" s="159">
        <f t="shared" si="3"/>
        <v>8.2315534470576365E-2</v>
      </c>
      <c r="G18" s="154">
        <f t="shared" si="4"/>
        <v>0.15919646383481087</v>
      </c>
      <c r="I18" s="36">
        <v>496.41899999999998</v>
      </c>
      <c r="J18" s="37">
        <v>540.39899999999989</v>
      </c>
      <c r="K18" s="4">
        <f t="shared" si="5"/>
        <v>8.018191747296427E-3</v>
      </c>
      <c r="L18" s="4">
        <f t="shared" si="6"/>
        <v>8.9898122315205647E-3</v>
      </c>
      <c r="M18" s="159">
        <f t="shared" si="7"/>
        <v>8.8594513908613295E-2</v>
      </c>
      <c r="N18" s="154">
        <f t="shared" si="8"/>
        <v>0.12117700783992208</v>
      </c>
      <c r="P18" s="80">
        <f t="shared" si="0"/>
        <v>25.053951751286966</v>
      </c>
      <c r="Q18" s="6">
        <f t="shared" si="0"/>
        <v>25.199300536255528</v>
      </c>
      <c r="R18" s="167">
        <f t="shared" si="9"/>
        <v>5.8014315031597865E-3</v>
      </c>
    </row>
    <row r="19" spans="1:18" ht="20.100000000000001" customHeight="1" x14ac:dyDescent="0.25">
      <c r="A19" s="18" t="s">
        <v>43</v>
      </c>
      <c r="B19" s="36">
        <v>964.9</v>
      </c>
      <c r="C19" s="37">
        <v>1088.52</v>
      </c>
      <c r="D19" s="4">
        <f t="shared" si="1"/>
        <v>7.0268306372146165E-3</v>
      </c>
      <c r="E19" s="4">
        <f t="shared" si="2"/>
        <v>8.4901770807025469E-3</v>
      </c>
      <c r="F19" s="159">
        <f t="shared" si="3"/>
        <v>0.12811690330604208</v>
      </c>
      <c r="G19" s="154">
        <f t="shared" si="4"/>
        <v>0.20825127558047848</v>
      </c>
      <c r="I19" s="36">
        <v>409.08599999999996</v>
      </c>
      <c r="J19" s="37">
        <v>516.76599999999996</v>
      </c>
      <c r="K19" s="4">
        <f t="shared" si="5"/>
        <v>6.6075834912332236E-3</v>
      </c>
      <c r="L19" s="4">
        <f t="shared" si="6"/>
        <v>8.5966652559200819E-3</v>
      </c>
      <c r="M19" s="159">
        <f t="shared" si="7"/>
        <v>0.26322093642901495</v>
      </c>
      <c r="N19" s="154">
        <f t="shared" si="8"/>
        <v>0.3010301371637486</v>
      </c>
      <c r="P19" s="80">
        <f t="shared" si="0"/>
        <v>4.2396725049227895</v>
      </c>
      <c r="Q19" s="6">
        <f t="shared" si="0"/>
        <v>4.7474185132105982</v>
      </c>
      <c r="R19" s="167">
        <f t="shared" si="9"/>
        <v>0.11976066729169579</v>
      </c>
    </row>
    <row r="20" spans="1:18" ht="20.100000000000001" customHeight="1" x14ac:dyDescent="0.25">
      <c r="A20" s="18" t="s">
        <v>46</v>
      </c>
      <c r="B20" s="36">
        <v>1010.41</v>
      </c>
      <c r="C20" s="37">
        <v>1384.62</v>
      </c>
      <c r="D20" s="4">
        <f t="shared" si="1"/>
        <v>7.3582546835402841E-3</v>
      </c>
      <c r="E20" s="4">
        <f t="shared" si="2"/>
        <v>1.0799681208872928E-2</v>
      </c>
      <c r="F20" s="159">
        <f t="shared" si="3"/>
        <v>0.37035460852525204</v>
      </c>
      <c r="G20" s="154">
        <f t="shared" si="4"/>
        <v>0.46769603300505319</v>
      </c>
      <c r="I20" s="36">
        <v>342.89</v>
      </c>
      <c r="J20" s="37">
        <v>486.755</v>
      </c>
      <c r="K20" s="4">
        <f t="shared" si="5"/>
        <v>5.5383814242212157E-3</v>
      </c>
      <c r="L20" s="4">
        <f t="shared" si="6"/>
        <v>8.0974170062375998E-3</v>
      </c>
      <c r="M20" s="159">
        <f t="shared" si="7"/>
        <v>0.41956604158768124</v>
      </c>
      <c r="N20" s="154">
        <f t="shared" si="8"/>
        <v>0.4620547748526051</v>
      </c>
      <c r="P20" s="80">
        <f t="shared" si="0"/>
        <v>3.3935729060480395</v>
      </c>
      <c r="Q20" s="6">
        <f t="shared" si="0"/>
        <v>3.5154410596409127</v>
      </c>
      <c r="R20" s="167">
        <f t="shared" si="9"/>
        <v>3.5911458797799584E-2</v>
      </c>
    </row>
    <row r="21" spans="1:18" ht="20.100000000000001" customHeight="1" x14ac:dyDescent="0.25">
      <c r="A21" s="18" t="s">
        <v>54</v>
      </c>
      <c r="B21" s="36">
        <v>1015.14</v>
      </c>
      <c r="C21" s="37">
        <v>858.99</v>
      </c>
      <c r="D21" s="4">
        <f t="shared" si="1"/>
        <v>7.3927006457270659E-3</v>
      </c>
      <c r="E21" s="4">
        <f t="shared" si="2"/>
        <v>6.699901894822953E-3</v>
      </c>
      <c r="F21" s="159">
        <f t="shared" si="3"/>
        <v>-0.15382114782197528</v>
      </c>
      <c r="G21" s="154">
        <f t="shared" si="4"/>
        <v>-9.3713892135554838E-2</v>
      </c>
      <c r="I21" s="36">
        <v>504.81400000000002</v>
      </c>
      <c r="J21" s="37">
        <v>449.60599999999999</v>
      </c>
      <c r="K21" s="4">
        <f t="shared" si="5"/>
        <v>8.1537883294549533E-3</v>
      </c>
      <c r="L21" s="4">
        <f t="shared" si="6"/>
        <v>7.4794244959095696E-3</v>
      </c>
      <c r="M21" s="159">
        <f t="shared" si="7"/>
        <v>-0.10936305253023891</v>
      </c>
      <c r="N21" s="154">
        <f t="shared" si="8"/>
        <v>-8.2705584974446106E-2</v>
      </c>
      <c r="P21" s="80">
        <f t="shared" si="0"/>
        <v>4.9728510353251769</v>
      </c>
      <c r="Q21" s="6">
        <f t="shared" si="0"/>
        <v>5.2341237965517635</v>
      </c>
      <c r="R21" s="167">
        <f t="shared" si="9"/>
        <v>5.2539832657485158E-2</v>
      </c>
    </row>
    <row r="22" spans="1:18" ht="20.100000000000001" customHeight="1" x14ac:dyDescent="0.25">
      <c r="A22" s="18" t="s">
        <v>50</v>
      </c>
      <c r="B22" s="36">
        <v>707.52</v>
      </c>
      <c r="C22" s="37">
        <v>591.04999999999995</v>
      </c>
      <c r="D22" s="4">
        <f t="shared" si="1"/>
        <v>5.1524750880320089E-3</v>
      </c>
      <c r="E22" s="4">
        <f t="shared" si="2"/>
        <v>4.6100385510135233E-3</v>
      </c>
      <c r="F22" s="159">
        <f t="shared" si="3"/>
        <v>-0.1646172546359114</v>
      </c>
      <c r="G22" s="154">
        <f t="shared" si="4"/>
        <v>-0.10527688688460395</v>
      </c>
      <c r="I22" s="36">
        <v>443.78200000000004</v>
      </c>
      <c r="J22" s="37">
        <v>362.96</v>
      </c>
      <c r="K22" s="4">
        <f t="shared" si="5"/>
        <v>7.1679955239398636E-3</v>
      </c>
      <c r="L22" s="4">
        <f t="shared" si="6"/>
        <v>6.0380242146130993E-3</v>
      </c>
      <c r="M22" s="159">
        <f t="shared" si="7"/>
        <v>-0.18212095127787981</v>
      </c>
      <c r="N22" s="154">
        <f t="shared" si="8"/>
        <v>-0.157641185119725</v>
      </c>
      <c r="P22" s="80">
        <f t="shared" si="0"/>
        <v>6.272359791949345</v>
      </c>
      <c r="Q22" s="6">
        <f t="shared" si="0"/>
        <v>6.1409356230437364</v>
      </c>
      <c r="R22" s="167">
        <f t="shared" si="9"/>
        <v>-2.0952906603714478E-2</v>
      </c>
    </row>
    <row r="23" spans="1:18" ht="20.100000000000001" customHeight="1" x14ac:dyDescent="0.25">
      <c r="A23" s="18" t="s">
        <v>49</v>
      </c>
      <c r="B23" s="36">
        <v>519.29999999999995</v>
      </c>
      <c r="C23" s="37">
        <v>442.61</v>
      </c>
      <c r="D23" s="4">
        <f t="shared" si="1"/>
        <v>3.781773396108975E-3</v>
      </c>
      <c r="E23" s="4">
        <f t="shared" si="2"/>
        <v>3.4522445868608335E-3</v>
      </c>
      <c r="F23" s="159">
        <f t="shared" si="3"/>
        <v>-0.14767956865010581</v>
      </c>
      <c r="G23" s="154">
        <f t="shared" si="4"/>
        <v>-8.7136053574016381E-2</v>
      </c>
      <c r="I23" s="36">
        <v>340.03899999999999</v>
      </c>
      <c r="J23" s="37">
        <v>323.83100000000002</v>
      </c>
      <c r="K23" s="4">
        <f t="shared" si="5"/>
        <v>5.4923318881004339E-3</v>
      </c>
      <c r="L23" s="4">
        <f t="shared" si="6"/>
        <v>5.3870933971852959E-3</v>
      </c>
      <c r="M23" s="159">
        <f t="shared" si="7"/>
        <v>-4.7665120765559156E-2</v>
      </c>
      <c r="N23" s="154">
        <f t="shared" si="8"/>
        <v>-1.9160985362728263E-2</v>
      </c>
      <c r="P23" s="80">
        <f t="shared" si="0"/>
        <v>6.548026189100713</v>
      </c>
      <c r="Q23" s="6">
        <f t="shared" si="0"/>
        <v>7.3163959241770407</v>
      </c>
      <c r="R23" s="167">
        <f t="shared" si="9"/>
        <v>0.11734371746333125</v>
      </c>
    </row>
    <row r="24" spans="1:18" ht="20.100000000000001" customHeight="1" x14ac:dyDescent="0.25">
      <c r="A24" s="18" t="s">
        <v>51</v>
      </c>
      <c r="B24" s="36">
        <v>897.93</v>
      </c>
      <c r="C24" s="37">
        <v>588.72</v>
      </c>
      <c r="D24" s="4">
        <f t="shared" si="1"/>
        <v>6.5391253332719662E-3</v>
      </c>
      <c r="E24" s="4">
        <f t="shared" si="2"/>
        <v>4.5918651480461575E-3</v>
      </c>
      <c r="F24" s="159">
        <f t="shared" si="3"/>
        <v>-0.34435869165747879</v>
      </c>
      <c r="G24" s="154">
        <f t="shared" si="4"/>
        <v>-0.29778603192048975</v>
      </c>
      <c r="I24" s="36">
        <v>440.22699999999998</v>
      </c>
      <c r="J24" s="37">
        <v>312.137</v>
      </c>
      <c r="K24" s="4">
        <f t="shared" si="5"/>
        <v>7.1105749343539706E-3</v>
      </c>
      <c r="L24" s="4">
        <f t="shared" si="6"/>
        <v>5.1925577591929945E-3</v>
      </c>
      <c r="M24" s="159">
        <f t="shared" si="7"/>
        <v>-0.29096352563563793</v>
      </c>
      <c r="N24" s="154">
        <f t="shared" si="8"/>
        <v>-0.26974150372767813</v>
      </c>
      <c r="P24" s="80">
        <f t="shared" si="0"/>
        <v>4.9026872918824402</v>
      </c>
      <c r="Q24" s="6">
        <f t="shared" si="0"/>
        <v>5.3019601848077178</v>
      </c>
      <c r="R24" s="167">
        <f t="shared" si="9"/>
        <v>8.143960019362613E-2</v>
      </c>
    </row>
    <row r="25" spans="1:18" ht="20.100000000000001" customHeight="1" x14ac:dyDescent="0.25">
      <c r="A25" s="18" t="s">
        <v>62</v>
      </c>
      <c r="B25" s="36">
        <v>526.23</v>
      </c>
      <c r="C25" s="37">
        <v>694.94</v>
      </c>
      <c r="D25" s="4">
        <f t="shared" si="1"/>
        <v>3.8322407360570502E-3</v>
      </c>
      <c r="E25" s="4">
        <f t="shared" si="2"/>
        <v>5.4203539305326762E-3</v>
      </c>
      <c r="F25" s="159">
        <f t="shared" si="3"/>
        <v>0.3206012580050549</v>
      </c>
      <c r="G25" s="154">
        <f t="shared" si="4"/>
        <v>0.41440851550198227</v>
      </c>
      <c r="I25" s="36">
        <v>248.703</v>
      </c>
      <c r="J25" s="37">
        <v>283.899</v>
      </c>
      <c r="K25" s="4">
        <f t="shared" si="5"/>
        <v>4.0170669175189971E-3</v>
      </c>
      <c r="L25" s="4">
        <f t="shared" si="6"/>
        <v>4.7228042663225818E-3</v>
      </c>
      <c r="M25" s="159">
        <f t="shared" si="7"/>
        <v>0.14151819640293845</v>
      </c>
      <c r="N25" s="154">
        <f t="shared" si="8"/>
        <v>0.17568473796783524</v>
      </c>
      <c r="P25" s="80">
        <f t="shared" si="0"/>
        <v>4.7261273587594772</v>
      </c>
      <c r="Q25" s="6">
        <f t="shared" si="0"/>
        <v>4.085230379601116</v>
      </c>
      <c r="R25" s="167">
        <f t="shared" si="9"/>
        <v>-0.13560721717973023</v>
      </c>
    </row>
    <row r="26" spans="1:18" ht="20.100000000000001" customHeight="1" x14ac:dyDescent="0.25">
      <c r="A26" s="18" t="s">
        <v>74</v>
      </c>
      <c r="B26" s="36">
        <v>144.78</v>
      </c>
      <c r="C26" s="37">
        <v>172.64999999999998</v>
      </c>
      <c r="D26" s="4">
        <f t="shared" si="1"/>
        <v>1.0543523055818553E-3</v>
      </c>
      <c r="E26" s="4">
        <f t="shared" si="2"/>
        <v>1.3466257606505113E-3</v>
      </c>
      <c r="F26" s="159">
        <f t="shared" si="3"/>
        <v>0.19249896394529614</v>
      </c>
      <c r="G26" s="154">
        <f t="shared" si="4"/>
        <v>0.27720663531660966</v>
      </c>
      <c r="I26" s="36">
        <v>159.15600000000001</v>
      </c>
      <c r="J26" s="37">
        <v>282.80100000000004</v>
      </c>
      <c r="K26" s="4">
        <f t="shared" si="5"/>
        <v>2.5706979904731894E-3</v>
      </c>
      <c r="L26" s="4">
        <f t="shared" si="6"/>
        <v>4.7045384778399814E-3</v>
      </c>
      <c r="M26" s="159">
        <f t="shared" si="7"/>
        <v>0.77687928824549524</v>
      </c>
      <c r="N26" s="154">
        <f t="shared" si="8"/>
        <v>0.83006268930642269</v>
      </c>
      <c r="P26" s="80">
        <f t="shared" si="0"/>
        <v>10.99295482801492</v>
      </c>
      <c r="Q26" s="6">
        <f t="shared" si="0"/>
        <v>16.380017376194619</v>
      </c>
      <c r="R26" s="167">
        <f t="shared" si="9"/>
        <v>0.49004681930021915</v>
      </c>
    </row>
    <row r="27" spans="1:18" ht="20.100000000000001" customHeight="1" x14ac:dyDescent="0.25">
      <c r="A27" s="18" t="s">
        <v>60</v>
      </c>
      <c r="B27" s="36">
        <v>51.23</v>
      </c>
      <c r="C27" s="37">
        <v>386.47</v>
      </c>
      <c r="D27" s="4">
        <f t="shared" si="1"/>
        <v>3.730796285050314E-4</v>
      </c>
      <c r="E27" s="4">
        <f t="shared" si="2"/>
        <v>3.0143669720162363E-3</v>
      </c>
      <c r="F27" s="159">
        <f t="shared" si="3"/>
        <v>6.5438219793089996</v>
      </c>
      <c r="G27" s="154">
        <f t="shared" si="4"/>
        <v>7.079687931756327</v>
      </c>
      <c r="I27" s="36">
        <v>44.006999999999998</v>
      </c>
      <c r="J27" s="37">
        <v>271.29599999999999</v>
      </c>
      <c r="K27" s="4">
        <f t="shared" si="5"/>
        <v>7.1080390602147343E-4</v>
      </c>
      <c r="L27" s="4">
        <f t="shared" si="6"/>
        <v>4.5131469509799302E-3</v>
      </c>
      <c r="M27" s="159">
        <f t="shared" si="7"/>
        <v>5.1648374122298728</v>
      </c>
      <c r="N27" s="154">
        <f t="shared" si="8"/>
        <v>5.3493558669943324</v>
      </c>
      <c r="P27" s="80">
        <f t="shared" si="0"/>
        <v>8.5900839351942224</v>
      </c>
      <c r="Q27" s="6">
        <f t="shared" si="0"/>
        <v>7.0198463011359209</v>
      </c>
      <c r="R27" s="167">
        <f t="shared" si="9"/>
        <v>-0.18279654144296767</v>
      </c>
    </row>
    <row r="28" spans="1:18" ht="20.100000000000001" customHeight="1" x14ac:dyDescent="0.25">
      <c r="A28" s="18" t="s">
        <v>114</v>
      </c>
      <c r="B28" s="36">
        <v>180.97</v>
      </c>
      <c r="C28" s="37">
        <v>374.78000000000003</v>
      </c>
      <c r="D28" s="4">
        <f t="shared" si="1"/>
        <v>1.3179039697551343E-3</v>
      </c>
      <c r="E28" s="4">
        <f t="shared" si="2"/>
        <v>2.9231879674288951E-3</v>
      </c>
      <c r="F28" s="159">
        <f t="shared" si="3"/>
        <v>1.0709509863513291</v>
      </c>
      <c r="G28" s="154">
        <f t="shared" si="4"/>
        <v>1.2180583976630872</v>
      </c>
      <c r="I28" s="36">
        <v>148.90199999999999</v>
      </c>
      <c r="J28" s="37">
        <v>263.92500000000001</v>
      </c>
      <c r="K28" s="4">
        <f t="shared" si="5"/>
        <v>2.4050747202583552E-3</v>
      </c>
      <c r="L28" s="4">
        <f t="shared" si="6"/>
        <v>4.3905266168221355E-3</v>
      </c>
      <c r="M28" s="159">
        <f t="shared" si="7"/>
        <v>0.77247451343836915</v>
      </c>
      <c r="N28" s="154">
        <f t="shared" si="8"/>
        <v>0.82552607610897899</v>
      </c>
      <c r="P28" s="80">
        <f t="shared" si="0"/>
        <v>8.227993590097805</v>
      </c>
      <c r="Q28" s="6">
        <f t="shared" si="0"/>
        <v>7.0421313837451303</v>
      </c>
      <c r="R28" s="167">
        <f t="shared" si="9"/>
        <v>-0.1441253196623575</v>
      </c>
    </row>
    <row r="29" spans="1:18" ht="20.100000000000001" customHeight="1" x14ac:dyDescent="0.25">
      <c r="A29" s="18" t="s">
        <v>53</v>
      </c>
      <c r="B29" s="36">
        <v>300.73</v>
      </c>
      <c r="C29" s="37">
        <v>330.39</v>
      </c>
      <c r="D29" s="4">
        <f t="shared" si="1"/>
        <v>2.1900495155244603E-3</v>
      </c>
      <c r="E29" s="4">
        <f t="shared" si="2"/>
        <v>2.576957341797408E-3</v>
      </c>
      <c r="F29" s="159">
        <f>(C29-B29)/B29</f>
        <v>9.8626675090612737E-2</v>
      </c>
      <c r="G29" s="154">
        <f>(E29-D29)/D29</f>
        <v>0.1766662459137566</v>
      </c>
      <c r="I29" s="36">
        <v>262.67999999999995</v>
      </c>
      <c r="J29" s="37">
        <v>217.83199999999999</v>
      </c>
      <c r="K29" s="4">
        <f t="shared" si="5"/>
        <v>4.2428243241693512E-3</v>
      </c>
      <c r="L29" s="4">
        <f t="shared" si="6"/>
        <v>3.6237461172514899E-3</v>
      </c>
      <c r="M29" s="159">
        <f>(J29-I29)/I29</f>
        <v>-0.17073245012943492</v>
      </c>
      <c r="N29" s="154">
        <f>(L29-K29)/K29</f>
        <v>-0.14591181713352289</v>
      </c>
      <c r="P29" s="80">
        <f t="shared" si="0"/>
        <v>8.7347454527316835</v>
      </c>
      <c r="Q29" s="6">
        <f t="shared" si="0"/>
        <v>6.5931777596174221</v>
      </c>
      <c r="R29" s="167">
        <f>(Q29-P29)/P29</f>
        <v>-0.24517803119775089</v>
      </c>
    </row>
    <row r="30" spans="1:18" ht="20.100000000000001" customHeight="1" x14ac:dyDescent="0.25">
      <c r="A30" s="18" t="s">
        <v>63</v>
      </c>
      <c r="B30" s="36">
        <v>394.46</v>
      </c>
      <c r="C30" s="37">
        <v>352.21000000000004</v>
      </c>
      <c r="D30" s="4">
        <f t="shared" si="1"/>
        <v>2.8726330325999352E-3</v>
      </c>
      <c r="E30" s="4">
        <f t="shared" si="2"/>
        <v>2.7471477507020948E-3</v>
      </c>
      <c r="F30" s="159">
        <f t="shared" si="3"/>
        <v>-0.10710845206104534</v>
      </c>
      <c r="G30" s="154">
        <f t="shared" si="4"/>
        <v>-4.3683018496890075E-2</v>
      </c>
      <c r="I30" s="36">
        <v>227.429</v>
      </c>
      <c r="J30" s="37">
        <v>202.78800000000001</v>
      </c>
      <c r="K30" s="4">
        <f t="shared" si="5"/>
        <v>3.6734478956201898E-3</v>
      </c>
      <c r="L30" s="4">
        <f t="shared" si="6"/>
        <v>3.3734815253277533E-3</v>
      </c>
      <c r="M30" s="159">
        <f t="shared" si="7"/>
        <v>-0.10834590135822604</v>
      </c>
      <c r="N30" s="154">
        <f t="shared" si="8"/>
        <v>-8.1657989664174355E-2</v>
      </c>
      <c r="P30" s="80">
        <f t="shared" si="0"/>
        <v>5.7655782588855651</v>
      </c>
      <c r="Q30" s="6">
        <f t="shared" si="0"/>
        <v>5.7575878027313241</v>
      </c>
      <c r="R30" s="167">
        <f t="shared" si="9"/>
        <v>-1.3858898093918981E-3</v>
      </c>
    </row>
    <row r="31" spans="1:18" ht="20.100000000000001" customHeight="1" x14ac:dyDescent="0.25">
      <c r="A31" s="18" t="s">
        <v>52</v>
      </c>
      <c r="B31" s="36">
        <v>333.55</v>
      </c>
      <c r="C31" s="37">
        <v>242.68</v>
      </c>
      <c r="D31" s="4">
        <f t="shared" si="1"/>
        <v>2.4290593419452125E-3</v>
      </c>
      <c r="E31" s="4">
        <f t="shared" si="2"/>
        <v>1.8928418163606494E-3</v>
      </c>
      <c r="F31" s="159">
        <f t="shared" si="3"/>
        <v>-0.27243291860290814</v>
      </c>
      <c r="G31" s="154">
        <f t="shared" si="4"/>
        <v>-0.2207511015993357</v>
      </c>
      <c r="I31" s="36">
        <v>293.988</v>
      </c>
      <c r="J31" s="37">
        <v>200.55599999999998</v>
      </c>
      <c r="K31" s="4">
        <f t="shared" si="5"/>
        <v>4.7485131620751461E-3</v>
      </c>
      <c r="L31" s="4">
        <f t="shared" si="6"/>
        <v>3.3363510700516442E-3</v>
      </c>
      <c r="M31" s="159">
        <f t="shared" si="7"/>
        <v>-0.31780889015878205</v>
      </c>
      <c r="N31" s="154">
        <f t="shared" si="8"/>
        <v>-0.29739037122229928</v>
      </c>
      <c r="P31" s="80">
        <f t="shared" si="0"/>
        <v>8.8139109578773791</v>
      </c>
      <c r="Q31" s="6">
        <f t="shared" si="0"/>
        <v>8.2642162518542932</v>
      </c>
      <c r="R31" s="167">
        <f t="shared" si="9"/>
        <v>-6.2366718775596387E-2</v>
      </c>
    </row>
    <row r="32" spans="1:18" ht="20.100000000000001" customHeight="1" thickBot="1" x14ac:dyDescent="0.3">
      <c r="A32" s="18" t="s">
        <v>18</v>
      </c>
      <c r="B32" s="36">
        <f>B33-SUM(B7:B31)</f>
        <v>3057.5299999999988</v>
      </c>
      <c r="C32" s="37">
        <f>C33-SUM(C7:C31)</f>
        <v>3097.8899999999412</v>
      </c>
      <c r="D32" s="4">
        <f t="shared" si="1"/>
        <v>2.2266292339312672E-2</v>
      </c>
      <c r="E32" s="4">
        <f t="shared" si="2"/>
        <v>2.4162748205395504E-2</v>
      </c>
      <c r="F32" s="159">
        <f t="shared" si="3"/>
        <v>1.3200197545058393E-2</v>
      </c>
      <c r="G32" s="154">
        <f t="shared" si="4"/>
        <v>8.5171605455593019E-2</v>
      </c>
      <c r="I32" s="36">
        <f>I33-SUM(I7:I31)</f>
        <v>2072.1450000000041</v>
      </c>
      <c r="J32" s="37">
        <f>J33-SUM(J7:J31)</f>
        <v>2082.7730000000083</v>
      </c>
      <c r="K32" s="4">
        <f t="shared" si="5"/>
        <v>3.3469419861450883E-2</v>
      </c>
      <c r="L32" s="4">
        <f t="shared" si="6"/>
        <v>3.4647988228847314E-2</v>
      </c>
      <c r="M32" s="159">
        <f t="shared" si="7"/>
        <v>5.1289846994318584E-3</v>
      </c>
      <c r="N32" s="154">
        <f t="shared" si="8"/>
        <v>3.521328939298024E-2</v>
      </c>
      <c r="P32" s="80">
        <f t="shared" si="0"/>
        <v>6.7771861600704</v>
      </c>
      <c r="Q32" s="6">
        <f t="shared" si="0"/>
        <v>6.7231986933043064</v>
      </c>
      <c r="R32" s="167">
        <f t="shared" si="9"/>
        <v>-7.966059289351549E-3</v>
      </c>
    </row>
    <row r="33" spans="1:18" ht="26.25" customHeight="1" thickBot="1" x14ac:dyDescent="0.3">
      <c r="A33" s="24" t="s">
        <v>19</v>
      </c>
      <c r="B33" s="34">
        <v>137316.53</v>
      </c>
      <c r="C33" s="35">
        <v>128209.33999999997</v>
      </c>
      <c r="D33" s="27">
        <f>SUM(D7:D32)</f>
        <v>0.99999999999999989</v>
      </c>
      <c r="E33" s="27">
        <f>SUM(E7:E32)</f>
        <v>0.99999999999999978</v>
      </c>
      <c r="F33" s="172">
        <f t="shared" si="3"/>
        <v>-6.6322605151761638E-2</v>
      </c>
      <c r="G33" s="174">
        <v>0</v>
      </c>
      <c r="H33" s="2"/>
      <c r="I33" s="34">
        <v>61911.590000000004</v>
      </c>
      <c r="J33" s="35">
        <v>60112.379000000001</v>
      </c>
      <c r="K33" s="27">
        <f>SUM(K7:K32)</f>
        <v>1</v>
      </c>
      <c r="L33" s="27">
        <f>SUM(L7:L32)</f>
        <v>1.0000000000000002</v>
      </c>
      <c r="M33" s="172">
        <f t="shared" si="7"/>
        <v>-2.9060972267066682E-2</v>
      </c>
      <c r="N33" s="174">
        <f>K33-L33</f>
        <v>0</v>
      </c>
      <c r="P33" s="65">
        <f t="shared" si="0"/>
        <v>4.5086771417832949</v>
      </c>
      <c r="Q33" s="66">
        <f t="shared" si="0"/>
        <v>4.6886115317339607</v>
      </c>
      <c r="R33" s="173">
        <f t="shared" si="9"/>
        <v>3.9908466339973331E-2</v>
      </c>
    </row>
    <row r="35" spans="1:18" ht="15.75" thickBot="1" x14ac:dyDescent="0.3"/>
    <row r="36" spans="1:18" x14ac:dyDescent="0.25">
      <c r="A36" s="469" t="s">
        <v>2</v>
      </c>
      <c r="B36" s="460" t="s">
        <v>1</v>
      </c>
      <c r="C36" s="453"/>
      <c r="D36" s="460" t="s">
        <v>13</v>
      </c>
      <c r="E36" s="453"/>
      <c r="F36" s="472" t="s">
        <v>109</v>
      </c>
      <c r="G36" s="463"/>
      <c r="I36" s="458" t="s">
        <v>20</v>
      </c>
      <c r="J36" s="459"/>
      <c r="K36" s="460" t="s">
        <v>13</v>
      </c>
      <c r="L36" s="461"/>
      <c r="M36" s="462" t="s">
        <v>109</v>
      </c>
      <c r="N36" s="463"/>
      <c r="P36" s="451" t="s">
        <v>23</v>
      </c>
      <c r="Q36" s="453"/>
      <c r="R36" s="397" t="s">
        <v>0</v>
      </c>
    </row>
    <row r="37" spans="1:18" x14ac:dyDescent="0.25">
      <c r="A37" s="470"/>
      <c r="B37" s="466" t="str">
        <f>B5</f>
        <v>jan - mar</v>
      </c>
      <c r="C37" s="465"/>
      <c r="D37" s="466" t="str">
        <f>B5</f>
        <v>jan - mar</v>
      </c>
      <c r="E37" s="465"/>
      <c r="F37" s="466" t="str">
        <f>B5</f>
        <v>jan - mar</v>
      </c>
      <c r="G37" s="468"/>
      <c r="I37" s="464" t="str">
        <f>B5</f>
        <v>jan - mar</v>
      </c>
      <c r="J37" s="465"/>
      <c r="K37" s="466" t="str">
        <f>B5</f>
        <v>jan - mar</v>
      </c>
      <c r="L37" s="467"/>
      <c r="M37" s="465" t="str">
        <f>B5</f>
        <v>jan - mar</v>
      </c>
      <c r="N37" s="468"/>
      <c r="P37" s="464" t="str">
        <f>B5</f>
        <v>jan - mar</v>
      </c>
      <c r="Q37" s="467"/>
      <c r="R37" s="398" t="str">
        <f>R5</f>
        <v>2017/2016</v>
      </c>
    </row>
    <row r="38" spans="1:18" ht="15.75" thickBot="1" x14ac:dyDescent="0.3">
      <c r="A38" s="471"/>
      <c r="B38" s="245">
        <f>B6</f>
        <v>2016</v>
      </c>
      <c r="C38" s="402">
        <f>C6</f>
        <v>2017</v>
      </c>
      <c r="D38" s="245">
        <f>B6</f>
        <v>2016</v>
      </c>
      <c r="E38" s="402">
        <f>C6</f>
        <v>2017</v>
      </c>
      <c r="F38" s="245" t="s">
        <v>1</v>
      </c>
      <c r="G38" s="401" t="s">
        <v>15</v>
      </c>
      <c r="I38" s="52">
        <f>B6</f>
        <v>2016</v>
      </c>
      <c r="J38" s="402">
        <f>C6</f>
        <v>2017</v>
      </c>
      <c r="K38" s="245">
        <f>B6</f>
        <v>2016</v>
      </c>
      <c r="L38" s="402">
        <f>C6</f>
        <v>2017</v>
      </c>
      <c r="M38" s="54">
        <v>1000</v>
      </c>
      <c r="N38" s="401" t="s">
        <v>15</v>
      </c>
      <c r="P38" s="52">
        <f>B6</f>
        <v>2016</v>
      </c>
      <c r="Q38" s="402">
        <f>C6</f>
        <v>2017</v>
      </c>
      <c r="R38" s="399" t="s">
        <v>24</v>
      </c>
    </row>
    <row r="39" spans="1:18" ht="20.100000000000001" customHeight="1" x14ac:dyDescent="0.25">
      <c r="A39" s="93" t="s">
        <v>36</v>
      </c>
      <c r="B39" s="95">
        <v>48542.7</v>
      </c>
      <c r="C39" s="99">
        <v>44844.21</v>
      </c>
      <c r="D39" s="4">
        <f t="shared" ref="D39:D61" si="10">B39/$B$62</f>
        <v>0.39953253836212627</v>
      </c>
      <c r="E39" s="4">
        <f t="shared" ref="E39:E61" si="11">C39/$C$62</f>
        <v>0.40051538740331238</v>
      </c>
      <c r="F39" s="159">
        <f>(C39-B39)/B39</f>
        <v>-7.6190446761304959E-2</v>
      </c>
      <c r="G39" s="176">
        <f>(E39-D39)/D39</f>
        <v>2.4599974891038492E-3</v>
      </c>
      <c r="I39" s="95">
        <v>18128.518</v>
      </c>
      <c r="J39" s="99">
        <v>16965.338</v>
      </c>
      <c r="K39" s="4">
        <f t="shared" ref="K39:K61" si="12">I39/$I$62</f>
        <v>0.37094120469576697</v>
      </c>
      <c r="L39" s="4">
        <f t="shared" ref="L39:L61" si="13">J39/$J$62</f>
        <v>0.36991443470688967</v>
      </c>
      <c r="M39" s="159">
        <f>(J39-I39)/I39</f>
        <v>-6.4162994459889128E-2</v>
      </c>
      <c r="N39" s="176">
        <f>(L39-K39)/K39</f>
        <v>-2.7680127628835877E-3</v>
      </c>
      <c r="P39" s="80">
        <f t="shared" ref="P39:Q62" si="14">(I39/B39)*10</f>
        <v>3.7345508181456739</v>
      </c>
      <c r="Q39" s="6">
        <f t="shared" si="14"/>
        <v>3.7831724541473695</v>
      </c>
      <c r="R39" s="179">
        <f t="shared" si="9"/>
        <v>1.3019406715648277E-2</v>
      </c>
    </row>
    <row r="40" spans="1:18" ht="20.100000000000001" customHeight="1" x14ac:dyDescent="0.25">
      <c r="A40" s="93" t="s">
        <v>39</v>
      </c>
      <c r="B40" s="36">
        <v>26047.61</v>
      </c>
      <c r="C40" s="37">
        <v>24389.33</v>
      </c>
      <c r="D40" s="4">
        <f t="shared" si="10"/>
        <v>0.2143858446597883</v>
      </c>
      <c r="E40" s="4">
        <f t="shared" si="11"/>
        <v>0.21782749553302935</v>
      </c>
      <c r="F40" s="159">
        <f t="shared" ref="F40:F62" si="15">(C40-B40)/B40</f>
        <v>-6.3663422479068088E-2</v>
      </c>
      <c r="G40" s="154">
        <f t="shared" ref="G40:G61" si="16">(E40-D40)/D40</f>
        <v>1.6053535991159558E-2</v>
      </c>
      <c r="I40" s="36">
        <v>10032.518</v>
      </c>
      <c r="J40" s="37">
        <v>9090.4390000000003</v>
      </c>
      <c r="K40" s="4">
        <f t="shared" si="12"/>
        <v>0.20528287602174466</v>
      </c>
      <c r="L40" s="4">
        <f t="shared" si="13"/>
        <v>0.19820911342423378</v>
      </c>
      <c r="M40" s="159">
        <f t="shared" ref="M40:M62" si="17">(J40-I40)/I40</f>
        <v>-9.3902547695404057E-2</v>
      </c>
      <c r="N40" s="154">
        <f t="shared" ref="N40:N61" si="18">(L40-K40)/K40</f>
        <v>-3.445861016075006E-2</v>
      </c>
      <c r="P40" s="80">
        <f t="shared" si="14"/>
        <v>3.8516078826425915</v>
      </c>
      <c r="Q40" s="6">
        <f t="shared" si="14"/>
        <v>3.7272196489202445</v>
      </c>
      <c r="R40" s="167">
        <f t="shared" si="9"/>
        <v>-3.2295144654497926E-2</v>
      </c>
    </row>
    <row r="41" spans="1:18" ht="20.100000000000001" customHeight="1" x14ac:dyDescent="0.25">
      <c r="A41" s="93" t="s">
        <v>41</v>
      </c>
      <c r="B41" s="36">
        <v>18265.43</v>
      </c>
      <c r="C41" s="37">
        <v>16133.21</v>
      </c>
      <c r="D41" s="4">
        <f t="shared" si="10"/>
        <v>0.15033431622418475</v>
      </c>
      <c r="E41" s="4">
        <f t="shared" si="11"/>
        <v>0.14408992494703315</v>
      </c>
      <c r="F41" s="159">
        <f t="shared" si="15"/>
        <v>-0.11673527532612159</v>
      </c>
      <c r="G41" s="154">
        <f t="shared" si="16"/>
        <v>-4.1536699231329861E-2</v>
      </c>
      <c r="I41" s="36">
        <v>6850.9670000000006</v>
      </c>
      <c r="J41" s="37">
        <v>6238.9129999999996</v>
      </c>
      <c r="K41" s="4">
        <f t="shared" si="12"/>
        <v>0.14018277458261866</v>
      </c>
      <c r="L41" s="4">
        <f t="shared" si="13"/>
        <v>0.13603406991245709</v>
      </c>
      <c r="M41" s="159">
        <f t="shared" si="17"/>
        <v>-8.9338337201157289E-2</v>
      </c>
      <c r="N41" s="154">
        <f t="shared" si="18"/>
        <v>-2.9594967587950483E-2</v>
      </c>
      <c r="P41" s="80">
        <f t="shared" si="14"/>
        <v>3.7507833103299513</v>
      </c>
      <c r="Q41" s="6">
        <f t="shared" si="14"/>
        <v>3.8671243974385754</v>
      </c>
      <c r="R41" s="167">
        <f t="shared" si="9"/>
        <v>3.1017810809867808E-2</v>
      </c>
    </row>
    <row r="42" spans="1:18" ht="20.100000000000001" customHeight="1" x14ac:dyDescent="0.25">
      <c r="A42" s="93" t="s">
        <v>38</v>
      </c>
      <c r="B42" s="36">
        <v>9601.31</v>
      </c>
      <c r="C42" s="37">
        <v>10054.66</v>
      </c>
      <c r="D42" s="4">
        <f t="shared" si="10"/>
        <v>7.9023947079615811E-2</v>
      </c>
      <c r="E42" s="4">
        <f t="shared" si="11"/>
        <v>8.9800802491750639E-2</v>
      </c>
      <c r="F42" s="159">
        <f t="shared" si="15"/>
        <v>4.7217515109917334E-2</v>
      </c>
      <c r="G42" s="154">
        <f t="shared" si="16"/>
        <v>0.13637455240342852</v>
      </c>
      <c r="I42" s="36">
        <v>4704.72</v>
      </c>
      <c r="J42" s="37">
        <v>5058.6360000000004</v>
      </c>
      <c r="K42" s="4">
        <f t="shared" si="12"/>
        <v>9.6266804851685553E-2</v>
      </c>
      <c r="L42" s="4">
        <f t="shared" si="13"/>
        <v>0.11029915680594879</v>
      </c>
      <c r="M42" s="159">
        <f t="shared" si="17"/>
        <v>7.5225730755496642E-2</v>
      </c>
      <c r="N42" s="154">
        <f t="shared" si="18"/>
        <v>0.14576521965055686</v>
      </c>
      <c r="P42" s="80">
        <f t="shared" si="14"/>
        <v>4.900081343066728</v>
      </c>
      <c r="Q42" s="6">
        <f t="shared" si="14"/>
        <v>5.0311358116535025</v>
      </c>
      <c r="R42" s="167">
        <f t="shared" si="9"/>
        <v>2.6745365925854966E-2</v>
      </c>
    </row>
    <row r="43" spans="1:18" ht="20.100000000000001" customHeight="1" x14ac:dyDescent="0.25">
      <c r="A43" s="93" t="s">
        <v>40</v>
      </c>
      <c r="B43" s="36">
        <v>7472.84</v>
      </c>
      <c r="C43" s="37">
        <v>6108.4699999999993</v>
      </c>
      <c r="D43" s="4">
        <f t="shared" si="10"/>
        <v>6.1505493801828737E-2</v>
      </c>
      <c r="E43" s="4">
        <f t="shared" si="11"/>
        <v>5.4556345813462019E-2</v>
      </c>
      <c r="F43" s="159">
        <f t="shared" si="15"/>
        <v>-0.18257717280177294</v>
      </c>
      <c r="G43" s="154">
        <f t="shared" si="16"/>
        <v>-0.11298418334396169</v>
      </c>
      <c r="I43" s="36">
        <v>3083.982</v>
      </c>
      <c r="J43" s="37">
        <v>2830.9639999999999</v>
      </c>
      <c r="K43" s="4">
        <f t="shared" si="12"/>
        <v>6.3103668945253044E-2</v>
      </c>
      <c r="L43" s="4">
        <f t="shared" si="13"/>
        <v>6.1726706991369999E-2</v>
      </c>
      <c r="M43" s="159">
        <f t="shared" si="17"/>
        <v>-8.2042631896035723E-2</v>
      </c>
      <c r="N43" s="154">
        <f t="shared" si="18"/>
        <v>-2.1820632253215864E-2</v>
      </c>
      <c r="P43" s="80">
        <f t="shared" si="14"/>
        <v>4.1269209564235281</v>
      </c>
      <c r="Q43" s="6">
        <f t="shared" si="14"/>
        <v>4.6344894875476186</v>
      </c>
      <c r="R43" s="167">
        <f t="shared" si="9"/>
        <v>0.12298964203180657</v>
      </c>
    </row>
    <row r="44" spans="1:18" ht="20.100000000000001" customHeight="1" x14ac:dyDescent="0.25">
      <c r="A44" s="93" t="s">
        <v>48</v>
      </c>
      <c r="B44" s="36">
        <v>2991.55</v>
      </c>
      <c r="C44" s="37">
        <v>2255.1400000000003</v>
      </c>
      <c r="D44" s="4">
        <f t="shared" si="10"/>
        <v>2.4622066039532597E-2</v>
      </c>
      <c r="E44" s="4">
        <f t="shared" si="11"/>
        <v>2.0141246121822776E-2</v>
      </c>
      <c r="F44" s="159">
        <f t="shared" si="15"/>
        <v>-0.24616336013103568</v>
      </c>
      <c r="G44" s="154">
        <f t="shared" si="16"/>
        <v>-0.18198391274377726</v>
      </c>
      <c r="I44" s="36">
        <v>1900.06</v>
      </c>
      <c r="J44" s="37">
        <v>1727.808</v>
      </c>
      <c r="K44" s="4">
        <f t="shared" si="12"/>
        <v>3.8878552863187102E-2</v>
      </c>
      <c r="L44" s="4">
        <f t="shared" si="13"/>
        <v>3.7673350192141269E-2</v>
      </c>
      <c r="M44" s="159">
        <f t="shared" si="17"/>
        <v>-9.0656084544698562E-2</v>
      </c>
      <c r="N44" s="154">
        <f t="shared" si="18"/>
        <v>-3.0999164893994846E-2</v>
      </c>
      <c r="P44" s="80">
        <f t="shared" si="14"/>
        <v>6.3514231752770298</v>
      </c>
      <c r="Q44" s="6">
        <f t="shared" si="14"/>
        <v>7.6616440664437668</v>
      </c>
      <c r="R44" s="167">
        <f t="shared" si="9"/>
        <v>0.20628776496373022</v>
      </c>
    </row>
    <row r="45" spans="1:18" ht="20.100000000000001" customHeight="1" x14ac:dyDescent="0.25">
      <c r="A45" s="93" t="s">
        <v>47</v>
      </c>
      <c r="B45" s="36">
        <v>2697.42</v>
      </c>
      <c r="C45" s="37">
        <v>2396.71</v>
      </c>
      <c r="D45" s="4">
        <f t="shared" si="10"/>
        <v>2.2201217889173178E-2</v>
      </c>
      <c r="E45" s="4">
        <f t="shared" si="11"/>
        <v>2.1405644879091256E-2</v>
      </c>
      <c r="F45" s="159">
        <f t="shared" si="15"/>
        <v>-0.11148059998072234</v>
      </c>
      <c r="G45" s="154">
        <f t="shared" si="16"/>
        <v>-3.5834656191086597E-2</v>
      </c>
      <c r="I45" s="36">
        <v>1123.5049999999999</v>
      </c>
      <c r="J45" s="37">
        <v>1056.202</v>
      </c>
      <c r="K45" s="4">
        <f t="shared" si="12"/>
        <v>2.2988878527285993E-2</v>
      </c>
      <c r="L45" s="4">
        <f t="shared" si="13"/>
        <v>2.302956568070063E-2</v>
      </c>
      <c r="M45" s="159">
        <f t="shared" si="17"/>
        <v>-5.9904495307096892E-2</v>
      </c>
      <c r="N45" s="154">
        <f t="shared" si="18"/>
        <v>1.7698624735584105E-3</v>
      </c>
      <c r="P45" s="80">
        <f t="shared" si="14"/>
        <v>4.1651096232696423</v>
      </c>
      <c r="Q45" s="6">
        <f t="shared" si="14"/>
        <v>4.4068827684617666</v>
      </c>
      <c r="R45" s="167">
        <f t="shared" si="9"/>
        <v>5.8047246545777732E-2</v>
      </c>
    </row>
    <row r="46" spans="1:18" ht="20.100000000000001" customHeight="1" x14ac:dyDescent="0.25">
      <c r="A46" s="93" t="s">
        <v>46</v>
      </c>
      <c r="B46" s="36">
        <v>1010.41</v>
      </c>
      <c r="C46" s="37">
        <v>1384.62</v>
      </c>
      <c r="D46" s="4">
        <f t="shared" si="10"/>
        <v>8.3162179295028088E-3</v>
      </c>
      <c r="E46" s="4">
        <f t="shared" si="11"/>
        <v>1.2366403950618695E-2</v>
      </c>
      <c r="F46" s="159">
        <f t="shared" si="15"/>
        <v>0.37035460852525204</v>
      </c>
      <c r="G46" s="154">
        <f t="shared" si="16"/>
        <v>0.48702259313664104</v>
      </c>
      <c r="I46" s="36">
        <v>342.89</v>
      </c>
      <c r="J46" s="37">
        <v>486.755</v>
      </c>
      <c r="K46" s="4">
        <f t="shared" si="12"/>
        <v>7.0161294860468749E-3</v>
      </c>
      <c r="L46" s="4">
        <f t="shared" si="13"/>
        <v>1.0613269282684027E-2</v>
      </c>
      <c r="M46" s="159">
        <f t="shared" si="17"/>
        <v>0.41956604158768124</v>
      </c>
      <c r="N46" s="154">
        <f t="shared" si="18"/>
        <v>0.51269575394679645</v>
      </c>
      <c r="P46" s="80">
        <f t="shared" si="14"/>
        <v>3.3935729060480395</v>
      </c>
      <c r="Q46" s="6">
        <f t="shared" si="14"/>
        <v>3.5154410596409127</v>
      </c>
      <c r="R46" s="167">
        <f t="shared" si="9"/>
        <v>3.5911458797799584E-2</v>
      </c>
    </row>
    <row r="47" spans="1:18" ht="20.100000000000001" customHeight="1" x14ac:dyDescent="0.25">
      <c r="A47" s="93" t="s">
        <v>54</v>
      </c>
      <c r="B47" s="36">
        <v>1015.14</v>
      </c>
      <c r="C47" s="37">
        <v>858.99</v>
      </c>
      <c r="D47" s="4">
        <f t="shared" si="10"/>
        <v>8.3551483743782053E-3</v>
      </c>
      <c r="E47" s="4">
        <f t="shared" si="11"/>
        <v>7.6718647206756758E-3</v>
      </c>
      <c r="F47" s="159">
        <f t="shared" si="15"/>
        <v>-0.15382114782197528</v>
      </c>
      <c r="G47" s="154">
        <f t="shared" si="16"/>
        <v>-8.1779954476676756E-2</v>
      </c>
      <c r="I47" s="36">
        <v>504.81400000000002</v>
      </c>
      <c r="J47" s="37">
        <v>449.60599999999999</v>
      </c>
      <c r="K47" s="4">
        <f t="shared" si="12"/>
        <v>1.0329377906527654E-2</v>
      </c>
      <c r="L47" s="4">
        <f t="shared" si="13"/>
        <v>9.8032676584943867E-3</v>
      </c>
      <c r="M47" s="159">
        <f t="shared" si="17"/>
        <v>-0.10936305253023891</v>
      </c>
      <c r="N47" s="154">
        <f t="shared" si="18"/>
        <v>-5.0933391419515375E-2</v>
      </c>
      <c r="P47" s="80">
        <f t="shared" si="14"/>
        <v>4.9728510353251769</v>
      </c>
      <c r="Q47" s="6">
        <f t="shared" si="14"/>
        <v>5.2341237965517635</v>
      </c>
      <c r="R47" s="167">
        <f t="shared" si="9"/>
        <v>5.2539832657485158E-2</v>
      </c>
    </row>
    <row r="48" spans="1:18" ht="20.100000000000001" customHeight="1" x14ac:dyDescent="0.25">
      <c r="A48" s="93" t="s">
        <v>50</v>
      </c>
      <c r="B48" s="36">
        <v>707.52</v>
      </c>
      <c r="C48" s="37">
        <v>591.04999999999995</v>
      </c>
      <c r="D48" s="4">
        <f t="shared" si="10"/>
        <v>5.8232702660126366E-3</v>
      </c>
      <c r="E48" s="4">
        <f t="shared" si="11"/>
        <v>5.2788223881015586E-3</v>
      </c>
      <c r="F48" s="159">
        <f t="shared" si="15"/>
        <v>-0.1646172546359114</v>
      </c>
      <c r="G48" s="154">
        <f t="shared" si="16"/>
        <v>-9.349521025818322E-2</v>
      </c>
      <c r="I48" s="36">
        <v>443.78200000000004</v>
      </c>
      <c r="J48" s="37">
        <v>362.96</v>
      </c>
      <c r="K48" s="4">
        <f t="shared" si="12"/>
        <v>9.0805563754465125E-3</v>
      </c>
      <c r="L48" s="4">
        <f t="shared" si="13"/>
        <v>7.9140270132674433E-3</v>
      </c>
      <c r="M48" s="159">
        <f t="shared" si="17"/>
        <v>-0.18212095127787981</v>
      </c>
      <c r="N48" s="154">
        <f t="shared" si="18"/>
        <v>-0.12846452507396147</v>
      </c>
      <c r="P48" s="80">
        <f t="shared" si="14"/>
        <v>6.272359791949345</v>
      </c>
      <c r="Q48" s="6">
        <f t="shared" si="14"/>
        <v>6.1409356230437364</v>
      </c>
      <c r="R48" s="167">
        <f t="shared" si="9"/>
        <v>-2.0952906603714478E-2</v>
      </c>
    </row>
    <row r="49" spans="1:18" ht="20.100000000000001" customHeight="1" x14ac:dyDescent="0.25">
      <c r="A49" s="93" t="s">
        <v>51</v>
      </c>
      <c r="B49" s="36">
        <v>897.93</v>
      </c>
      <c r="C49" s="37">
        <v>588.72</v>
      </c>
      <c r="D49" s="4">
        <f t="shared" si="10"/>
        <v>7.3904470120430893E-3</v>
      </c>
      <c r="E49" s="4">
        <f t="shared" si="11"/>
        <v>5.2580125477085689E-3</v>
      </c>
      <c r="F49" s="159">
        <f t="shared" si="15"/>
        <v>-0.34435869165747879</v>
      </c>
      <c r="G49" s="154">
        <f t="shared" si="16"/>
        <v>-0.28853930768458469</v>
      </c>
      <c r="I49" s="36">
        <v>440.22699999999998</v>
      </c>
      <c r="J49" s="37">
        <v>312.137</v>
      </c>
      <c r="K49" s="4">
        <f t="shared" si="12"/>
        <v>9.0078148539005452E-3</v>
      </c>
      <c r="L49" s="4">
        <f t="shared" si="13"/>
        <v>6.8058757158922746E-3</v>
      </c>
      <c r="M49" s="159">
        <f t="shared" si="17"/>
        <v>-0.29096352563563793</v>
      </c>
      <c r="N49" s="154">
        <f t="shared" si="18"/>
        <v>-0.24444764615191791</v>
      </c>
      <c r="P49" s="80">
        <f t="shared" si="14"/>
        <v>4.9026872918824402</v>
      </c>
      <c r="Q49" s="6">
        <f t="shared" si="14"/>
        <v>5.3019601848077178</v>
      </c>
      <c r="R49" s="167">
        <f t="shared" si="9"/>
        <v>8.143960019362613E-2</v>
      </c>
    </row>
    <row r="50" spans="1:18" ht="20.100000000000001" customHeight="1" x14ac:dyDescent="0.25">
      <c r="A50" s="93" t="s">
        <v>62</v>
      </c>
      <c r="B50" s="36">
        <v>526.23</v>
      </c>
      <c r="C50" s="37">
        <v>694.94</v>
      </c>
      <c r="D50" s="4">
        <f t="shared" si="10"/>
        <v>4.331156026803242E-3</v>
      </c>
      <c r="E50" s="4">
        <f t="shared" si="11"/>
        <v>6.2066911942937108E-3</v>
      </c>
      <c r="F50" s="159">
        <f t="shared" si="15"/>
        <v>0.3206012580050549</v>
      </c>
      <c r="G50" s="154">
        <f t="shared" si="16"/>
        <v>0.43303338782619932</v>
      </c>
      <c r="I50" s="36">
        <v>248.703</v>
      </c>
      <c r="J50" s="37">
        <v>283.899</v>
      </c>
      <c r="K50" s="4">
        <f t="shared" si="12"/>
        <v>5.0888986309554551E-3</v>
      </c>
      <c r="L50" s="4">
        <f t="shared" si="13"/>
        <v>6.1901706938494987E-3</v>
      </c>
      <c r="M50" s="159">
        <f t="shared" si="17"/>
        <v>0.14151819640293845</v>
      </c>
      <c r="N50" s="154">
        <f t="shared" si="18"/>
        <v>0.21640675964639458</v>
      </c>
      <c r="P50" s="80">
        <f t="shared" si="14"/>
        <v>4.7261273587594772</v>
      </c>
      <c r="Q50" s="6">
        <f t="shared" si="14"/>
        <v>4.085230379601116</v>
      </c>
      <c r="R50" s="167">
        <f t="shared" si="9"/>
        <v>-0.13560721717973023</v>
      </c>
    </row>
    <row r="51" spans="1:18" ht="20.100000000000001" customHeight="1" x14ac:dyDescent="0.25">
      <c r="A51" s="93" t="s">
        <v>63</v>
      </c>
      <c r="B51" s="36">
        <v>394.46</v>
      </c>
      <c r="C51" s="37">
        <v>352.21000000000004</v>
      </c>
      <c r="D51" s="4">
        <f t="shared" si="10"/>
        <v>3.2466180307713483E-3</v>
      </c>
      <c r="E51" s="4">
        <f t="shared" si="11"/>
        <v>3.1456797788905343E-3</v>
      </c>
      <c r="F51" s="159">
        <f t="shared" si="15"/>
        <v>-0.10710845206104534</v>
      </c>
      <c r="G51" s="154">
        <f t="shared" si="16"/>
        <v>-3.1090276381183217E-2</v>
      </c>
      <c r="I51" s="36">
        <v>227.429</v>
      </c>
      <c r="J51" s="37">
        <v>202.78800000000001</v>
      </c>
      <c r="K51" s="4">
        <f t="shared" si="12"/>
        <v>4.6535953596843153E-3</v>
      </c>
      <c r="L51" s="4">
        <f t="shared" si="13"/>
        <v>4.4216159079966894E-3</v>
      </c>
      <c r="M51" s="159">
        <f t="shared" si="17"/>
        <v>-0.10834590135822604</v>
      </c>
      <c r="N51" s="154">
        <f t="shared" si="18"/>
        <v>-4.9849510702486735E-2</v>
      </c>
      <c r="P51" s="80">
        <f t="shared" si="14"/>
        <v>5.7655782588855651</v>
      </c>
      <c r="Q51" s="6">
        <f t="shared" si="14"/>
        <v>5.7575878027313241</v>
      </c>
      <c r="R51" s="167">
        <f t="shared" si="9"/>
        <v>-1.3858898093918981E-3</v>
      </c>
    </row>
    <row r="52" spans="1:18" ht="20.100000000000001" customHeight="1" x14ac:dyDescent="0.25">
      <c r="A52" s="93" t="s">
        <v>59</v>
      </c>
      <c r="B52" s="36">
        <v>345.26</v>
      </c>
      <c r="C52" s="37">
        <v>235.51999999999998</v>
      </c>
      <c r="D52" s="4">
        <f t="shared" si="10"/>
        <v>2.8416755597630069E-3</v>
      </c>
      <c r="E52" s="4">
        <f t="shared" si="11"/>
        <v>2.1034908194665072E-3</v>
      </c>
      <c r="F52" s="159">
        <f t="shared" si="15"/>
        <v>-0.31784741933615251</v>
      </c>
      <c r="G52" s="154">
        <f t="shared" si="16"/>
        <v>-0.25977094315371585</v>
      </c>
      <c r="I52" s="36">
        <v>272.86900000000003</v>
      </c>
      <c r="J52" s="37">
        <v>168.54</v>
      </c>
      <c r="K52" s="4">
        <f t="shared" si="12"/>
        <v>5.5833772834673655E-3</v>
      </c>
      <c r="L52" s="4">
        <f t="shared" si="13"/>
        <v>3.6748680648448725E-3</v>
      </c>
      <c r="M52" s="159">
        <f t="shared" si="17"/>
        <v>-0.38234097680572005</v>
      </c>
      <c r="N52" s="154">
        <f t="shared" si="18"/>
        <v>-0.34181985592728542</v>
      </c>
      <c r="P52" s="80">
        <f t="shared" si="14"/>
        <v>7.9032902739964097</v>
      </c>
      <c r="Q52" s="6">
        <f t="shared" si="14"/>
        <v>7.1560801630434785</v>
      </c>
      <c r="R52" s="167">
        <f t="shared" si="9"/>
        <v>-9.4544181606415159E-2</v>
      </c>
    </row>
    <row r="53" spans="1:18" ht="20.100000000000001" customHeight="1" x14ac:dyDescent="0.25">
      <c r="A53" s="93" t="s">
        <v>67</v>
      </c>
      <c r="B53" s="36">
        <v>13.309999999999999</v>
      </c>
      <c r="C53" s="37">
        <v>229.05999999999997</v>
      </c>
      <c r="D53" s="4">
        <f t="shared" si="10"/>
        <v>1.0954846116099641E-4</v>
      </c>
      <c r="E53" s="4">
        <f t="shared" si="11"/>
        <v>2.0457948671322949E-3</v>
      </c>
      <c r="F53" s="159">
        <f t="shared" si="15"/>
        <v>16.209616829451541</v>
      </c>
      <c r="G53" s="154">
        <f t="shared" si="16"/>
        <v>17.674793287381007</v>
      </c>
      <c r="I53" s="36">
        <v>7.3040000000000003</v>
      </c>
      <c r="J53" s="37">
        <v>139.41300000000001</v>
      </c>
      <c r="K53" s="4">
        <f t="shared" si="12"/>
        <v>1.4945262260808535E-4</v>
      </c>
      <c r="L53" s="4">
        <f t="shared" si="13"/>
        <v>3.0397791712603434E-3</v>
      </c>
      <c r="M53" s="159">
        <f t="shared" si="17"/>
        <v>18.087212486308871</v>
      </c>
      <c r="N53" s="154">
        <f t="shared" si="18"/>
        <v>19.33941672092071</v>
      </c>
      <c r="P53" s="80">
        <f t="shared" si="14"/>
        <v>5.4876033057851252</v>
      </c>
      <c r="Q53" s="6">
        <f t="shared" si="14"/>
        <v>6.0863092639483121</v>
      </c>
      <c r="R53" s="167">
        <f t="shared" si="9"/>
        <v>0.10910153755684576</v>
      </c>
    </row>
    <row r="54" spans="1:18" ht="20.100000000000001" customHeight="1" x14ac:dyDescent="0.25">
      <c r="A54" s="93" t="s">
        <v>61</v>
      </c>
      <c r="B54" s="36">
        <v>554.51</v>
      </c>
      <c r="C54" s="37">
        <v>181.88</v>
      </c>
      <c r="D54" s="4">
        <f t="shared" si="10"/>
        <v>4.5639156422527518E-3</v>
      </c>
      <c r="E54" s="4">
        <f t="shared" si="11"/>
        <v>1.6244179273291793E-3</v>
      </c>
      <c r="F54" s="159">
        <f t="shared" si="15"/>
        <v>-0.67199870155632901</v>
      </c>
      <c r="G54" s="154">
        <f t="shared" si="16"/>
        <v>-0.64407363004471196</v>
      </c>
      <c r="I54" s="36">
        <v>323.65899999999999</v>
      </c>
      <c r="J54" s="37">
        <v>97.96</v>
      </c>
      <c r="K54" s="4">
        <f t="shared" si="12"/>
        <v>6.6226295701958225E-3</v>
      </c>
      <c r="L54" s="4">
        <f t="shared" si="13"/>
        <v>2.1359325716874553E-3</v>
      </c>
      <c r="M54" s="159">
        <f t="shared" si="17"/>
        <v>-0.69733577623362863</v>
      </c>
      <c r="N54" s="154">
        <f t="shared" si="18"/>
        <v>-0.67747968551647397</v>
      </c>
      <c r="P54" s="80">
        <f t="shared" si="14"/>
        <v>5.8368469459522823</v>
      </c>
      <c r="Q54" s="6">
        <f t="shared" si="14"/>
        <v>5.3859687706179891</v>
      </c>
      <c r="R54" s="167">
        <f t="shared" si="9"/>
        <v>-7.7246873099348051E-2</v>
      </c>
    </row>
    <row r="55" spans="1:18" ht="20.100000000000001" customHeight="1" x14ac:dyDescent="0.25">
      <c r="A55" s="93" t="s">
        <v>64</v>
      </c>
      <c r="B55" s="36">
        <v>95.9</v>
      </c>
      <c r="C55" s="37">
        <v>163.64000000000001</v>
      </c>
      <c r="D55" s="4">
        <f t="shared" si="10"/>
        <v>7.8930859694512079E-4</v>
      </c>
      <c r="E55" s="4">
        <f t="shared" si="11"/>
        <v>1.4615117089737571E-3</v>
      </c>
      <c r="F55" s="159">
        <f t="shared" si="15"/>
        <v>0.70636079249217942</v>
      </c>
      <c r="G55" s="154">
        <f t="shared" si="16"/>
        <v>0.85163536116327565</v>
      </c>
      <c r="I55" s="36">
        <v>47.859000000000002</v>
      </c>
      <c r="J55" s="37">
        <v>94.757000000000005</v>
      </c>
      <c r="K55" s="4">
        <f t="shared" si="12"/>
        <v>9.7927889723444092E-4</v>
      </c>
      <c r="L55" s="4">
        <f t="shared" si="13"/>
        <v>2.0660939433992265E-3</v>
      </c>
      <c r="M55" s="159">
        <f t="shared" si="17"/>
        <v>0.9799201822018847</v>
      </c>
      <c r="N55" s="154">
        <f t="shared" si="18"/>
        <v>1.1098115656673855</v>
      </c>
      <c r="P55" s="80">
        <f t="shared" si="14"/>
        <v>4.9905109489051096</v>
      </c>
      <c r="Q55" s="6">
        <f t="shared" si="14"/>
        <v>5.7905768760694212</v>
      </c>
      <c r="R55" s="167">
        <f t="shared" si="9"/>
        <v>0.16031743750403785</v>
      </c>
    </row>
    <row r="56" spans="1:18" ht="20.100000000000001" customHeight="1" x14ac:dyDescent="0.25">
      <c r="A56" s="93" t="s">
        <v>65</v>
      </c>
      <c r="B56" s="36">
        <v>69.53</v>
      </c>
      <c r="C56" s="37">
        <v>110.69000000000001</v>
      </c>
      <c r="D56" s="4">
        <f t="shared" si="10"/>
        <v>5.7226930913028412E-4</v>
      </c>
      <c r="E56" s="4">
        <f t="shared" si="11"/>
        <v>9.8860138759658501E-4</v>
      </c>
      <c r="F56" s="159">
        <f t="shared" si="15"/>
        <v>0.5919746871853877</v>
      </c>
      <c r="G56" s="154">
        <f t="shared" si="16"/>
        <v>0.72751075730241155</v>
      </c>
      <c r="I56" s="36">
        <v>37.28</v>
      </c>
      <c r="J56" s="37">
        <v>61.283999999999999</v>
      </c>
      <c r="K56" s="4">
        <f t="shared" si="12"/>
        <v>7.6281404310369954E-4</v>
      </c>
      <c r="L56" s="4">
        <f t="shared" si="13"/>
        <v>1.336244300972785E-3</v>
      </c>
      <c r="M56" s="159">
        <f t="shared" si="17"/>
        <v>0.64388412017167374</v>
      </c>
      <c r="N56" s="154">
        <f t="shared" si="18"/>
        <v>0.75173007504678491</v>
      </c>
      <c r="P56" s="208">
        <f t="shared" si="14"/>
        <v>5.3617143678987489</v>
      </c>
      <c r="Q56" s="209">
        <f t="shared" si="14"/>
        <v>5.5365434998644858</v>
      </c>
      <c r="R56" s="167">
        <f t="shared" si="9"/>
        <v>3.2606946205948728E-2</v>
      </c>
    </row>
    <row r="57" spans="1:18" ht="20.100000000000001" customHeight="1" x14ac:dyDescent="0.25">
      <c r="A57" s="93" t="s">
        <v>198</v>
      </c>
      <c r="B57" s="36">
        <v>17.82</v>
      </c>
      <c r="C57" s="37">
        <v>86.04</v>
      </c>
      <c r="D57" s="4">
        <f t="shared" si="10"/>
        <v>1.4666818767009439E-4</v>
      </c>
      <c r="E57" s="4">
        <f t="shared" si="11"/>
        <v>7.6844578000551242E-4</v>
      </c>
      <c r="F57" s="159">
        <f t="shared" si="15"/>
        <v>3.8282828282828283</v>
      </c>
      <c r="G57" s="154">
        <f t="shared" si="16"/>
        <v>4.2393487109420276</v>
      </c>
      <c r="I57" s="36">
        <v>14.388</v>
      </c>
      <c r="J57" s="37">
        <v>56.178999999999995</v>
      </c>
      <c r="K57" s="4">
        <f t="shared" si="12"/>
        <v>2.9440366019785482E-4</v>
      </c>
      <c r="L57" s="4">
        <f t="shared" si="13"/>
        <v>1.2249342174849892E-3</v>
      </c>
      <c r="M57" s="159">
        <f t="shared" si="17"/>
        <v>2.9045732554906865</v>
      </c>
      <c r="N57" s="154">
        <f t="shared" si="18"/>
        <v>3.1607302594735698</v>
      </c>
      <c r="P57" s="208">
        <f t="shared" si="14"/>
        <v>8.0740740740740726</v>
      </c>
      <c r="Q57" s="209">
        <f t="shared" si="14"/>
        <v>6.529404927940492</v>
      </c>
      <c r="R57" s="167">
        <f t="shared" si="9"/>
        <v>-0.19131223369544351</v>
      </c>
    </row>
    <row r="58" spans="1:18" ht="20.100000000000001" customHeight="1" x14ac:dyDescent="0.25">
      <c r="A58" s="93" t="s">
        <v>69</v>
      </c>
      <c r="B58" s="36">
        <v>73.16</v>
      </c>
      <c r="C58" s="37">
        <v>80.34</v>
      </c>
      <c r="D58" s="4">
        <f t="shared" si="10"/>
        <v>6.0214616217419217E-4</v>
      </c>
      <c r="E58" s="4">
        <f t="shared" si="11"/>
        <v>7.175375867694429E-4</v>
      </c>
      <c r="F58" s="159">
        <f t="shared" si="15"/>
        <v>9.8141060688901133E-2</v>
      </c>
      <c r="G58" s="154">
        <f t="shared" si="16"/>
        <v>0.19163357975844686</v>
      </c>
      <c r="I58" s="36">
        <v>50.293999999999997</v>
      </c>
      <c r="J58" s="37">
        <v>47.709999999999994</v>
      </c>
      <c r="K58" s="4">
        <f t="shared" si="12"/>
        <v>1.0291032586871637E-3</v>
      </c>
      <c r="L58" s="4">
        <f t="shared" si="13"/>
        <v>1.0402750407840801E-3</v>
      </c>
      <c r="M58" s="159">
        <f t="shared" si="17"/>
        <v>-5.1377897959995297E-2</v>
      </c>
      <c r="N58" s="154">
        <f t="shared" si="18"/>
        <v>1.0855841726872378E-2</v>
      </c>
      <c r="P58" s="208">
        <f t="shared" si="14"/>
        <v>6.87452159650082</v>
      </c>
      <c r="Q58" s="209">
        <f t="shared" si="14"/>
        <v>5.9385113268608407</v>
      </c>
      <c r="R58" s="167">
        <f t="shared" si="9"/>
        <v>-0.13615642288714536</v>
      </c>
    </row>
    <row r="59" spans="1:18" ht="20.100000000000001" customHeight="1" x14ac:dyDescent="0.25">
      <c r="A59" s="93" t="s">
        <v>68</v>
      </c>
      <c r="B59" s="36">
        <v>59.86</v>
      </c>
      <c r="C59" s="37">
        <v>107.77</v>
      </c>
      <c r="D59" s="4">
        <f t="shared" si="10"/>
        <v>4.92680006393482E-4</v>
      </c>
      <c r="E59" s="4">
        <f t="shared" si="11"/>
        <v>9.6252210264056331E-4</v>
      </c>
      <c r="F59" s="159">
        <f>(C59-B59)/B59</f>
        <v>0.80036752422318735</v>
      </c>
      <c r="G59" s="154">
        <f>(E59-D59)/D59</f>
        <v>0.95364555116904615</v>
      </c>
      <c r="I59" s="36">
        <v>27.704000000000001</v>
      </c>
      <c r="J59" s="37">
        <v>40.99</v>
      </c>
      <c r="K59" s="4">
        <f t="shared" si="12"/>
        <v>5.6687232430646163E-4</v>
      </c>
      <c r="L59" s="4">
        <f t="shared" si="13"/>
        <v>8.9375128739759902E-4</v>
      </c>
      <c r="M59" s="159">
        <f>(J59-I59)/I59</f>
        <v>0.47956973722206181</v>
      </c>
      <c r="N59" s="154">
        <f>(L59-K59)/K59</f>
        <v>0.57663595323877659</v>
      </c>
      <c r="P59" s="208">
        <f t="shared" si="14"/>
        <v>4.6281323087203479</v>
      </c>
      <c r="Q59" s="209">
        <f t="shared" si="14"/>
        <v>3.8034703535306673</v>
      </c>
      <c r="R59" s="167">
        <f>(Q59-P59)/P59</f>
        <v>-0.17818461102243097</v>
      </c>
    </row>
    <row r="60" spans="1:18" ht="20.100000000000001" customHeight="1" x14ac:dyDescent="0.25">
      <c r="A60" s="93" t="s">
        <v>66</v>
      </c>
      <c r="B60" s="36">
        <v>21.16</v>
      </c>
      <c r="C60" s="37">
        <v>40.589999999999996</v>
      </c>
      <c r="D60" s="4">
        <f t="shared" si="10"/>
        <v>1.741581846857013E-4</v>
      </c>
      <c r="E60" s="4">
        <f t="shared" si="11"/>
        <v>3.6251992341264231E-4</v>
      </c>
      <c r="F60" s="159">
        <f>(C60-B60)/B60</f>
        <v>0.9182419659735348</v>
      </c>
      <c r="G60" s="154">
        <f>(E60-D60)/D60</f>
        <v>1.0815554782387775</v>
      </c>
      <c r="I60" s="36">
        <v>13.463000000000001</v>
      </c>
      <c r="J60" s="37">
        <v>31.023</v>
      </c>
      <c r="K60" s="4">
        <f t="shared" si="12"/>
        <v>2.7547654137084516E-4</v>
      </c>
      <c r="L60" s="4">
        <f t="shared" si="13"/>
        <v>6.7642952400428667E-4</v>
      </c>
      <c r="M60" s="159">
        <f>(J60-I60)/I60</f>
        <v>1.3043155314565846</v>
      </c>
      <c r="N60" s="154">
        <f>(L60-K60)/K60</f>
        <v>1.4554886620769665</v>
      </c>
      <c r="P60" s="208">
        <f t="shared" si="14"/>
        <v>6.3624763705103966</v>
      </c>
      <c r="Q60" s="209">
        <f t="shared" si="14"/>
        <v>7.6430155210643029</v>
      </c>
      <c r="R60" s="167">
        <f>(Q60-P60)/P60</f>
        <v>0.20126426818480769</v>
      </c>
    </row>
    <row r="61" spans="1:18" ht="20.100000000000001" customHeight="1" thickBot="1" x14ac:dyDescent="0.3">
      <c r="A61" s="18" t="s">
        <v>18</v>
      </c>
      <c r="B61" s="36">
        <f>B62-SUM(B39:B60)</f>
        <v>77.679999999993015</v>
      </c>
      <c r="C61" s="37">
        <f>C62-SUM(C39:C60)</f>
        <v>78.46999999997206</v>
      </c>
      <c r="D61" s="4">
        <f t="shared" si="10"/>
        <v>6.3934819406351892E-4</v>
      </c>
      <c r="E61" s="4">
        <f t="shared" si="11"/>
        <v>7.0083612688297411E-4</v>
      </c>
      <c r="F61" s="159">
        <f t="shared" si="15"/>
        <v>1.0169927909102939E-2</v>
      </c>
      <c r="G61" s="154">
        <f t="shared" si="16"/>
        <v>9.6172841951198809E-2</v>
      </c>
      <c r="I61" s="36">
        <f>I62-SUM(I39:I60)</f>
        <v>44.740000000027067</v>
      </c>
      <c r="J61" s="37">
        <f>J62-SUM(J39:J60)</f>
        <v>58.570000000006985</v>
      </c>
      <c r="K61" s="4">
        <f t="shared" si="12"/>
        <v>9.1545869872532626E-4</v>
      </c>
      <c r="L61" s="4">
        <f t="shared" si="13"/>
        <v>1.2770678922391708E-3</v>
      </c>
      <c r="M61" s="159">
        <f t="shared" si="17"/>
        <v>0.30911935628009729</v>
      </c>
      <c r="N61" s="154">
        <f t="shared" si="18"/>
        <v>0.39500328525726486</v>
      </c>
      <c r="P61" s="208">
        <f t="shared" si="14"/>
        <v>5.7595262615899951</v>
      </c>
      <c r="Q61" s="209">
        <f t="shared" si="14"/>
        <v>7.4639989805056501</v>
      </c>
      <c r="R61" s="167">
        <f t="shared" si="9"/>
        <v>0.29593974252408606</v>
      </c>
    </row>
    <row r="62" spans="1:18" ht="26.25" customHeight="1" thickBot="1" x14ac:dyDescent="0.3">
      <c r="A62" s="24" t="s">
        <v>19</v>
      </c>
      <c r="B62" s="97">
        <v>121498.73999999998</v>
      </c>
      <c r="C62" s="98">
        <v>111966.26</v>
      </c>
      <c r="D62" s="94">
        <f>SUM(D39:D61)</f>
        <v>1</v>
      </c>
      <c r="E62" s="94">
        <f>SUM(E39:E61)</f>
        <v>0.99999999999999978</v>
      </c>
      <c r="F62" s="172">
        <f t="shared" si="15"/>
        <v>-7.8457439147105415E-2</v>
      </c>
      <c r="G62" s="174">
        <v>0</v>
      </c>
      <c r="H62" s="2"/>
      <c r="I62" s="97">
        <v>48871.67500000001</v>
      </c>
      <c r="J62" s="98">
        <v>45862.870999999992</v>
      </c>
      <c r="K62" s="94">
        <f>SUM(K39:K61)</f>
        <v>1.0000000000000004</v>
      </c>
      <c r="L62" s="94">
        <f>SUM(L39:L61)</f>
        <v>1.0000000000000002</v>
      </c>
      <c r="M62" s="172">
        <f t="shared" si="17"/>
        <v>-6.1565395497494561E-2</v>
      </c>
      <c r="N62" s="174">
        <v>0</v>
      </c>
      <c r="O62" s="2"/>
      <c r="P62" s="65">
        <f t="shared" si="14"/>
        <v>4.0224017961009322</v>
      </c>
      <c r="Q62" s="66">
        <f t="shared" si="14"/>
        <v>4.0961331565419794</v>
      </c>
      <c r="R62" s="173">
        <f t="shared" si="9"/>
        <v>1.8330182855556064E-2</v>
      </c>
    </row>
    <row r="64" spans="1:18" ht="15.75" thickBot="1" x14ac:dyDescent="0.3"/>
    <row r="65" spans="1:18" x14ac:dyDescent="0.25">
      <c r="A65" s="469" t="s">
        <v>16</v>
      </c>
      <c r="B65" s="460" t="s">
        <v>1</v>
      </c>
      <c r="C65" s="453"/>
      <c r="D65" s="460" t="s">
        <v>13</v>
      </c>
      <c r="E65" s="453"/>
      <c r="F65" s="472" t="s">
        <v>109</v>
      </c>
      <c r="G65" s="463"/>
      <c r="I65" s="458" t="s">
        <v>20</v>
      </c>
      <c r="J65" s="459"/>
      <c r="K65" s="460" t="s">
        <v>13</v>
      </c>
      <c r="L65" s="461"/>
      <c r="M65" s="462" t="s">
        <v>109</v>
      </c>
      <c r="N65" s="463"/>
      <c r="P65" s="451" t="s">
        <v>23</v>
      </c>
      <c r="Q65" s="453"/>
      <c r="R65" s="397" t="s">
        <v>0</v>
      </c>
    </row>
    <row r="66" spans="1:18" x14ac:dyDescent="0.25">
      <c r="A66" s="470"/>
      <c r="B66" s="466" t="str">
        <f>B5</f>
        <v>jan - mar</v>
      </c>
      <c r="C66" s="465"/>
      <c r="D66" s="466" t="str">
        <f>B5</f>
        <v>jan - mar</v>
      </c>
      <c r="E66" s="465"/>
      <c r="F66" s="466" t="str">
        <f>B5</f>
        <v>jan - mar</v>
      </c>
      <c r="G66" s="468"/>
      <c r="I66" s="464" t="str">
        <f>B5</f>
        <v>jan - mar</v>
      </c>
      <c r="J66" s="465"/>
      <c r="K66" s="466" t="str">
        <f>B5</f>
        <v>jan - mar</v>
      </c>
      <c r="L66" s="467"/>
      <c r="M66" s="465" t="str">
        <f>B5</f>
        <v>jan - mar</v>
      </c>
      <c r="N66" s="468"/>
      <c r="P66" s="464" t="str">
        <f>B5</f>
        <v>jan - mar</v>
      </c>
      <c r="Q66" s="467"/>
      <c r="R66" s="398" t="str">
        <f>R37</f>
        <v>2017/2016</v>
      </c>
    </row>
    <row r="67" spans="1:18" ht="15.75" thickBot="1" x14ac:dyDescent="0.3">
      <c r="A67" s="471"/>
      <c r="B67" s="245">
        <f>B6</f>
        <v>2016</v>
      </c>
      <c r="C67" s="402">
        <f>C6</f>
        <v>2017</v>
      </c>
      <c r="D67" s="245">
        <f>B6</f>
        <v>2016</v>
      </c>
      <c r="E67" s="402">
        <f>C6</f>
        <v>2017</v>
      </c>
      <c r="F67" s="245" t="s">
        <v>1</v>
      </c>
      <c r="G67" s="401" t="s">
        <v>15</v>
      </c>
      <c r="I67" s="52">
        <f>B6</f>
        <v>2016</v>
      </c>
      <c r="J67" s="402">
        <f>C6</f>
        <v>2017</v>
      </c>
      <c r="K67" s="245">
        <f>B6</f>
        <v>2016</v>
      </c>
      <c r="L67" s="402">
        <f>C6</f>
        <v>2017</v>
      </c>
      <c r="M67" s="54">
        <v>1000</v>
      </c>
      <c r="N67" s="401" t="s">
        <v>15</v>
      </c>
      <c r="P67" s="52">
        <f>B6</f>
        <v>2016</v>
      </c>
      <c r="Q67" s="402">
        <f>C6</f>
        <v>2017</v>
      </c>
      <c r="R67" s="399" t="s">
        <v>24</v>
      </c>
    </row>
    <row r="68" spans="1:18" ht="20.100000000000001" customHeight="1" x14ac:dyDescent="0.25">
      <c r="A68" s="93" t="s">
        <v>37</v>
      </c>
      <c r="B68" s="95">
        <v>7375.01</v>
      </c>
      <c r="C68" s="99">
        <v>7389.89</v>
      </c>
      <c r="D68" s="4">
        <f>B68/$B$96</f>
        <v>0.46624781337974541</v>
      </c>
      <c r="E68" s="4">
        <f>C68/$C$96</f>
        <v>0.45495620288762972</v>
      </c>
      <c r="F68" s="177">
        <f t="shared" ref="F68:F94" si="19">(C68-B68)/B68</f>
        <v>2.0176243828822073E-3</v>
      </c>
      <c r="G68" s="154">
        <f t="shared" ref="G68:G94" si="20">(E68-D68)/D68</f>
        <v>-2.4218044928221459E-2</v>
      </c>
      <c r="I68" s="95">
        <v>6569.94</v>
      </c>
      <c r="J68" s="99">
        <v>6915.5470000000005</v>
      </c>
      <c r="K68" s="4">
        <f>I68/$I$96</f>
        <v>0.50383303878897967</v>
      </c>
      <c r="L68" s="4">
        <f>J68/$J$96</f>
        <v>0.48531830011253735</v>
      </c>
      <c r="M68" s="177">
        <f t="shared" ref="M68:M94" si="21">(J68-I68)/I68</f>
        <v>5.2604285579472707E-2</v>
      </c>
      <c r="N68" s="154">
        <f t="shared" ref="N68:N94" si="22">(L68-K68)/K68</f>
        <v>-3.6747766126938822E-2</v>
      </c>
      <c r="P68" s="80">
        <f t="shared" ref="P68:Q96" si="23">(I68/B68)*10</f>
        <v>8.9083811411781131</v>
      </c>
      <c r="Q68" s="6">
        <f t="shared" si="23"/>
        <v>9.3581189977117383</v>
      </c>
      <c r="R68" s="167">
        <f t="shared" si="9"/>
        <v>5.048480182945432E-2</v>
      </c>
    </row>
    <row r="69" spans="1:18" ht="20.100000000000001" customHeight="1" x14ac:dyDescent="0.25">
      <c r="A69" s="93" t="s">
        <v>42</v>
      </c>
      <c r="B69" s="36">
        <v>2496.04</v>
      </c>
      <c r="C69" s="37">
        <v>2271.5299999999997</v>
      </c>
      <c r="D69" s="4">
        <f t="shared" ref="D69:D95" si="24">B69/$B$96</f>
        <v>0.157799540896674</v>
      </c>
      <c r="E69" s="4">
        <f t="shared" ref="E69:E95" si="25">C69/$C$96</f>
        <v>0.13984601442583547</v>
      </c>
      <c r="F69" s="177">
        <f t="shared" si="19"/>
        <v>-8.9946475216743413E-2</v>
      </c>
      <c r="G69" s="154">
        <f t="shared" si="20"/>
        <v>-0.11377426302269392</v>
      </c>
      <c r="I69" s="36">
        <v>1972.886</v>
      </c>
      <c r="J69" s="37">
        <v>2039.9870000000001</v>
      </c>
      <c r="K69" s="4">
        <f t="shared" ref="K69:K96" si="26">I69/$I$96</f>
        <v>0.15129592485840587</v>
      </c>
      <c r="L69" s="4">
        <f t="shared" ref="L69:L96" si="27">J69/$J$96</f>
        <v>0.14316192530998265</v>
      </c>
      <c r="M69" s="177">
        <f t="shared" si="21"/>
        <v>3.4011595196073219E-2</v>
      </c>
      <c r="N69" s="154">
        <f t="shared" si="22"/>
        <v>-5.376218530694489E-2</v>
      </c>
      <c r="P69" s="80">
        <f t="shared" si="23"/>
        <v>7.9040640374352975</v>
      </c>
      <c r="Q69" s="6">
        <f t="shared" si="23"/>
        <v>8.9806738189678335</v>
      </c>
      <c r="R69" s="167">
        <f t="shared" si="9"/>
        <v>0.13620964815485898</v>
      </c>
    </row>
    <row r="70" spans="1:18" ht="20.100000000000001" customHeight="1" x14ac:dyDescent="0.25">
      <c r="A70" s="93" t="s">
        <v>44</v>
      </c>
      <c r="B70" s="36">
        <v>1309.3</v>
      </c>
      <c r="C70" s="37">
        <v>1175.23</v>
      </c>
      <c r="D70" s="4">
        <f t="shared" si="24"/>
        <v>8.2773889399214456E-2</v>
      </c>
      <c r="E70" s="4">
        <f t="shared" si="25"/>
        <v>7.2352657254658601E-2</v>
      </c>
      <c r="F70" s="177">
        <f t="shared" si="19"/>
        <v>-0.10239822806079581</v>
      </c>
      <c r="G70" s="154">
        <f t="shared" si="20"/>
        <v>-0.12589999358728643</v>
      </c>
      <c r="I70" s="36">
        <v>791.60300000000007</v>
      </c>
      <c r="J70" s="37">
        <v>765.09300000000007</v>
      </c>
      <c r="K70" s="4">
        <f t="shared" si="26"/>
        <v>6.0706147240990445E-2</v>
      </c>
      <c r="L70" s="4">
        <f t="shared" si="27"/>
        <v>5.3692590649445593E-2</v>
      </c>
      <c r="M70" s="177">
        <f t="shared" si="21"/>
        <v>-3.3489009010829907E-2</v>
      </c>
      <c r="N70" s="154">
        <f t="shared" si="22"/>
        <v>-0.11553288934154443</v>
      </c>
      <c r="P70" s="80">
        <f t="shared" si="23"/>
        <v>6.0460016802871772</v>
      </c>
      <c r="Q70" s="6">
        <f t="shared" si="23"/>
        <v>6.5101554589314432</v>
      </c>
      <c r="R70" s="167">
        <f t="shared" si="9"/>
        <v>7.67703687806814E-2</v>
      </c>
    </row>
    <row r="71" spans="1:18" ht="20.100000000000001" customHeight="1" x14ac:dyDescent="0.25">
      <c r="A71" s="93" t="s">
        <v>76</v>
      </c>
      <c r="B71" s="36">
        <v>214.5</v>
      </c>
      <c r="C71" s="37">
        <v>369.99</v>
      </c>
      <c r="D71" s="4">
        <f t="shared" si="24"/>
        <v>1.3560680727206524E-2</v>
      </c>
      <c r="E71" s="4">
        <f t="shared" si="25"/>
        <v>2.2778315442637725E-2</v>
      </c>
      <c r="F71" s="177">
        <f t="shared" si="19"/>
        <v>0.72489510489510489</v>
      </c>
      <c r="G71" s="154">
        <f t="shared" si="20"/>
        <v>0.67973244860326543</v>
      </c>
      <c r="I71" s="36">
        <v>318.62400000000002</v>
      </c>
      <c r="J71" s="37">
        <v>625.12800000000004</v>
      </c>
      <c r="K71" s="4">
        <f t="shared" si="26"/>
        <v>2.4434515102284022E-2</v>
      </c>
      <c r="L71" s="4">
        <f t="shared" si="27"/>
        <v>4.3870146253470653E-2</v>
      </c>
      <c r="M71" s="177">
        <f t="shared" si="21"/>
        <v>0.96196143416691771</v>
      </c>
      <c r="N71" s="154">
        <f t="shared" si="22"/>
        <v>0.79541710035284807</v>
      </c>
      <c r="P71" s="80">
        <f t="shared" si="23"/>
        <v>14.854265734265734</v>
      </c>
      <c r="Q71" s="6">
        <f t="shared" si="23"/>
        <v>16.895807994810671</v>
      </c>
      <c r="R71" s="167">
        <f t="shared" si="9"/>
        <v>0.13743811354037638</v>
      </c>
    </row>
    <row r="72" spans="1:18" ht="20.100000000000001" customHeight="1" x14ac:dyDescent="0.25">
      <c r="A72" s="93" t="s">
        <v>57</v>
      </c>
      <c r="B72" s="36">
        <v>198.14000000000001</v>
      </c>
      <c r="C72" s="37">
        <v>214.45000000000002</v>
      </c>
      <c r="D72" s="4">
        <f t="shared" si="24"/>
        <v>1.2526402234446158E-2</v>
      </c>
      <c r="E72" s="4">
        <f t="shared" si="25"/>
        <v>1.320254533007287E-2</v>
      </c>
      <c r="F72" s="177">
        <f t="shared" si="19"/>
        <v>8.2315534470576365E-2</v>
      </c>
      <c r="G72" s="154">
        <f t="shared" si="20"/>
        <v>5.3977437653039487E-2</v>
      </c>
      <c r="I72" s="36">
        <v>496.41899999999998</v>
      </c>
      <c r="J72" s="37">
        <v>540.39899999999989</v>
      </c>
      <c r="K72" s="4">
        <f t="shared" si="26"/>
        <v>3.8069189868185478E-2</v>
      </c>
      <c r="L72" s="4">
        <f t="shared" si="27"/>
        <v>3.7924046219701059E-2</v>
      </c>
      <c r="M72" s="177">
        <f t="shared" si="21"/>
        <v>8.8594513908613295E-2</v>
      </c>
      <c r="N72" s="154">
        <f t="shared" si="22"/>
        <v>-3.8126277177680692E-3</v>
      </c>
      <c r="P72" s="80">
        <f t="shared" si="23"/>
        <v>25.053951751286966</v>
      </c>
      <c r="Q72" s="6">
        <f t="shared" si="23"/>
        <v>25.199300536255528</v>
      </c>
      <c r="R72" s="167">
        <f t="shared" ref="R72:R94" si="28">(Q72-P72)/P72</f>
        <v>5.8014315031597865E-3</v>
      </c>
    </row>
    <row r="73" spans="1:18" ht="20.100000000000001" customHeight="1" x14ac:dyDescent="0.25">
      <c r="A73" s="93" t="s">
        <v>43</v>
      </c>
      <c r="B73" s="36">
        <v>964.9</v>
      </c>
      <c r="C73" s="37">
        <v>1088.52</v>
      </c>
      <c r="D73" s="4">
        <f t="shared" si="24"/>
        <v>6.1000936287559787E-2</v>
      </c>
      <c r="E73" s="4">
        <f t="shared" si="25"/>
        <v>6.7014383971512798E-2</v>
      </c>
      <c r="F73" s="177">
        <f t="shared" si="19"/>
        <v>0.12811690330604208</v>
      </c>
      <c r="G73" s="154">
        <f t="shared" si="20"/>
        <v>9.8579596477101308E-2</v>
      </c>
      <c r="I73" s="36">
        <v>409.08599999999996</v>
      </c>
      <c r="J73" s="37">
        <v>516.76599999999996</v>
      </c>
      <c r="K73" s="4">
        <f t="shared" si="26"/>
        <v>3.1371830261163504E-2</v>
      </c>
      <c r="L73" s="4">
        <f t="shared" si="27"/>
        <v>3.6265532816992699E-2</v>
      </c>
      <c r="M73" s="177">
        <f t="shared" si="21"/>
        <v>0.26322093642901495</v>
      </c>
      <c r="N73" s="154">
        <f t="shared" si="22"/>
        <v>0.15599034277216886</v>
      </c>
      <c r="P73" s="80">
        <f t="shared" si="23"/>
        <v>4.2396725049227895</v>
      </c>
      <c r="Q73" s="6">
        <f t="shared" si="23"/>
        <v>4.7474185132105982</v>
      </c>
      <c r="R73" s="167">
        <f t="shared" si="28"/>
        <v>0.11976066729169579</v>
      </c>
    </row>
    <row r="74" spans="1:18" ht="20.100000000000001" customHeight="1" x14ac:dyDescent="0.25">
      <c r="A74" s="93" t="s">
        <v>49</v>
      </c>
      <c r="B74" s="36">
        <v>519.29999999999995</v>
      </c>
      <c r="C74" s="37">
        <v>442.61</v>
      </c>
      <c r="D74" s="4">
        <f t="shared" si="24"/>
        <v>3.2830123550761529E-2</v>
      </c>
      <c r="E74" s="4">
        <f t="shared" si="25"/>
        <v>2.7249142404026823E-2</v>
      </c>
      <c r="F74" s="177">
        <f t="shared" si="19"/>
        <v>-0.14767956865010581</v>
      </c>
      <c r="G74" s="154">
        <f t="shared" si="20"/>
        <v>-0.1699957399826858</v>
      </c>
      <c r="I74" s="36">
        <v>340.03899999999999</v>
      </c>
      <c r="J74" s="37">
        <v>323.83100000000002</v>
      </c>
      <c r="K74" s="4">
        <f t="shared" si="26"/>
        <v>2.6076780408461245E-2</v>
      </c>
      <c r="L74" s="4">
        <f t="shared" si="27"/>
        <v>2.2725767093151571E-2</v>
      </c>
      <c r="M74" s="177">
        <f t="shared" si="21"/>
        <v>-4.7665120765559156E-2</v>
      </c>
      <c r="N74" s="154">
        <f t="shared" si="22"/>
        <v>-0.12850563845766622</v>
      </c>
      <c r="P74" s="80">
        <f t="shared" si="23"/>
        <v>6.548026189100713</v>
      </c>
      <c r="Q74" s="6">
        <f t="shared" si="23"/>
        <v>7.3163959241770407</v>
      </c>
      <c r="R74" s="167">
        <f t="shared" si="28"/>
        <v>0.11734371746333125</v>
      </c>
    </row>
    <row r="75" spans="1:18" ht="20.100000000000001" customHeight="1" x14ac:dyDescent="0.25">
      <c r="A75" s="93" t="s">
        <v>74</v>
      </c>
      <c r="B75" s="36">
        <v>144.78</v>
      </c>
      <c r="C75" s="37">
        <v>172.64999999999998</v>
      </c>
      <c r="D75" s="4">
        <f t="shared" si="24"/>
        <v>9.1529853411886283E-3</v>
      </c>
      <c r="E75" s="4">
        <f t="shared" si="25"/>
        <v>1.0629141763754164E-2</v>
      </c>
      <c r="F75" s="177">
        <f t="shared" si="19"/>
        <v>0.19249896394529614</v>
      </c>
      <c r="G75" s="154">
        <f t="shared" si="20"/>
        <v>0.16127595178403711</v>
      </c>
      <c r="I75" s="36">
        <v>159.15600000000001</v>
      </c>
      <c r="J75" s="37">
        <v>282.80100000000004</v>
      </c>
      <c r="K75" s="4">
        <f t="shared" si="26"/>
        <v>1.2205294282976537E-2</v>
      </c>
      <c r="L75" s="4">
        <f t="shared" si="27"/>
        <v>1.9846369432544624E-2</v>
      </c>
      <c r="M75" s="177">
        <f t="shared" si="21"/>
        <v>0.77687928824549524</v>
      </c>
      <c r="N75" s="154">
        <f t="shared" si="22"/>
        <v>0.62604595779599992</v>
      </c>
      <c r="P75" s="80">
        <f t="shared" si="23"/>
        <v>10.99295482801492</v>
      </c>
      <c r="Q75" s="6">
        <f t="shared" si="23"/>
        <v>16.380017376194619</v>
      </c>
      <c r="R75" s="167">
        <f t="shared" si="28"/>
        <v>0.49004681930021915</v>
      </c>
    </row>
    <row r="76" spans="1:18" ht="20.100000000000001" customHeight="1" x14ac:dyDescent="0.25">
      <c r="A76" s="93" t="s">
        <v>60</v>
      </c>
      <c r="B76" s="36">
        <v>51.23</v>
      </c>
      <c r="C76" s="37">
        <v>386.47</v>
      </c>
      <c r="D76" s="4">
        <f t="shared" si="24"/>
        <v>3.2387583853370171E-3</v>
      </c>
      <c r="E76" s="4">
        <f t="shared" si="25"/>
        <v>2.3792901346296393E-2</v>
      </c>
      <c r="F76" s="177">
        <f t="shared" si="19"/>
        <v>6.5438219793089996</v>
      </c>
      <c r="G76" s="154">
        <f t="shared" si="20"/>
        <v>6.3463032790637026</v>
      </c>
      <c r="I76" s="36">
        <v>44.006999999999998</v>
      </c>
      <c r="J76" s="37">
        <v>271.29599999999999</v>
      </c>
      <c r="K76" s="4">
        <f t="shared" si="26"/>
        <v>3.3747919369106309E-3</v>
      </c>
      <c r="L76" s="4">
        <f t="shared" si="27"/>
        <v>1.9038973135072454E-2</v>
      </c>
      <c r="M76" s="177">
        <f t="shared" si="21"/>
        <v>5.1648374122298728</v>
      </c>
      <c r="N76" s="154">
        <f t="shared" si="22"/>
        <v>4.6415250157617738</v>
      </c>
      <c r="P76" s="80">
        <f t="shared" si="23"/>
        <v>8.5900839351942224</v>
      </c>
      <c r="Q76" s="6">
        <f t="shared" si="23"/>
        <v>7.0198463011359209</v>
      </c>
      <c r="R76" s="167">
        <f t="shared" si="28"/>
        <v>-0.18279654144296767</v>
      </c>
    </row>
    <row r="77" spans="1:18" ht="20.100000000000001" customHeight="1" x14ac:dyDescent="0.25">
      <c r="A77" s="93" t="s">
        <v>114</v>
      </c>
      <c r="B77" s="36">
        <v>180.97</v>
      </c>
      <c r="C77" s="37">
        <v>374.78000000000003</v>
      </c>
      <c r="D77" s="4">
        <f t="shared" si="24"/>
        <v>1.1440915576701934E-2</v>
      </c>
      <c r="E77" s="4">
        <f t="shared" si="25"/>
        <v>2.3073210253227838E-2</v>
      </c>
      <c r="F77" s="177">
        <f t="shared" si="19"/>
        <v>1.0709509863513291</v>
      </c>
      <c r="G77" s="154">
        <f t="shared" si="20"/>
        <v>1.0167276035332078</v>
      </c>
      <c r="I77" s="36">
        <v>148.90199999999999</v>
      </c>
      <c r="J77" s="37">
        <v>263.92500000000001</v>
      </c>
      <c r="K77" s="4">
        <f t="shared" si="26"/>
        <v>1.1418939463945888E-2</v>
      </c>
      <c r="L77" s="4">
        <f t="shared" si="27"/>
        <v>1.852169211736995E-2</v>
      </c>
      <c r="M77" s="177">
        <f t="shared" si="21"/>
        <v>0.77247451343836915</v>
      </c>
      <c r="N77" s="154">
        <f t="shared" si="22"/>
        <v>0.62201508956679064</v>
      </c>
      <c r="P77" s="80">
        <f t="shared" si="23"/>
        <v>8.227993590097805</v>
      </c>
      <c r="Q77" s="6">
        <f t="shared" si="23"/>
        <v>7.0421313837451303</v>
      </c>
      <c r="R77" s="167">
        <f t="shared" si="28"/>
        <v>-0.1441253196623575</v>
      </c>
    </row>
    <row r="78" spans="1:18" ht="20.100000000000001" customHeight="1" x14ac:dyDescent="0.25">
      <c r="A78" s="93" t="s">
        <v>53</v>
      </c>
      <c r="B78" s="36">
        <v>300.73</v>
      </c>
      <c r="C78" s="37">
        <v>330.39</v>
      </c>
      <c r="D78" s="4">
        <f t="shared" si="24"/>
        <v>1.9012137599500319E-2</v>
      </c>
      <c r="E78" s="4">
        <f t="shared" si="25"/>
        <v>2.0340354169283165E-2</v>
      </c>
      <c r="F78" s="177">
        <f t="shared" si="19"/>
        <v>9.8626675090612737E-2</v>
      </c>
      <c r="G78" s="154">
        <f t="shared" si="20"/>
        <v>6.9861506252603303E-2</v>
      </c>
      <c r="I78" s="36">
        <v>262.67999999999995</v>
      </c>
      <c r="J78" s="37">
        <v>217.83199999999999</v>
      </c>
      <c r="K78" s="4">
        <f t="shared" si="26"/>
        <v>2.014430308786521E-2</v>
      </c>
      <c r="L78" s="4">
        <f t="shared" si="27"/>
        <v>1.5286983943585984E-2</v>
      </c>
      <c r="M78" s="177">
        <f t="shared" si="21"/>
        <v>-0.17073245012943492</v>
      </c>
      <c r="N78" s="154">
        <f t="shared" si="22"/>
        <v>-0.24112619449243899</v>
      </c>
      <c r="P78" s="80">
        <f t="shared" si="23"/>
        <v>8.7347454527316835</v>
      </c>
      <c r="Q78" s="6">
        <f t="shared" si="23"/>
        <v>6.5931777596174221</v>
      </c>
      <c r="R78" s="167">
        <f t="shared" si="28"/>
        <v>-0.24517803119775089</v>
      </c>
    </row>
    <row r="79" spans="1:18" ht="20.100000000000001" customHeight="1" x14ac:dyDescent="0.25">
      <c r="A79" s="93" t="s">
        <v>52</v>
      </c>
      <c r="B79" s="36">
        <v>333.55</v>
      </c>
      <c r="C79" s="37">
        <v>242.68</v>
      </c>
      <c r="D79" s="4">
        <f t="shared" si="24"/>
        <v>2.1087016580698073E-2</v>
      </c>
      <c r="E79" s="4">
        <f t="shared" si="25"/>
        <v>1.4940516207517294E-2</v>
      </c>
      <c r="F79" s="177">
        <f t="shared" si="19"/>
        <v>-0.27243291860290814</v>
      </c>
      <c r="G79" s="154">
        <f t="shared" si="20"/>
        <v>-0.29148269266345417</v>
      </c>
      <c r="I79" s="36">
        <v>293.988</v>
      </c>
      <c r="J79" s="37">
        <v>200.55599999999998</v>
      </c>
      <c r="K79" s="4">
        <f t="shared" si="26"/>
        <v>2.2545238983536314E-2</v>
      </c>
      <c r="L79" s="4">
        <f t="shared" si="27"/>
        <v>1.4074591206938514E-2</v>
      </c>
      <c r="M79" s="177">
        <f t="shared" si="21"/>
        <v>-0.31780889015878205</v>
      </c>
      <c r="N79" s="154">
        <f t="shared" si="22"/>
        <v>-0.37571780821589423</v>
      </c>
      <c r="P79" s="80">
        <f t="shared" si="23"/>
        <v>8.8139109578773791</v>
      </c>
      <c r="Q79" s="6">
        <f t="shared" si="23"/>
        <v>8.2642162518542932</v>
      </c>
      <c r="R79" s="167">
        <f t="shared" si="28"/>
        <v>-6.2366718775596387E-2</v>
      </c>
    </row>
    <row r="80" spans="1:18" ht="20.100000000000001" customHeight="1" x14ac:dyDescent="0.25">
      <c r="A80" s="93" t="s">
        <v>78</v>
      </c>
      <c r="B80" s="36">
        <v>256.60000000000002</v>
      </c>
      <c r="C80" s="37">
        <v>212.28000000000003</v>
      </c>
      <c r="D80" s="4">
        <f t="shared" si="24"/>
        <v>1.6222240907231674E-2</v>
      </c>
      <c r="E80" s="4">
        <f t="shared" si="25"/>
        <v>1.3068949977467329E-2</v>
      </c>
      <c r="F80" s="177">
        <f t="shared" si="19"/>
        <v>-0.17272018706157438</v>
      </c>
      <c r="G80" s="154">
        <f t="shared" si="20"/>
        <v>-0.19438072383443936</v>
      </c>
      <c r="I80" s="36">
        <v>206.16200000000001</v>
      </c>
      <c r="J80" s="37">
        <v>171.125</v>
      </c>
      <c r="K80" s="4">
        <f t="shared" si="26"/>
        <v>1.5810072381606779E-2</v>
      </c>
      <c r="L80" s="4">
        <f t="shared" si="27"/>
        <v>1.2009186562792205E-2</v>
      </c>
      <c r="M80" s="177">
        <f t="shared" si="21"/>
        <v>-0.1699488751564304</v>
      </c>
      <c r="N80" s="154">
        <f t="shared" si="22"/>
        <v>-0.24040913457401195</v>
      </c>
      <c r="P80" s="208">
        <f t="shared" si="23"/>
        <v>8.0343725643024158</v>
      </c>
      <c r="Q80" s="209">
        <f t="shared" si="23"/>
        <v>8.0612869794610873</v>
      </c>
      <c r="R80" s="167">
        <f t="shared" si="28"/>
        <v>3.3499087754848707E-3</v>
      </c>
    </row>
    <row r="81" spans="1:18" ht="20.100000000000001" customHeight="1" x14ac:dyDescent="0.25">
      <c r="A81" s="93" t="s">
        <v>73</v>
      </c>
      <c r="B81" s="36">
        <v>55.07</v>
      </c>
      <c r="C81" s="37">
        <v>150.47999999999999</v>
      </c>
      <c r="D81" s="4">
        <f t="shared" si="24"/>
        <v>3.4815230193345607E-3</v>
      </c>
      <c r="E81" s="4">
        <f t="shared" si="25"/>
        <v>9.2642528387473309E-3</v>
      </c>
      <c r="F81" s="177">
        <f t="shared" si="19"/>
        <v>1.7325222444161974</v>
      </c>
      <c r="G81" s="154">
        <f t="shared" si="20"/>
        <v>1.6609770457637387</v>
      </c>
      <c r="I81" s="36">
        <v>59.186</v>
      </c>
      <c r="J81" s="37">
        <v>134.68200000000002</v>
      </c>
      <c r="K81" s="4">
        <f t="shared" si="26"/>
        <v>4.5388332669346375E-3</v>
      </c>
      <c r="L81" s="4">
        <f t="shared" si="27"/>
        <v>9.4516947532504308E-3</v>
      </c>
      <c r="M81" s="177">
        <f t="shared" si="21"/>
        <v>1.2755719257932621</v>
      </c>
      <c r="N81" s="154">
        <f t="shared" si="22"/>
        <v>1.0824062479020651</v>
      </c>
      <c r="P81" s="208">
        <f t="shared" si="23"/>
        <v>10.747412384238242</v>
      </c>
      <c r="Q81" s="209">
        <f t="shared" si="23"/>
        <v>8.950159489633176</v>
      </c>
      <c r="R81" s="167">
        <f t="shared" si="28"/>
        <v>-0.16722656862416954</v>
      </c>
    </row>
    <row r="82" spans="1:18" ht="20.100000000000001" customHeight="1" x14ac:dyDescent="0.25">
      <c r="A82" s="93" t="s">
        <v>83</v>
      </c>
      <c r="B82" s="36">
        <v>88.31</v>
      </c>
      <c r="C82" s="37">
        <v>103.58</v>
      </c>
      <c r="D82" s="4">
        <f t="shared" si="24"/>
        <v>5.5829543823757953E-3</v>
      </c>
      <c r="E82" s="4">
        <f t="shared" si="25"/>
        <v>6.376869411466298E-3</v>
      </c>
      <c r="F82" s="177">
        <f t="shared" si="19"/>
        <v>0.17291359981882001</v>
      </c>
      <c r="G82" s="154">
        <f t="shared" si="20"/>
        <v>0.14220338815533301</v>
      </c>
      <c r="I82" s="36">
        <v>91.191999999999993</v>
      </c>
      <c r="J82" s="37">
        <v>110.24299999999999</v>
      </c>
      <c r="K82" s="4">
        <f t="shared" si="26"/>
        <v>6.9932971188845922E-3</v>
      </c>
      <c r="L82" s="4">
        <f t="shared" si="27"/>
        <v>7.7366179941089908E-3</v>
      </c>
      <c r="M82" s="177">
        <f t="shared" si="21"/>
        <v>0.20891086937450656</v>
      </c>
      <c r="N82" s="154">
        <f t="shared" si="22"/>
        <v>0.10629047537779374</v>
      </c>
      <c r="P82" s="208">
        <f t="shared" si="23"/>
        <v>10.326350356697995</v>
      </c>
      <c r="Q82" s="209">
        <f t="shared" si="23"/>
        <v>10.643270901718477</v>
      </c>
      <c r="R82" s="167">
        <f t="shared" si="28"/>
        <v>3.0690469921439097E-2</v>
      </c>
    </row>
    <row r="83" spans="1:18" ht="20.100000000000001" customHeight="1" x14ac:dyDescent="0.25">
      <c r="A83" s="93" t="s">
        <v>81</v>
      </c>
      <c r="B83" s="36">
        <v>42.84</v>
      </c>
      <c r="C83" s="37">
        <v>126.25</v>
      </c>
      <c r="D83" s="4">
        <f t="shared" si="24"/>
        <v>2.7083429480350934E-3</v>
      </c>
      <c r="E83" s="4">
        <f t="shared" si="25"/>
        <v>7.7725406757831643E-3</v>
      </c>
      <c r="F83" s="177">
        <f t="shared" si="19"/>
        <v>1.9470121381886085</v>
      </c>
      <c r="G83" s="154">
        <f t="shared" si="20"/>
        <v>1.8698509845003763</v>
      </c>
      <c r="I83" s="36">
        <v>33.002000000000002</v>
      </c>
      <c r="J83" s="37">
        <v>84.408000000000001</v>
      </c>
      <c r="K83" s="4">
        <f t="shared" si="26"/>
        <v>2.5308447179295261E-3</v>
      </c>
      <c r="L83" s="4">
        <f t="shared" si="27"/>
        <v>5.9235729402025679E-3</v>
      </c>
      <c r="M83" s="177">
        <f t="shared" si="21"/>
        <v>1.5576631719289737</v>
      </c>
      <c r="N83" s="154">
        <f t="shared" si="22"/>
        <v>1.3405517131247069</v>
      </c>
      <c r="O83" s="210"/>
      <c r="P83" s="208">
        <f t="shared" si="23"/>
        <v>7.7035480859010272</v>
      </c>
      <c r="Q83" s="209">
        <f t="shared" si="23"/>
        <v>6.6857821782178215</v>
      </c>
      <c r="R83" s="167">
        <f t="shared" si="28"/>
        <v>-0.13211651259059612</v>
      </c>
    </row>
    <row r="84" spans="1:18" ht="20.100000000000001" customHeight="1" x14ac:dyDescent="0.25">
      <c r="A84" s="93" t="s">
        <v>77</v>
      </c>
      <c r="B84" s="36">
        <v>184.19</v>
      </c>
      <c r="C84" s="37">
        <v>93.25</v>
      </c>
      <c r="D84" s="4">
        <f t="shared" si="24"/>
        <v>1.1644483837501957E-2</v>
      </c>
      <c r="E84" s="4">
        <f t="shared" si="25"/>
        <v>5.7409062813210303E-3</v>
      </c>
      <c r="F84" s="177">
        <f t="shared" si="19"/>
        <v>-0.49372930126499809</v>
      </c>
      <c r="G84" s="154">
        <f t="shared" si="20"/>
        <v>-0.5069849070654382</v>
      </c>
      <c r="I84" s="36">
        <v>156.71399999999997</v>
      </c>
      <c r="J84" s="37">
        <v>66.625</v>
      </c>
      <c r="K84" s="4">
        <f t="shared" si="26"/>
        <v>1.2018023123616982E-2</v>
      </c>
      <c r="L84" s="4">
        <f t="shared" si="27"/>
        <v>4.6756000277342917E-3</v>
      </c>
      <c r="M84" s="177">
        <f t="shared" si="21"/>
        <v>-0.5748624883545822</v>
      </c>
      <c r="N84" s="154">
        <f t="shared" si="22"/>
        <v>-0.61095098755916621</v>
      </c>
      <c r="O84" s="210"/>
      <c r="P84" s="208">
        <f t="shared" si="23"/>
        <v>8.5082794940007584</v>
      </c>
      <c r="Q84" s="209">
        <f t="shared" si="23"/>
        <v>7.144772117962467</v>
      </c>
      <c r="R84" s="167">
        <f t="shared" si="28"/>
        <v>-0.16025653329791401</v>
      </c>
    </row>
    <row r="85" spans="1:18" ht="20.100000000000001" customHeight="1" x14ac:dyDescent="0.25">
      <c r="A85" s="93" t="s">
        <v>80</v>
      </c>
      <c r="B85" s="36">
        <v>105.49</v>
      </c>
      <c r="C85" s="37">
        <v>57.64</v>
      </c>
      <c r="D85" s="4">
        <f t="shared" si="24"/>
        <v>6.6690732396877212E-3</v>
      </c>
      <c r="E85" s="4">
        <f t="shared" si="25"/>
        <v>3.5485880756605274E-3</v>
      </c>
      <c r="F85" s="177">
        <f t="shared" si="19"/>
        <v>-0.45359749739311778</v>
      </c>
      <c r="G85" s="154">
        <f t="shared" si="20"/>
        <v>-0.46790386788034588</v>
      </c>
      <c r="I85" s="36">
        <v>79.771000000000001</v>
      </c>
      <c r="J85" s="37">
        <v>64.485000000000014</v>
      </c>
      <c r="K85" s="4">
        <f t="shared" si="26"/>
        <v>6.1174478514622209E-3</v>
      </c>
      <c r="L85" s="4">
        <f t="shared" si="27"/>
        <v>4.5254194039541593E-3</v>
      </c>
      <c r="M85" s="177">
        <f t="shared" si="21"/>
        <v>-0.19162352233267713</v>
      </c>
      <c r="N85" s="154">
        <f t="shared" si="22"/>
        <v>-0.26024389355890093</v>
      </c>
      <c r="O85" s="210"/>
      <c r="P85" s="208">
        <f t="shared" si="23"/>
        <v>7.561948999905205</v>
      </c>
      <c r="Q85" s="209">
        <f t="shared" si="23"/>
        <v>11.187543372657878</v>
      </c>
      <c r="R85" s="167">
        <f t="shared" si="28"/>
        <v>0.47945237038733302</v>
      </c>
    </row>
    <row r="86" spans="1:18" ht="20.100000000000001" customHeight="1" x14ac:dyDescent="0.25">
      <c r="A86" s="93" t="s">
        <v>56</v>
      </c>
      <c r="B86" s="36">
        <v>32.1</v>
      </c>
      <c r="C86" s="37">
        <v>39.840000000000003</v>
      </c>
      <c r="D86" s="4">
        <f t="shared" si="24"/>
        <v>2.0293606123232143E-3</v>
      </c>
      <c r="E86" s="4">
        <f t="shared" si="25"/>
        <v>2.4527367962233764E-3</v>
      </c>
      <c r="F86" s="177">
        <f t="shared" si="19"/>
        <v>0.24112149532710286</v>
      </c>
      <c r="G86" s="154">
        <f t="shared" si="20"/>
        <v>0.20862540710075206</v>
      </c>
      <c r="I86" s="36">
        <v>35.685999999999993</v>
      </c>
      <c r="J86" s="37">
        <v>60.507999999999996</v>
      </c>
      <c r="K86" s="4">
        <f t="shared" si="26"/>
        <v>2.7366742804688518E-3</v>
      </c>
      <c r="L86" s="4">
        <f t="shared" si="27"/>
        <v>4.2463220484524802E-3</v>
      </c>
      <c r="M86" s="177">
        <f t="shared" si="21"/>
        <v>0.69556688897606922</v>
      </c>
      <c r="N86" s="154">
        <f t="shared" si="22"/>
        <v>0.55163589571390015</v>
      </c>
      <c r="O86" s="210"/>
      <c r="P86" s="208">
        <f t="shared" si="23"/>
        <v>11.11713395638629</v>
      </c>
      <c r="Q86" s="209">
        <f t="shared" si="23"/>
        <v>15.187751004016061</v>
      </c>
      <c r="R86" s="167">
        <f t="shared" si="28"/>
        <v>0.36615705662981468</v>
      </c>
    </row>
    <row r="87" spans="1:18" ht="20.100000000000001" customHeight="1" x14ac:dyDescent="0.25">
      <c r="A87" s="93" t="s">
        <v>199</v>
      </c>
      <c r="B87" s="36">
        <v>45.3</v>
      </c>
      <c r="C87" s="37">
        <v>62.980000000000004</v>
      </c>
      <c r="D87" s="4">
        <f t="shared" si="24"/>
        <v>2.8638640416897691E-3</v>
      </c>
      <c r="E87" s="4">
        <f t="shared" si="25"/>
        <v>3.8773434594916731E-3</v>
      </c>
      <c r="F87" s="177">
        <f t="shared" si="19"/>
        <v>0.39028697571743948</v>
      </c>
      <c r="G87" s="154">
        <f t="shared" si="20"/>
        <v>0.35388531126076767</v>
      </c>
      <c r="I87" s="36">
        <v>35.659999999999997</v>
      </c>
      <c r="J87" s="37">
        <v>56.420999999999999</v>
      </c>
      <c r="K87" s="4">
        <f t="shared" si="26"/>
        <v>2.7346804024412728E-3</v>
      </c>
      <c r="L87" s="4">
        <f t="shared" si="27"/>
        <v>3.9595051281770578E-3</v>
      </c>
      <c r="M87" s="177">
        <f t="shared" si="21"/>
        <v>0.58219293325855315</v>
      </c>
      <c r="N87" s="154">
        <f t="shared" si="22"/>
        <v>0.44788587530827129</v>
      </c>
      <c r="O87" s="210"/>
      <c r="P87" s="208">
        <f t="shared" si="23"/>
        <v>7.8719646799116996</v>
      </c>
      <c r="Q87" s="209">
        <f t="shared" si="23"/>
        <v>8.9585582724674495</v>
      </c>
      <c r="R87" s="167">
        <f t="shared" si="28"/>
        <v>0.13803334195954983</v>
      </c>
    </row>
    <row r="88" spans="1:18" ht="20.100000000000001" customHeight="1" x14ac:dyDescent="0.25">
      <c r="A88" s="93" t="s">
        <v>88</v>
      </c>
      <c r="B88" s="36">
        <v>143.38</v>
      </c>
      <c r="C88" s="37">
        <v>133.05000000000001</v>
      </c>
      <c r="D88" s="4">
        <f t="shared" si="24"/>
        <v>9.0644774017103556E-3</v>
      </c>
      <c r="E88" s="4">
        <f t="shared" si="25"/>
        <v>8.1911804903996039E-3</v>
      </c>
      <c r="F88" s="177">
        <f t="shared" si="19"/>
        <v>-7.2046310503556879E-2</v>
      </c>
      <c r="G88" s="154">
        <f t="shared" si="20"/>
        <v>-9.6342775497015559E-2</v>
      </c>
      <c r="I88" s="36">
        <v>63.724000000000004</v>
      </c>
      <c r="J88" s="37">
        <v>54.99</v>
      </c>
      <c r="K88" s="4">
        <f t="shared" si="26"/>
        <v>4.8868416703636485E-3</v>
      </c>
      <c r="L88" s="4">
        <f t="shared" si="27"/>
        <v>3.8590806082567908E-3</v>
      </c>
      <c r="M88" s="177">
        <f t="shared" si="21"/>
        <v>-0.13705982047580192</v>
      </c>
      <c r="N88" s="154">
        <f t="shared" si="22"/>
        <v>-0.2103119215708861</v>
      </c>
      <c r="O88" s="210"/>
      <c r="P88" s="208">
        <f t="shared" si="23"/>
        <v>4.4444134467847682</v>
      </c>
      <c r="Q88" s="209">
        <f t="shared" si="23"/>
        <v>4.1330326944757605</v>
      </c>
      <c r="R88" s="167">
        <f t="shared" si="28"/>
        <v>-7.0061157909210858E-2</v>
      </c>
    </row>
    <row r="89" spans="1:18" ht="20.100000000000001" customHeight="1" x14ac:dyDescent="0.25">
      <c r="A89" s="93" t="s">
        <v>93</v>
      </c>
      <c r="B89" s="36">
        <v>0.24</v>
      </c>
      <c r="C89" s="37">
        <v>77.72</v>
      </c>
      <c r="D89" s="4">
        <f t="shared" si="24"/>
        <v>1.5172789624846461E-5</v>
      </c>
      <c r="E89" s="4">
        <f t="shared" si="25"/>
        <v>4.7848068223514256E-3</v>
      </c>
      <c r="F89" s="177">
        <f t="shared" si="19"/>
        <v>322.83333333333337</v>
      </c>
      <c r="G89" s="154">
        <f t="shared" si="20"/>
        <v>314.35445627717553</v>
      </c>
      <c r="I89" s="36">
        <v>0.20300000000000001</v>
      </c>
      <c r="J89" s="37">
        <v>36.960999999999999</v>
      </c>
      <c r="K89" s="4">
        <f t="shared" si="26"/>
        <v>1.5567586138406574E-5</v>
      </c>
      <c r="L89" s="4">
        <f t="shared" si="27"/>
        <v>2.5938439418399569E-3</v>
      </c>
      <c r="M89" s="177">
        <f t="shared" si="21"/>
        <v>181.07389162561572</v>
      </c>
      <c r="N89" s="154">
        <f t="shared" si="22"/>
        <v>165.61824889092605</v>
      </c>
      <c r="O89" s="210"/>
      <c r="P89" s="208">
        <f t="shared" si="23"/>
        <v>8.4583333333333339</v>
      </c>
      <c r="Q89" s="209">
        <f t="shared" si="23"/>
        <v>4.7556613484302623</v>
      </c>
      <c r="R89" s="167">
        <f t="shared" si="28"/>
        <v>-0.43775432333829417</v>
      </c>
    </row>
    <row r="90" spans="1:18" ht="20.100000000000001" customHeight="1" x14ac:dyDescent="0.25">
      <c r="A90" s="93" t="s">
        <v>124</v>
      </c>
      <c r="B90" s="36">
        <v>96.68</v>
      </c>
      <c r="C90" s="37">
        <v>89.1</v>
      </c>
      <c r="D90" s="4">
        <f t="shared" si="24"/>
        <v>6.1121054205423167E-3</v>
      </c>
      <c r="E90" s="4">
        <f t="shared" si="25"/>
        <v>5.4854128650477611E-3</v>
      </c>
      <c r="F90" s="177">
        <f t="shared" si="19"/>
        <v>-7.8402978899462267E-2</v>
      </c>
      <c r="G90" s="154">
        <f t="shared" si="20"/>
        <v>-0.10253300824758194</v>
      </c>
      <c r="I90" s="36">
        <v>41.003999999999998</v>
      </c>
      <c r="J90" s="37">
        <v>35.942</v>
      </c>
      <c r="K90" s="4">
        <f t="shared" si="26"/>
        <v>3.1444990247252369E-3</v>
      </c>
      <c r="L90" s="4">
        <f t="shared" si="27"/>
        <v>2.522332700890445E-3</v>
      </c>
      <c r="M90" s="177">
        <f t="shared" si="21"/>
        <v>-0.12345137059799038</v>
      </c>
      <c r="N90" s="154">
        <f t="shared" si="22"/>
        <v>-0.19785864741654868</v>
      </c>
      <c r="O90" s="210"/>
      <c r="P90" s="208">
        <f t="shared" si="23"/>
        <v>4.2412081092263136</v>
      </c>
      <c r="Q90" s="209">
        <f t="shared" si="23"/>
        <v>4.0338945005611677</v>
      </c>
      <c r="R90" s="167">
        <f t="shared" si="28"/>
        <v>-4.8880791351444512E-2</v>
      </c>
    </row>
    <row r="91" spans="1:18" ht="20.100000000000001" customHeight="1" x14ac:dyDescent="0.25">
      <c r="A91" s="93" t="s">
        <v>200</v>
      </c>
      <c r="B91" s="36"/>
      <c r="C91" s="37">
        <v>55.74</v>
      </c>
      <c r="D91" s="4">
        <f t="shared" si="24"/>
        <v>0</v>
      </c>
      <c r="E91" s="4">
        <f t="shared" si="25"/>
        <v>3.4316151862824047E-3</v>
      </c>
      <c r="F91" s="181" t="e">
        <f t="shared" si="19"/>
        <v>#DIV/0!</v>
      </c>
      <c r="G91" s="182" t="e">
        <f t="shared" si="20"/>
        <v>#DIV/0!</v>
      </c>
      <c r="I91" s="36"/>
      <c r="J91" s="37">
        <v>34.350999999999999</v>
      </c>
      <c r="K91" s="4">
        <f t="shared" si="26"/>
        <v>0</v>
      </c>
      <c r="L91" s="4">
        <f t="shared" si="27"/>
        <v>2.410679723117458E-3</v>
      </c>
      <c r="M91" s="181" t="e">
        <f t="shared" si="21"/>
        <v>#DIV/0!</v>
      </c>
      <c r="N91" s="182" t="e">
        <f t="shared" si="22"/>
        <v>#DIV/0!</v>
      </c>
      <c r="O91" s="210"/>
      <c r="P91" s="183" t="e">
        <f t="shared" si="23"/>
        <v>#DIV/0!</v>
      </c>
      <c r="Q91" s="209">
        <f t="shared" si="23"/>
        <v>6.1627197703623962</v>
      </c>
      <c r="R91" s="184" t="e">
        <f t="shared" si="28"/>
        <v>#DIV/0!</v>
      </c>
    </row>
    <row r="92" spans="1:18" ht="20.100000000000001" customHeight="1" x14ac:dyDescent="0.25">
      <c r="A92" s="93" t="s">
        <v>96</v>
      </c>
      <c r="B92" s="36">
        <v>65.22</v>
      </c>
      <c r="C92" s="37">
        <v>53.519999999999996</v>
      </c>
      <c r="D92" s="4">
        <f t="shared" si="24"/>
        <v>4.1232055805520253E-3</v>
      </c>
      <c r="E92" s="4">
        <f t="shared" si="25"/>
        <v>3.2949415997458606E-3</v>
      </c>
      <c r="F92" s="177">
        <f t="shared" si="19"/>
        <v>-0.17939282428702857</v>
      </c>
      <c r="G92" s="154">
        <f t="shared" si="20"/>
        <v>-0.20087865245255965</v>
      </c>
      <c r="I92" s="36">
        <v>45.561</v>
      </c>
      <c r="J92" s="37">
        <v>34.198999999999998</v>
      </c>
      <c r="K92" s="4">
        <f t="shared" si="26"/>
        <v>3.4939644928667088E-3</v>
      </c>
      <c r="L92" s="4">
        <f t="shared" si="27"/>
        <v>2.4000126881573739E-3</v>
      </c>
      <c r="M92" s="177">
        <f t="shared" si="21"/>
        <v>-0.24937995215205991</v>
      </c>
      <c r="N92" s="154">
        <f t="shared" si="22"/>
        <v>-0.31309757352793682</v>
      </c>
      <c r="O92" s="210"/>
      <c r="P92" s="208">
        <f t="shared" si="23"/>
        <v>6.9857405703771844</v>
      </c>
      <c r="Q92" s="209">
        <f t="shared" si="23"/>
        <v>6.3899476831091189</v>
      </c>
      <c r="R92" s="167">
        <f t="shared" si="28"/>
        <v>-8.5287004472297007E-2</v>
      </c>
    </row>
    <row r="93" spans="1:18" ht="20.100000000000001" customHeight="1" x14ac:dyDescent="0.25">
      <c r="A93" s="93" t="s">
        <v>94</v>
      </c>
      <c r="B93" s="36">
        <v>19.89</v>
      </c>
      <c r="C93" s="37">
        <v>42.67</v>
      </c>
      <c r="D93" s="4">
        <f t="shared" si="24"/>
        <v>1.2574449401591505E-3</v>
      </c>
      <c r="E93" s="4">
        <f t="shared" si="25"/>
        <v>2.6269648367181595E-3</v>
      </c>
      <c r="F93" s="177">
        <f t="shared" si="19"/>
        <v>1.1452991452991452</v>
      </c>
      <c r="G93" s="154">
        <f t="shared" si="20"/>
        <v>1.0891291163696388</v>
      </c>
      <c r="I93" s="36">
        <v>15.432999999999998</v>
      </c>
      <c r="J93" s="37">
        <v>29.529</v>
      </c>
      <c r="K93" s="4">
        <f t="shared" si="26"/>
        <v>1.1835199846011262E-3</v>
      </c>
      <c r="L93" s="4">
        <f t="shared" si="27"/>
        <v>2.0722820745811017E-3</v>
      </c>
      <c r="M93" s="177">
        <f t="shared" si="21"/>
        <v>0.91336745934037478</v>
      </c>
      <c r="N93" s="154">
        <f t="shared" si="22"/>
        <v>0.75094810526542066</v>
      </c>
      <c r="O93" s="210"/>
      <c r="P93" s="208">
        <f t="shared" si="23"/>
        <v>7.7591754650578171</v>
      </c>
      <c r="Q93" s="209">
        <f t="shared" si="23"/>
        <v>6.9203187250996017</v>
      </c>
      <c r="R93" s="167">
        <f t="shared" si="28"/>
        <v>-0.10811158269791296</v>
      </c>
    </row>
    <row r="94" spans="1:18" ht="20.100000000000001" customHeight="1" x14ac:dyDescent="0.25">
      <c r="A94" s="93" t="s">
        <v>201</v>
      </c>
      <c r="B94" s="36">
        <v>30.77</v>
      </c>
      <c r="C94" s="37">
        <v>40.11</v>
      </c>
      <c r="D94" s="4">
        <f t="shared" si="24"/>
        <v>1.9452780698188566E-3</v>
      </c>
      <c r="E94" s="4">
        <f t="shared" si="25"/>
        <v>2.4693592594507937E-3</v>
      </c>
      <c r="F94" s="177">
        <f t="shared" si="19"/>
        <v>0.303542411439714</v>
      </c>
      <c r="G94" s="154">
        <f t="shared" si="20"/>
        <v>0.26941196621865959</v>
      </c>
      <c r="I94" s="36">
        <v>17.951000000000001</v>
      </c>
      <c r="J94" s="37">
        <v>27.338999999999999</v>
      </c>
      <c r="K94" s="4">
        <f t="shared" si="26"/>
        <v>1.3766194028105242E-3</v>
      </c>
      <c r="L94" s="4">
        <f t="shared" si="27"/>
        <v>1.9185925577219932E-3</v>
      </c>
      <c r="M94" s="177">
        <f t="shared" si="21"/>
        <v>0.52297922121330276</v>
      </c>
      <c r="N94" s="154">
        <f t="shared" si="22"/>
        <v>0.39369861691980323</v>
      </c>
      <c r="O94" s="210"/>
      <c r="P94" s="208">
        <f t="shared" si="23"/>
        <v>5.8339291517712057</v>
      </c>
      <c r="Q94" s="209">
        <f t="shared" si="23"/>
        <v>6.8160059835452502</v>
      </c>
      <c r="R94" s="167">
        <f t="shared" si="28"/>
        <v>0.16833883412449083</v>
      </c>
    </row>
    <row r="95" spans="1:18" ht="20.100000000000001" customHeight="1" thickBot="1" x14ac:dyDescent="0.3">
      <c r="A95" s="18" t="s">
        <v>18</v>
      </c>
      <c r="B95" s="36">
        <f>B96-SUM(B68:B94)</f>
        <v>563.26000000000022</v>
      </c>
      <c r="C95" s="37">
        <f>C96-SUM(C68:C94)</f>
        <v>445.68000000000029</v>
      </c>
      <c r="D95" s="4">
        <f t="shared" si="24"/>
        <v>3.560927285037925E-2</v>
      </c>
      <c r="E95" s="4">
        <f t="shared" si="25"/>
        <v>2.7438145967390439E-2</v>
      </c>
      <c r="F95" s="177">
        <f>(C95-B95)/B95</f>
        <v>-0.20874906792600198</v>
      </c>
      <c r="G95" s="154">
        <f>(E95-D95)/D95</f>
        <v>-0.22946626619762009</v>
      </c>
      <c r="I95" s="36">
        <f>I96-SUM(I68:I94)</f>
        <v>351.33600000000297</v>
      </c>
      <c r="J95" s="37">
        <f>J96-SUM(J68:J94)</f>
        <v>284.53899999999703</v>
      </c>
      <c r="K95" s="4">
        <f t="shared" si="26"/>
        <v>2.6943120411444622E-2</v>
      </c>
      <c r="L95" s="4">
        <f t="shared" si="27"/>
        <v>1.9968338555969585E-2</v>
      </c>
      <c r="M95" s="177">
        <f>(J95-I95)/I95</f>
        <v>-0.19012284536741289</v>
      </c>
      <c r="N95" s="154">
        <f>(L95-K95)/K95</f>
        <v>-0.25887060403413265</v>
      </c>
      <c r="P95" s="208">
        <f t="shared" si="23"/>
        <v>6.2375457160104189</v>
      </c>
      <c r="Q95" s="209">
        <f t="shared" si="23"/>
        <v>6.3843789265840254</v>
      </c>
      <c r="R95" s="167">
        <f>(Q95-P95)/P95</f>
        <v>2.3540221949270485E-2</v>
      </c>
    </row>
    <row r="96" spans="1:18" ht="26.25" customHeight="1" thickBot="1" x14ac:dyDescent="0.3">
      <c r="A96" s="24" t="s">
        <v>19</v>
      </c>
      <c r="B96" s="34">
        <v>15817.789999999994</v>
      </c>
      <c r="C96" s="35">
        <v>16243.08</v>
      </c>
      <c r="D96" s="27">
        <f>SUM(D68:D95)</f>
        <v>1.0000000000000002</v>
      </c>
      <c r="E96" s="27">
        <f>SUM(E68:E95)</f>
        <v>1</v>
      </c>
      <c r="F96" s="178">
        <f>(C96-B96)/B96</f>
        <v>2.6886815414796029E-2</v>
      </c>
      <c r="G96" s="174">
        <v>0</v>
      </c>
      <c r="H96" s="2"/>
      <c r="I96" s="34">
        <v>13039.915000000003</v>
      </c>
      <c r="J96" s="35">
        <v>14249.507999999998</v>
      </c>
      <c r="K96" s="27">
        <f t="shared" si="26"/>
        <v>1</v>
      </c>
      <c r="L96" s="27">
        <f t="shared" si="27"/>
        <v>1</v>
      </c>
      <c r="M96" s="178">
        <f>(J96-I96)/I96</f>
        <v>9.2760804038983E-2</v>
      </c>
      <c r="N96" s="174">
        <f>(L96-K96)/K96</f>
        <v>0</v>
      </c>
      <c r="O96" s="2"/>
      <c r="P96" s="65">
        <f t="shared" si="23"/>
        <v>8.2438286258699911</v>
      </c>
      <c r="Q96" s="66">
        <f t="shared" si="23"/>
        <v>8.772663805140402</v>
      </c>
      <c r="R96" s="173">
        <f>(Q96-P96)/P96</f>
        <v>6.4149220376909719E-2</v>
      </c>
    </row>
  </sheetData>
  <mergeCells count="45">
    <mergeCell ref="M65:N65"/>
    <mergeCell ref="P65:Q65"/>
    <mergeCell ref="B66:C66"/>
    <mergeCell ref="D66:E66"/>
    <mergeCell ref="F66:G66"/>
    <mergeCell ref="I66:J66"/>
    <mergeCell ref="K66:L66"/>
    <mergeCell ref="M66:N66"/>
    <mergeCell ref="P66:Q66"/>
    <mergeCell ref="K65:L65"/>
    <mergeCell ref="A65:A67"/>
    <mergeCell ref="B65:C65"/>
    <mergeCell ref="D65:E65"/>
    <mergeCell ref="F65:G65"/>
    <mergeCell ref="I65:J65"/>
    <mergeCell ref="M36:N36"/>
    <mergeCell ref="P36:Q36"/>
    <mergeCell ref="B37:C37"/>
    <mergeCell ref="D37:E37"/>
    <mergeCell ref="F37:G37"/>
    <mergeCell ref="I37:J37"/>
    <mergeCell ref="K37:L37"/>
    <mergeCell ref="M37:N37"/>
    <mergeCell ref="P37:Q37"/>
    <mergeCell ref="K36:L36"/>
    <mergeCell ref="A36:A38"/>
    <mergeCell ref="B36:C36"/>
    <mergeCell ref="D36:E36"/>
    <mergeCell ref="F36:G36"/>
    <mergeCell ref="I36:J36"/>
    <mergeCell ref="M4:N4"/>
    <mergeCell ref="P4:Q4"/>
    <mergeCell ref="B5:C5"/>
    <mergeCell ref="D5:E5"/>
    <mergeCell ref="F5:G5"/>
    <mergeCell ref="I5:J5"/>
    <mergeCell ref="K5:L5"/>
    <mergeCell ref="M5:N5"/>
    <mergeCell ref="P5:Q5"/>
    <mergeCell ref="K4:L4"/>
    <mergeCell ref="A4:A6"/>
    <mergeCell ref="B4:C4"/>
    <mergeCell ref="D4:E4"/>
    <mergeCell ref="F4:G4"/>
    <mergeCell ref="I4:J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4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" id="{73AA8C32-38B7-49BB-86E4-CC601512AAC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F7:G33 M7:N33 R7:R33</xm:sqref>
        </x14:conditionalFormatting>
        <x14:conditionalFormatting xmlns:xm="http://schemas.microsoft.com/office/excel/2006/main">
          <x14:cfRule type="iconSet" priority="2" id="{EC5BFBD4-96DC-45B8-B8AD-28A5BF6BF4E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F39:G62 M39:N62 R39:R62</xm:sqref>
        </x14:conditionalFormatting>
        <x14:conditionalFormatting xmlns:xm="http://schemas.microsoft.com/office/excel/2006/main">
          <x14:cfRule type="iconSet" priority="1" id="{94C28EF8-533D-41E4-A3A8-DA111602ADD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F68:G96 M68:N96 R68:R96</xm:sqref>
        </x14:conditionalFormatting>
      </x14:conditionalFormatting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4"/>
  <sheetViews>
    <sheetView showGridLines="0" workbookViewId="0">
      <selection activeCell="W6" sqref="W6"/>
    </sheetView>
  </sheetViews>
  <sheetFormatPr defaultRowHeight="15" x14ac:dyDescent="0.25"/>
  <cols>
    <col min="1" max="1" width="2.85546875" customWidth="1"/>
    <col min="2" max="2" width="2.28515625" customWidth="1"/>
    <col min="3" max="3" width="22" customWidth="1"/>
    <col min="8" max="8" width="10.42578125" customWidth="1"/>
    <col min="9" max="9" width="10.5703125" customWidth="1"/>
    <col min="10" max="10" width="2.140625" customWidth="1"/>
    <col min="11" max="11" width="2.85546875" hidden="1" customWidth="1"/>
    <col min="12" max="12" width="2.28515625" hidden="1" customWidth="1"/>
    <col min="13" max="13" width="22" hidden="1" customWidth="1"/>
    <col min="18" max="18" width="11.5703125" customWidth="1"/>
    <col min="19" max="19" width="10.85546875" customWidth="1"/>
    <col min="20" max="20" width="2" customWidth="1"/>
    <col min="23" max="23" width="9.5703125" customWidth="1"/>
  </cols>
  <sheetData>
    <row r="1" spans="1:23" ht="15.75" x14ac:dyDescent="0.25">
      <c r="A1" s="8" t="s">
        <v>202</v>
      </c>
    </row>
    <row r="2" spans="1:23" ht="15.75" thickBot="1" x14ac:dyDescent="0.3"/>
    <row r="3" spans="1:23" x14ac:dyDescent="0.25">
      <c r="A3" s="441" t="s">
        <v>17</v>
      </c>
      <c r="B3" s="448"/>
      <c r="C3" s="448"/>
      <c r="D3" s="460" t="s">
        <v>1</v>
      </c>
      <c r="E3" s="453"/>
      <c r="F3" s="460" t="s">
        <v>13</v>
      </c>
      <c r="G3" s="453"/>
      <c r="H3" s="472" t="s">
        <v>195</v>
      </c>
      <c r="I3" s="463"/>
      <c r="K3" s="446" t="s">
        <v>17</v>
      </c>
      <c r="L3" s="551"/>
      <c r="M3" s="551"/>
      <c r="N3" s="451" t="s">
        <v>20</v>
      </c>
      <c r="O3" s="453"/>
      <c r="P3" s="460" t="s">
        <v>13</v>
      </c>
      <c r="Q3" s="461"/>
      <c r="R3" s="462" t="s">
        <v>196</v>
      </c>
      <c r="S3" s="463"/>
      <c r="U3" s="451" t="s">
        <v>23</v>
      </c>
      <c r="V3" s="453"/>
      <c r="W3" s="397" t="s">
        <v>0</v>
      </c>
    </row>
    <row r="4" spans="1:23" x14ac:dyDescent="0.25">
      <c r="A4" s="449"/>
      <c r="B4" s="450"/>
      <c r="C4" s="450"/>
      <c r="D4" s="466" t="s">
        <v>113</v>
      </c>
      <c r="E4" s="465"/>
      <c r="F4" s="466" t="str">
        <f>D4</f>
        <v>jan - mar</v>
      </c>
      <c r="G4" s="465"/>
      <c r="H4" s="466" t="str">
        <f>D4</f>
        <v>jan - mar</v>
      </c>
      <c r="I4" s="468"/>
      <c r="K4" s="447"/>
      <c r="L4" s="552"/>
      <c r="M4" s="552"/>
      <c r="N4" s="464" t="str">
        <f>D4</f>
        <v>jan - mar</v>
      </c>
      <c r="O4" s="465"/>
      <c r="P4" s="466" t="str">
        <f>D4</f>
        <v>jan - mar</v>
      </c>
      <c r="Q4" s="467"/>
      <c r="R4" s="465" t="str">
        <f>D4</f>
        <v>jan - mar</v>
      </c>
      <c r="S4" s="468"/>
      <c r="U4" s="464" t="str">
        <f>D4</f>
        <v>jan - mar</v>
      </c>
      <c r="V4" s="467"/>
      <c r="W4" s="398" t="s">
        <v>99</v>
      </c>
    </row>
    <row r="5" spans="1:23" ht="15.75" thickBot="1" x14ac:dyDescent="0.3">
      <c r="A5" s="442"/>
      <c r="B5" s="550"/>
      <c r="C5" s="550"/>
      <c r="D5" s="245">
        <v>2016</v>
      </c>
      <c r="E5" s="402">
        <v>2017</v>
      </c>
      <c r="F5" s="245">
        <v>2016</v>
      </c>
      <c r="G5" s="402">
        <v>2017</v>
      </c>
      <c r="H5" s="245" t="s">
        <v>1</v>
      </c>
      <c r="I5" s="401" t="s">
        <v>15</v>
      </c>
      <c r="K5" s="447"/>
      <c r="L5" s="552"/>
      <c r="M5" s="552"/>
      <c r="N5" s="52">
        <v>2016</v>
      </c>
      <c r="O5" s="392">
        <v>2017</v>
      </c>
      <c r="P5" s="245">
        <f>D5</f>
        <v>2016</v>
      </c>
      <c r="Q5" s="390">
        <f>E5</f>
        <v>2017</v>
      </c>
      <c r="R5" s="53">
        <v>1000</v>
      </c>
      <c r="S5" s="401" t="s">
        <v>15</v>
      </c>
      <c r="U5" s="52">
        <f>D5</f>
        <v>2016</v>
      </c>
      <c r="V5" s="392">
        <f>E5</f>
        <v>2017</v>
      </c>
      <c r="W5" s="399" t="s">
        <v>24</v>
      </c>
    </row>
    <row r="6" spans="1:23" s="2" customFormat="1" ht="20.100000000000001" customHeight="1" thickBot="1" x14ac:dyDescent="0.3">
      <c r="A6" s="214" t="s">
        <v>21</v>
      </c>
      <c r="B6" s="25"/>
      <c r="C6" s="388"/>
      <c r="D6" s="26">
        <v>3436.71</v>
      </c>
      <c r="E6" s="26">
        <v>5087.1399999999985</v>
      </c>
      <c r="F6" s="44">
        <f>D6/D12</f>
        <v>0.73502765408651694</v>
      </c>
      <c r="G6" s="28">
        <f>E6/E12</f>
        <v>0.68691945291011147</v>
      </c>
      <c r="H6" s="172">
        <f>(E6-D6)/D6</f>
        <v>0.48023545774883492</v>
      </c>
      <c r="I6" s="174">
        <f>(G6-F6)/F6</f>
        <v>-6.5450872370501109E-2</v>
      </c>
      <c r="K6" s="378" t="s">
        <v>21</v>
      </c>
      <c r="L6" s="379"/>
      <c r="M6" s="379"/>
      <c r="N6" s="34">
        <v>2253.3269999999998</v>
      </c>
      <c r="O6" s="26">
        <v>2484.7809999999999</v>
      </c>
      <c r="P6" s="44">
        <f>N6/N12</f>
        <v>0.67136954408914062</v>
      </c>
      <c r="Q6" s="28">
        <f>O6/O12</f>
        <v>0.60522502593441219</v>
      </c>
      <c r="R6" s="172">
        <f>(O6-N6)/N6</f>
        <v>0.10271656088974224</v>
      </c>
      <c r="S6" s="174">
        <f>(Q6-P6)/P6</f>
        <v>-9.8521773495799422E-2</v>
      </c>
      <c r="U6" s="406">
        <f>(N6/D6)*10</f>
        <v>6.5566399259757144</v>
      </c>
      <c r="V6" s="407">
        <f>(O6/E6)*10</f>
        <v>4.8844360485459424</v>
      </c>
      <c r="W6" s="173">
        <f>(V6-U6)/U6</f>
        <v>-0.25503976065620626</v>
      </c>
    </row>
    <row r="7" spans="1:23" ht="20.100000000000001" customHeight="1" x14ac:dyDescent="0.25">
      <c r="A7" s="18"/>
      <c r="B7" s="216" t="s">
        <v>127</v>
      </c>
      <c r="C7" s="386"/>
      <c r="D7" s="3">
        <v>3436.71</v>
      </c>
      <c r="E7" s="3">
        <v>3869.0899999999983</v>
      </c>
      <c r="F7" s="45">
        <f>D7/D6</f>
        <v>1</v>
      </c>
      <c r="G7" s="19">
        <f>E7/E6</f>
        <v>0.76056290961129425</v>
      </c>
      <c r="H7" s="159">
        <f t="shared" ref="H7:H14" si="0">(E7-D7)/D7</f>
        <v>0.12581218665525992</v>
      </c>
      <c r="I7" s="154">
        <f t="shared" ref="I7:I14" si="1">(G7-F7)/F7</f>
        <v>-0.23943709038870575</v>
      </c>
      <c r="K7" s="381"/>
      <c r="L7" s="216" t="s">
        <v>193</v>
      </c>
      <c r="M7" s="1"/>
      <c r="N7" s="36">
        <v>2253.3269999999998</v>
      </c>
      <c r="O7" s="3">
        <v>2170.8049999999998</v>
      </c>
      <c r="P7" s="45">
        <f>N7/N6</f>
        <v>1</v>
      </c>
      <c r="Q7" s="19">
        <f>O7/O6</f>
        <v>0.87364037313549958</v>
      </c>
      <c r="R7" s="159">
        <f t="shared" ref="R7:R14" si="2">(O7-N7)/N7</f>
        <v>-3.662229228159071E-2</v>
      </c>
      <c r="S7" s="154">
        <f t="shared" ref="S7:S14" si="3">(Q7-P7)/P7</f>
        <v>-0.12635962686450042</v>
      </c>
      <c r="U7" s="408">
        <f t="shared" ref="U7:V14" si="4">(N7/D7)*10</f>
        <v>6.5566399259757144</v>
      </c>
      <c r="V7" s="409">
        <f t="shared" si="4"/>
        <v>5.610634541972404</v>
      </c>
      <c r="W7" s="167">
        <f t="shared" ref="W7:W14" si="5">(V7-U7)/U7</f>
        <v>-0.14428203999055697</v>
      </c>
    </row>
    <row r="8" spans="1:23" ht="20.100000000000001" customHeight="1" thickBot="1" x14ac:dyDescent="0.3">
      <c r="A8" s="18"/>
      <c r="B8" s="405" t="s">
        <v>128</v>
      </c>
      <c r="C8" s="404"/>
      <c r="D8" s="3"/>
      <c r="E8" s="3">
        <v>1218.05</v>
      </c>
      <c r="F8" s="45">
        <f>D8/D6</f>
        <v>0</v>
      </c>
      <c r="G8" s="19">
        <f>E8/E6</f>
        <v>0.2394370903887057</v>
      </c>
      <c r="H8" s="207" t="e">
        <f t="shared" si="0"/>
        <v>#DIV/0!</v>
      </c>
      <c r="I8" s="182" t="e">
        <f t="shared" si="1"/>
        <v>#DIV/0!</v>
      </c>
      <c r="K8" s="381"/>
      <c r="L8" s="216" t="s">
        <v>194</v>
      </c>
      <c r="M8" s="1"/>
      <c r="N8" s="36"/>
      <c r="O8" s="3">
        <v>313.976</v>
      </c>
      <c r="P8" s="45">
        <f>N8/N6</f>
        <v>0</v>
      </c>
      <c r="Q8" s="19">
        <f>O8/O6</f>
        <v>0.12635962686450034</v>
      </c>
      <c r="R8" s="207" t="e">
        <f t="shared" si="2"/>
        <v>#DIV/0!</v>
      </c>
      <c r="S8" s="182" t="e">
        <f t="shared" si="3"/>
        <v>#DIV/0!</v>
      </c>
      <c r="U8" s="412" t="e">
        <f t="shared" si="4"/>
        <v>#DIV/0!</v>
      </c>
      <c r="V8" s="409">
        <f t="shared" si="4"/>
        <v>2.5776938549320638</v>
      </c>
      <c r="W8" s="184" t="e">
        <f t="shared" si="5"/>
        <v>#DIV/0!</v>
      </c>
    </row>
    <row r="9" spans="1:23" s="2" customFormat="1" ht="20.100000000000001" customHeight="1" thickBot="1" x14ac:dyDescent="0.3">
      <c r="A9" s="214" t="s">
        <v>22</v>
      </c>
      <c r="B9" s="25"/>
      <c r="C9" s="388"/>
      <c r="D9" s="26">
        <v>1238.9100000000001</v>
      </c>
      <c r="E9" s="26">
        <v>2318.5900000000006</v>
      </c>
      <c r="F9" s="44">
        <f>D9/D12</f>
        <v>0.26497234591348318</v>
      </c>
      <c r="G9" s="28">
        <f>E9/E12</f>
        <v>0.31308054708988864</v>
      </c>
      <c r="H9" s="172">
        <f t="shared" si="0"/>
        <v>0.87147573270051937</v>
      </c>
      <c r="I9" s="174">
        <f t="shared" si="1"/>
        <v>0.18155932842936523</v>
      </c>
      <c r="K9" s="378" t="s">
        <v>22</v>
      </c>
      <c r="L9" s="379"/>
      <c r="M9" s="379"/>
      <c r="N9" s="34">
        <v>1102.9870000000001</v>
      </c>
      <c r="O9" s="26">
        <v>1620.7679999999998</v>
      </c>
      <c r="P9" s="44">
        <f>N9/N12</f>
        <v>0.32863045591085938</v>
      </c>
      <c r="Q9" s="28">
        <f>O9/O12</f>
        <v>0.39477497406558776</v>
      </c>
      <c r="R9" s="172">
        <f t="shared" si="2"/>
        <v>0.46943526986265449</v>
      </c>
      <c r="S9" s="174">
        <f t="shared" si="3"/>
        <v>0.20127324465834051</v>
      </c>
      <c r="U9" s="406">
        <f t="shared" si="4"/>
        <v>8.9028823724080048</v>
      </c>
      <c r="V9" s="407">
        <f t="shared" si="4"/>
        <v>6.9903173911730807</v>
      </c>
      <c r="W9" s="173">
        <f t="shared" si="5"/>
        <v>-0.21482536792380685</v>
      </c>
    </row>
    <row r="10" spans="1:23" ht="20.100000000000001" customHeight="1" x14ac:dyDescent="0.25">
      <c r="A10" s="18"/>
      <c r="B10" s="216" t="s">
        <v>127</v>
      </c>
      <c r="C10" s="386"/>
      <c r="D10" s="3">
        <v>1225.5400000000002</v>
      </c>
      <c r="E10" s="3">
        <v>2316.5600000000004</v>
      </c>
      <c r="F10" s="45">
        <f>D10/D9</f>
        <v>0.98920825564407433</v>
      </c>
      <c r="G10" s="19">
        <f>E10/E9</f>
        <v>0.99912446788781106</v>
      </c>
      <c r="H10" s="159">
        <f t="shared" si="0"/>
        <v>0.89023614080323776</v>
      </c>
      <c r="I10" s="154">
        <f t="shared" si="1"/>
        <v>1.0024392929555849E-2</v>
      </c>
      <c r="K10" s="381"/>
      <c r="L10" s="216" t="s">
        <v>193</v>
      </c>
      <c r="M10" s="1"/>
      <c r="N10" s="36">
        <v>1090.8290000000002</v>
      </c>
      <c r="O10" s="3">
        <v>1619.2669999999998</v>
      </c>
      <c r="P10" s="45">
        <f>N10/N9</f>
        <v>0.98897720462707184</v>
      </c>
      <c r="Q10" s="19">
        <f>O10/O9</f>
        <v>0.99907389583209938</v>
      </c>
      <c r="R10" s="159">
        <f t="shared" si="2"/>
        <v>0.48443706575457707</v>
      </c>
      <c r="S10" s="154">
        <f t="shared" si="3"/>
        <v>1.0209225407611745E-2</v>
      </c>
      <c r="U10" s="408">
        <f t="shared" si="4"/>
        <v>8.9008029113696825</v>
      </c>
      <c r="V10" s="409">
        <f t="shared" si="4"/>
        <v>6.9899635666678162</v>
      </c>
      <c r="W10" s="179">
        <f t="shared" si="5"/>
        <v>-0.21468168250990075</v>
      </c>
    </row>
    <row r="11" spans="1:23" ht="20.100000000000001" customHeight="1" thickBot="1" x14ac:dyDescent="0.3">
      <c r="A11" s="18"/>
      <c r="B11" s="405" t="s">
        <v>128</v>
      </c>
      <c r="C11" s="386"/>
      <c r="D11" s="3">
        <v>13.370000000000001</v>
      </c>
      <c r="E11" s="3">
        <v>2.0300000000000002</v>
      </c>
      <c r="F11" s="45">
        <f>D11/D9</f>
        <v>1.0791744355925774E-2</v>
      </c>
      <c r="G11" s="19">
        <f>E11/E9</f>
        <v>8.7553211218887326E-4</v>
      </c>
      <c r="H11" s="159">
        <f t="shared" si="0"/>
        <v>-0.8481675392670156</v>
      </c>
      <c r="I11" s="154">
        <f t="shared" si="1"/>
        <v>-0.91887019527958735</v>
      </c>
      <c r="K11" s="381"/>
      <c r="L11" s="216" t="s">
        <v>194</v>
      </c>
      <c r="M11" s="1"/>
      <c r="N11" s="36">
        <v>12.157999999999999</v>
      </c>
      <c r="O11" s="3">
        <v>1.5010000000000001</v>
      </c>
      <c r="P11" s="45">
        <f>N11/N9</f>
        <v>1.1022795372928239E-2</v>
      </c>
      <c r="Q11" s="19">
        <f>O11/O9</f>
        <v>9.2610416790064973E-4</v>
      </c>
      <c r="R11" s="159">
        <f t="shared" si="2"/>
        <v>-0.87654219443987502</v>
      </c>
      <c r="S11" s="154">
        <f t="shared" si="3"/>
        <v>-0.91598282136533682</v>
      </c>
      <c r="U11" s="408">
        <f t="shared" si="4"/>
        <v>9.0934928945400131</v>
      </c>
      <c r="V11" s="409">
        <f t="shared" si="4"/>
        <v>7.3940886699507393</v>
      </c>
      <c r="W11" s="167">
        <f t="shared" si="5"/>
        <v>-0.18688134958676259</v>
      </c>
    </row>
    <row r="12" spans="1:23" s="2" customFormat="1" ht="20.100000000000001" customHeight="1" thickBot="1" x14ac:dyDescent="0.3">
      <c r="A12" s="24" t="s">
        <v>12</v>
      </c>
      <c r="B12" s="25"/>
      <c r="C12" s="388"/>
      <c r="D12" s="26">
        <v>4675.62</v>
      </c>
      <c r="E12" s="26">
        <v>7405.7299999999987</v>
      </c>
      <c r="F12" s="44">
        <f>F6+F9</f>
        <v>1</v>
      </c>
      <c r="G12" s="28">
        <f>G6+G9</f>
        <v>1</v>
      </c>
      <c r="H12" s="172">
        <f t="shared" si="0"/>
        <v>0.58390331121861894</v>
      </c>
      <c r="I12" s="174">
        <f t="shared" si="1"/>
        <v>0</v>
      </c>
      <c r="K12" s="382" t="s">
        <v>12</v>
      </c>
      <c r="L12" s="379"/>
      <c r="M12" s="379"/>
      <c r="N12" s="34">
        <v>3356.3139999999999</v>
      </c>
      <c r="O12" s="26">
        <v>4105.549</v>
      </c>
      <c r="P12" s="44">
        <f>P6+P9</f>
        <v>1</v>
      </c>
      <c r="Q12" s="28">
        <f>Q6+Q9</f>
        <v>1</v>
      </c>
      <c r="R12" s="172">
        <f t="shared" si="2"/>
        <v>0.22323149741055223</v>
      </c>
      <c r="S12" s="174">
        <f t="shared" si="3"/>
        <v>0</v>
      </c>
      <c r="U12" s="406">
        <f t="shared" si="4"/>
        <v>7.1783292910886685</v>
      </c>
      <c r="V12" s="407">
        <f t="shared" si="4"/>
        <v>5.5437465314020375</v>
      </c>
      <c r="W12" s="173">
        <f t="shared" si="5"/>
        <v>-0.22771075182018147</v>
      </c>
    </row>
    <row r="13" spans="1:23" ht="20.100000000000001" customHeight="1" x14ac:dyDescent="0.25">
      <c r="A13" s="18"/>
      <c r="B13" s="216" t="s">
        <v>127</v>
      </c>
      <c r="C13" s="386"/>
      <c r="D13" s="3">
        <f>D7+D10</f>
        <v>4662.25</v>
      </c>
      <c r="E13" s="3">
        <f>E7+E10</f>
        <v>6185.6499999999987</v>
      </c>
      <c r="F13" s="45">
        <f>D13/D12</f>
        <v>0.99714048618151174</v>
      </c>
      <c r="G13" s="19">
        <f>E13/E12</f>
        <v>0.83525189279112255</v>
      </c>
      <c r="H13" s="159">
        <f t="shared" si="0"/>
        <v>0.32675210467049143</v>
      </c>
      <c r="I13" s="154">
        <f t="shared" si="1"/>
        <v>-0.16235284359010596</v>
      </c>
      <c r="K13" s="381"/>
      <c r="L13" s="216" t="s">
        <v>193</v>
      </c>
      <c r="M13" s="1"/>
      <c r="N13" s="36">
        <f>N7+N10</f>
        <v>3344.1559999999999</v>
      </c>
      <c r="O13" s="3">
        <f>O7+O10</f>
        <v>3790.0719999999997</v>
      </c>
      <c r="P13" s="45">
        <f>N13/N12</f>
        <v>0.99637757373118252</v>
      </c>
      <c r="Q13" s="19">
        <f>O13/O12</f>
        <v>0.923158388805005</v>
      </c>
      <c r="R13" s="159">
        <f t="shared" si="2"/>
        <v>0.13334186563067024</v>
      </c>
      <c r="S13" s="154">
        <f t="shared" si="3"/>
        <v>-7.3485380298143554E-2</v>
      </c>
      <c r="U13" s="408">
        <f t="shared" si="4"/>
        <v>7.1728371494450105</v>
      </c>
      <c r="V13" s="409">
        <f t="shared" si="4"/>
        <v>6.1272008600551287</v>
      </c>
      <c r="W13" s="179">
        <f t="shared" si="5"/>
        <v>-0.14577722421465913</v>
      </c>
    </row>
    <row r="14" spans="1:23" ht="20.100000000000001" customHeight="1" thickBot="1" x14ac:dyDescent="0.3">
      <c r="A14" s="20"/>
      <c r="B14" s="218" t="s">
        <v>128</v>
      </c>
      <c r="C14" s="387"/>
      <c r="D14" s="341">
        <f>D8+D11</f>
        <v>13.370000000000001</v>
      </c>
      <c r="E14" s="341">
        <f>E8+E11</f>
        <v>1220.08</v>
      </c>
      <c r="F14" s="46">
        <f>D14/D12</f>
        <v>2.8595138184882435E-3</v>
      </c>
      <c r="G14" s="23">
        <f>E14/E12</f>
        <v>0.16474810720887748</v>
      </c>
      <c r="H14" s="162">
        <f t="shared" si="0"/>
        <v>90.25504861630516</v>
      </c>
      <c r="I14" s="157">
        <f t="shared" si="1"/>
        <v>56.614027302017334</v>
      </c>
      <c r="K14" s="314"/>
      <c r="L14" s="383" t="s">
        <v>194</v>
      </c>
      <c r="M14" s="384"/>
      <c r="N14" s="42">
        <f>N8+N11</f>
        <v>12.157999999999999</v>
      </c>
      <c r="O14" s="341">
        <f>O8+O11</f>
        <v>315.47699999999998</v>
      </c>
      <c r="P14" s="46">
        <f>N14/N12</f>
        <v>3.6224262688175184E-3</v>
      </c>
      <c r="Q14" s="23">
        <f>O14/O12</f>
        <v>7.6841611194994872E-2</v>
      </c>
      <c r="R14" s="162">
        <f t="shared" si="2"/>
        <v>24.948100016450073</v>
      </c>
      <c r="S14" s="157">
        <f t="shared" si="3"/>
        <v>20.212746786997698</v>
      </c>
      <c r="U14" s="410">
        <f t="shared" si="4"/>
        <v>9.0934928945400131</v>
      </c>
      <c r="V14" s="411">
        <f t="shared" si="4"/>
        <v>2.5857074945905185</v>
      </c>
      <c r="W14" s="170">
        <f t="shared" si="5"/>
        <v>-0.71565299224646117</v>
      </c>
    </row>
  </sheetData>
  <mergeCells count="16">
    <mergeCell ref="P3:Q3"/>
    <mergeCell ref="R3:S3"/>
    <mergeCell ref="U3:V3"/>
    <mergeCell ref="D4:E4"/>
    <mergeCell ref="F4:G4"/>
    <mergeCell ref="H4:I4"/>
    <mergeCell ref="N4:O4"/>
    <mergeCell ref="P4:Q4"/>
    <mergeCell ref="R4:S4"/>
    <mergeCell ref="U4:V4"/>
    <mergeCell ref="N3:O3"/>
    <mergeCell ref="A3:C5"/>
    <mergeCell ref="D3:E3"/>
    <mergeCell ref="F3:G3"/>
    <mergeCell ref="H3:I3"/>
    <mergeCell ref="K3:M5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4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6" id="{DA002B13-CB1C-4720-9CBC-959C2E35004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I6:I14</xm:sqref>
        </x14:conditionalFormatting>
        <x14:conditionalFormatting xmlns:xm="http://schemas.microsoft.com/office/excel/2006/main">
          <x14:cfRule type="iconSet" priority="5" id="{35E95ECB-71CC-4114-9B46-CF28547C1BA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H6:H14</xm:sqref>
        </x14:conditionalFormatting>
        <x14:conditionalFormatting xmlns:xm="http://schemas.microsoft.com/office/excel/2006/main">
          <x14:cfRule type="iconSet" priority="4" id="{B149BEA6-913C-4879-8280-C99BCBD1B71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S6:S14</xm:sqref>
        </x14:conditionalFormatting>
        <x14:conditionalFormatting xmlns:xm="http://schemas.microsoft.com/office/excel/2006/main">
          <x14:cfRule type="iconSet" priority="3" id="{5DD716A4-7653-4847-BFD2-0B82ECF1B87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R6:R14</xm:sqref>
        </x14:conditionalFormatting>
        <x14:conditionalFormatting xmlns:xm="http://schemas.microsoft.com/office/excel/2006/main">
          <x14:cfRule type="iconSet" priority="2" id="{0324885C-0154-4FD3-BF67-9178FAF273D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W6</xm:sqref>
        </x14:conditionalFormatting>
        <x14:conditionalFormatting xmlns:xm="http://schemas.microsoft.com/office/excel/2006/main">
          <x14:cfRule type="iconSet" priority="1" id="{D8A356E4-2EDE-4AF9-9AC1-09852443DD9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W7:W14</xm:sqref>
        </x14:conditionalFormatting>
      </x14:conditionalFormatting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1"/>
  <sheetViews>
    <sheetView showGridLines="0" workbookViewId="0">
      <selection activeCell="J21" sqref="J21"/>
    </sheetView>
  </sheetViews>
  <sheetFormatPr defaultRowHeight="15" x14ac:dyDescent="0.25"/>
  <cols>
    <col min="1" max="1" width="26.7109375" customWidth="1"/>
    <col min="6" max="7" width="12.42578125" bestFit="1" customWidth="1"/>
    <col min="8" max="8" width="2" customWidth="1"/>
    <col min="13" max="14" width="11.42578125" bestFit="1" customWidth="1"/>
    <col min="15" max="15" width="2" customWidth="1"/>
    <col min="18" max="18" width="10.140625" customWidth="1"/>
  </cols>
  <sheetData>
    <row r="1" spans="1:18" ht="15.75" x14ac:dyDescent="0.25">
      <c r="A1" s="8" t="s">
        <v>203</v>
      </c>
    </row>
    <row r="3" spans="1:18" ht="8.25" customHeight="1" thickBot="1" x14ac:dyDescent="0.3"/>
    <row r="4" spans="1:18" x14ac:dyDescent="0.25">
      <c r="A4" s="469" t="s">
        <v>3</v>
      </c>
      <c r="B4" s="460" t="s">
        <v>1</v>
      </c>
      <c r="C4" s="453"/>
      <c r="D4" s="460" t="s">
        <v>13</v>
      </c>
      <c r="E4" s="453"/>
      <c r="F4" s="472" t="s">
        <v>109</v>
      </c>
      <c r="G4" s="463"/>
      <c r="I4" s="458" t="s">
        <v>20</v>
      </c>
      <c r="J4" s="459"/>
      <c r="K4" s="460" t="s">
        <v>13</v>
      </c>
      <c r="L4" s="461"/>
      <c r="M4" s="462" t="s">
        <v>109</v>
      </c>
      <c r="N4" s="463"/>
      <c r="P4" s="451" t="s">
        <v>23</v>
      </c>
      <c r="Q4" s="453"/>
      <c r="R4" s="397" t="s">
        <v>0</v>
      </c>
    </row>
    <row r="5" spans="1:18" x14ac:dyDescent="0.25">
      <c r="A5" s="470"/>
      <c r="B5" s="466" t="s">
        <v>113</v>
      </c>
      <c r="C5" s="465"/>
      <c r="D5" s="466" t="str">
        <f>B5</f>
        <v>jan - mar</v>
      </c>
      <c r="E5" s="465"/>
      <c r="F5" s="466" t="str">
        <f>D5</f>
        <v>jan - mar</v>
      </c>
      <c r="G5" s="468"/>
      <c r="I5" s="464" t="str">
        <f>B5</f>
        <v>jan - mar</v>
      </c>
      <c r="J5" s="465"/>
      <c r="K5" s="466" t="str">
        <f>B5</f>
        <v>jan - mar</v>
      </c>
      <c r="L5" s="467"/>
      <c r="M5" s="465" t="str">
        <f>B5</f>
        <v>jan - mar</v>
      </c>
      <c r="N5" s="468"/>
      <c r="P5" s="464" t="str">
        <f>B5</f>
        <v>jan - mar</v>
      </c>
      <c r="Q5" s="467"/>
      <c r="R5" s="398" t="s">
        <v>99</v>
      </c>
    </row>
    <row r="6" spans="1:18" ht="15.75" thickBot="1" x14ac:dyDescent="0.3">
      <c r="A6" s="471"/>
      <c r="B6" s="245">
        <f>'3'!E6</f>
        <v>2016</v>
      </c>
      <c r="C6" s="402">
        <f>'3'!F6</f>
        <v>2017</v>
      </c>
      <c r="D6" s="245">
        <f>B6</f>
        <v>2016</v>
      </c>
      <c r="E6" s="402">
        <f>C6</f>
        <v>2017</v>
      </c>
      <c r="F6" s="245" t="s">
        <v>1</v>
      </c>
      <c r="G6" s="401" t="s">
        <v>15</v>
      </c>
      <c r="I6" s="52">
        <f>B6</f>
        <v>2016</v>
      </c>
      <c r="J6" s="402">
        <f>E6</f>
        <v>2017</v>
      </c>
      <c r="K6" s="245">
        <f>B6</f>
        <v>2016</v>
      </c>
      <c r="L6" s="402">
        <f>C6</f>
        <v>2017</v>
      </c>
      <c r="M6" s="54">
        <v>1000</v>
      </c>
      <c r="N6" s="401" t="s">
        <v>15</v>
      </c>
      <c r="P6" s="52">
        <f>B6</f>
        <v>2016</v>
      </c>
      <c r="Q6" s="402">
        <f>C6</f>
        <v>2017</v>
      </c>
      <c r="R6" s="399" t="s">
        <v>24</v>
      </c>
    </row>
    <row r="7" spans="1:18" ht="20.100000000000001" customHeight="1" x14ac:dyDescent="0.25">
      <c r="A7" s="18" t="s">
        <v>37</v>
      </c>
      <c r="B7" s="95">
        <v>329.75</v>
      </c>
      <c r="C7" s="99">
        <v>454.92999999999995</v>
      </c>
      <c r="D7" s="4">
        <f>B7/$B$33</f>
        <v>7.0525406256282605E-2</v>
      </c>
      <c r="E7" s="4">
        <f>C7/$C$33</f>
        <v>6.1429460701375817E-2</v>
      </c>
      <c r="F7" s="159">
        <f>(C7-B7)/B7</f>
        <v>0.37962092494313859</v>
      </c>
      <c r="G7" s="176">
        <f>(E7-D7)/D7</f>
        <v>-0.12897402564195076</v>
      </c>
      <c r="I7" s="95">
        <v>467.91700000000003</v>
      </c>
      <c r="J7" s="99">
        <v>699.08900000000006</v>
      </c>
      <c r="K7" s="4">
        <f>I7/$I$33</f>
        <v>0.13941395232984757</v>
      </c>
      <c r="L7" s="4">
        <f>J7/$J$33</f>
        <v>0.17027905403150709</v>
      </c>
      <c r="M7" s="159">
        <f>(J7-I7)/I7</f>
        <v>0.49404488402857771</v>
      </c>
      <c r="N7" s="176">
        <f>(L7-K7)/K7</f>
        <v>0.22139177023425874</v>
      </c>
      <c r="P7" s="80">
        <f t="shared" ref="P7:Q33" si="0">(I7/B7)*10</f>
        <v>14.190053070507961</v>
      </c>
      <c r="Q7" s="6">
        <f t="shared" si="0"/>
        <v>15.366957553909394</v>
      </c>
      <c r="R7" s="179">
        <f>(Q7-P7)/P7</f>
        <v>8.2938694982576514E-2</v>
      </c>
    </row>
    <row r="8" spans="1:18" ht="20.100000000000001" customHeight="1" x14ac:dyDescent="0.25">
      <c r="A8" s="18" t="s">
        <v>36</v>
      </c>
      <c r="B8" s="36">
        <v>438.45</v>
      </c>
      <c r="C8" s="37">
        <v>1735.4</v>
      </c>
      <c r="D8" s="4">
        <f t="shared" ref="D8:D32" si="1">B8/$B$33</f>
        <v>9.3773659963812303E-2</v>
      </c>
      <c r="E8" s="4">
        <f t="shared" ref="E8:E32" si="2">C8/$C$33</f>
        <v>0.2343320644960051</v>
      </c>
      <c r="F8" s="159">
        <f t="shared" ref="F8:F33" si="3">(C8-B8)/B8</f>
        <v>2.9580339833504392</v>
      </c>
      <c r="G8" s="154">
        <f t="shared" ref="G8:G32" si="4">(E8-D8)/D8</f>
        <v>1.4989113636647537</v>
      </c>
      <c r="I8" s="36">
        <v>207.005</v>
      </c>
      <c r="J8" s="37">
        <v>629.26700000000005</v>
      </c>
      <c r="K8" s="4">
        <f t="shared" ref="K8:K32" si="5">I8/$I$33</f>
        <v>6.1676291312433809E-2</v>
      </c>
      <c r="L8" s="4">
        <f t="shared" ref="L8:L32" si="6">J8/$J$33</f>
        <v>0.15327231510329067</v>
      </c>
      <c r="M8" s="159">
        <f t="shared" ref="M8:M33" si="7">(J8-I8)/I8</f>
        <v>2.039863771406488</v>
      </c>
      <c r="N8" s="154">
        <f t="shared" ref="N8:N32" si="8">(L8-K8)/K8</f>
        <v>1.4851091374294632</v>
      </c>
      <c r="P8" s="80">
        <f t="shared" si="0"/>
        <v>4.7212909111643286</v>
      </c>
      <c r="Q8" s="6">
        <f t="shared" si="0"/>
        <v>3.6260631554684801</v>
      </c>
      <c r="R8" s="167">
        <f t="shared" ref="R8:R71" si="9">(Q8-P8)/P8</f>
        <v>-0.23197633365611692</v>
      </c>
    </row>
    <row r="9" spans="1:18" ht="20.100000000000001" customHeight="1" x14ac:dyDescent="0.25">
      <c r="A9" s="18" t="s">
        <v>40</v>
      </c>
      <c r="B9" s="36">
        <v>575.47</v>
      </c>
      <c r="C9" s="37">
        <v>952.2</v>
      </c>
      <c r="D9" s="4">
        <f t="shared" si="1"/>
        <v>0.1230788644072872</v>
      </c>
      <c r="E9" s="4">
        <f t="shared" si="2"/>
        <v>0.12857611606148212</v>
      </c>
      <c r="F9" s="159">
        <f t="shared" si="3"/>
        <v>0.65464750551722939</v>
      </c>
      <c r="G9" s="154">
        <f t="shared" si="4"/>
        <v>4.4664465183913704E-2</v>
      </c>
      <c r="I9" s="36">
        <v>274.45299999999997</v>
      </c>
      <c r="J9" s="37">
        <v>423.83000000000004</v>
      </c>
      <c r="K9" s="4">
        <f t="shared" si="5"/>
        <v>8.1772146467821535E-2</v>
      </c>
      <c r="L9" s="4">
        <f t="shared" si="6"/>
        <v>0.10323345306559487</v>
      </c>
      <c r="M9" s="159">
        <f t="shared" si="7"/>
        <v>0.54427169679325815</v>
      </c>
      <c r="N9" s="154">
        <f t="shared" si="8"/>
        <v>0.26245252845623479</v>
      </c>
      <c r="P9" s="80">
        <f t="shared" si="0"/>
        <v>4.7691973517298898</v>
      </c>
      <c r="Q9" s="6">
        <f t="shared" si="0"/>
        <v>4.4510607015332919</v>
      </c>
      <c r="R9" s="167">
        <f t="shared" si="9"/>
        <v>-6.6706539221154881E-2</v>
      </c>
    </row>
    <row r="10" spans="1:18" ht="20.100000000000001" customHeight="1" x14ac:dyDescent="0.25">
      <c r="A10" s="18" t="s">
        <v>41</v>
      </c>
      <c r="B10" s="36">
        <v>730.66000000000008</v>
      </c>
      <c r="C10" s="37">
        <v>766.50000000000011</v>
      </c>
      <c r="D10" s="4">
        <f t="shared" si="1"/>
        <v>0.15627018448890206</v>
      </c>
      <c r="E10" s="4">
        <f t="shared" si="2"/>
        <v>0.10350093778736195</v>
      </c>
      <c r="F10" s="159">
        <f t="shared" si="3"/>
        <v>4.9051542441080703E-2</v>
      </c>
      <c r="G10" s="154">
        <f t="shared" si="4"/>
        <v>-0.33767955719849846</v>
      </c>
      <c r="I10" s="36">
        <v>530.09800000000007</v>
      </c>
      <c r="J10" s="37">
        <v>375.02</v>
      </c>
      <c r="K10" s="4">
        <f t="shared" si="5"/>
        <v>0.15794052642273637</v>
      </c>
      <c r="L10" s="4">
        <f t="shared" si="6"/>
        <v>9.1344665475920489E-2</v>
      </c>
      <c r="M10" s="159">
        <f t="shared" si="7"/>
        <v>-0.29254590660594848</v>
      </c>
      <c r="N10" s="154">
        <f t="shared" si="8"/>
        <v>-0.42165150677393876</v>
      </c>
      <c r="P10" s="80">
        <f t="shared" si="0"/>
        <v>7.2550570716886114</v>
      </c>
      <c r="Q10" s="6">
        <f t="shared" si="0"/>
        <v>4.892628832354859</v>
      </c>
      <c r="R10" s="167">
        <f t="shared" si="9"/>
        <v>-0.32562503864409964</v>
      </c>
    </row>
    <row r="11" spans="1:18" ht="20.100000000000001" customHeight="1" x14ac:dyDescent="0.25">
      <c r="A11" s="18" t="s">
        <v>38</v>
      </c>
      <c r="B11" s="36">
        <v>766.74</v>
      </c>
      <c r="C11" s="37">
        <v>414.29</v>
      </c>
      <c r="D11" s="4">
        <f t="shared" si="1"/>
        <v>0.16398680816661751</v>
      </c>
      <c r="E11" s="4">
        <f t="shared" si="2"/>
        <v>5.594181802469169E-2</v>
      </c>
      <c r="F11" s="159">
        <f t="shared" si="3"/>
        <v>-0.45967342254219162</v>
      </c>
      <c r="G11" s="154">
        <f t="shared" si="4"/>
        <v>-0.65886391320055171</v>
      </c>
      <c r="I11" s="36">
        <v>660.82100000000003</v>
      </c>
      <c r="J11" s="37">
        <v>364.69600000000003</v>
      </c>
      <c r="K11" s="4">
        <f t="shared" si="5"/>
        <v>0.19688890848710816</v>
      </c>
      <c r="L11" s="4">
        <f t="shared" si="6"/>
        <v>8.8830020053347294E-2</v>
      </c>
      <c r="M11" s="159">
        <f t="shared" si="7"/>
        <v>-0.44811681226837524</v>
      </c>
      <c r="N11" s="154">
        <f t="shared" si="8"/>
        <v>-0.54883177150040585</v>
      </c>
      <c r="P11" s="80">
        <f t="shared" si="0"/>
        <v>8.6185799619166872</v>
      </c>
      <c r="Q11" s="6">
        <f t="shared" si="0"/>
        <v>8.802915831905187</v>
      </c>
      <c r="R11" s="167">
        <f t="shared" si="9"/>
        <v>2.1388195132264615E-2</v>
      </c>
    </row>
    <row r="12" spans="1:18" ht="20.100000000000001" customHeight="1" x14ac:dyDescent="0.25">
      <c r="A12" s="18" t="s">
        <v>53</v>
      </c>
      <c r="B12" s="36">
        <v>260.58</v>
      </c>
      <c r="C12" s="37">
        <v>545.71</v>
      </c>
      <c r="D12" s="4">
        <f t="shared" si="1"/>
        <v>5.5731646284343045E-2</v>
      </c>
      <c r="E12" s="4">
        <f t="shared" si="2"/>
        <v>7.3687536542650089E-2</v>
      </c>
      <c r="F12" s="159">
        <f t="shared" si="3"/>
        <v>1.0942129096630595</v>
      </c>
      <c r="G12" s="154">
        <f t="shared" si="4"/>
        <v>0.32218481698344298</v>
      </c>
      <c r="I12" s="36">
        <v>220.041</v>
      </c>
      <c r="J12" s="37">
        <v>286.505</v>
      </c>
      <c r="K12" s="4">
        <f t="shared" si="5"/>
        <v>6.556031408265138E-2</v>
      </c>
      <c r="L12" s="4">
        <f t="shared" si="6"/>
        <v>6.978482049538319E-2</v>
      </c>
      <c r="M12" s="159">
        <f t="shared" si="7"/>
        <v>0.30205279925104866</v>
      </c>
      <c r="N12" s="154">
        <f t="shared" si="8"/>
        <v>6.4436945915268301E-2</v>
      </c>
      <c r="P12" s="80">
        <f t="shared" si="0"/>
        <v>8.4442781487451075</v>
      </c>
      <c r="Q12" s="6">
        <f t="shared" si="0"/>
        <v>5.2501328544465009</v>
      </c>
      <c r="R12" s="167">
        <f t="shared" si="9"/>
        <v>-0.37826149707933104</v>
      </c>
    </row>
    <row r="13" spans="1:18" ht="20.100000000000001" customHeight="1" x14ac:dyDescent="0.25">
      <c r="A13" s="18" t="s">
        <v>50</v>
      </c>
      <c r="B13" s="36">
        <v>396.96000000000004</v>
      </c>
      <c r="C13" s="37">
        <v>495.36</v>
      </c>
      <c r="D13" s="4">
        <f t="shared" si="1"/>
        <v>8.4899970485197707E-2</v>
      </c>
      <c r="E13" s="4">
        <f t="shared" si="2"/>
        <v>6.688874695674836E-2</v>
      </c>
      <c r="F13" s="159">
        <f t="shared" si="3"/>
        <v>0.24788391777509061</v>
      </c>
      <c r="G13" s="154">
        <f t="shared" si="4"/>
        <v>-0.21214640506370494</v>
      </c>
      <c r="I13" s="36">
        <v>249.786</v>
      </c>
      <c r="J13" s="37">
        <v>242.04899999999998</v>
      </c>
      <c r="K13" s="4">
        <f t="shared" si="5"/>
        <v>7.4422714918806754E-2</v>
      </c>
      <c r="L13" s="4">
        <f t="shared" si="6"/>
        <v>5.895654880747981E-2</v>
      </c>
      <c r="M13" s="159">
        <f t="shared" si="7"/>
        <v>-3.0974514184141717E-2</v>
      </c>
      <c r="N13" s="154">
        <f t="shared" si="8"/>
        <v>-0.20781512913362712</v>
      </c>
      <c r="P13" s="80">
        <f t="shared" si="0"/>
        <v>6.2924727932285363</v>
      </c>
      <c r="Q13" s="6">
        <f t="shared" si="0"/>
        <v>4.886325096899224</v>
      </c>
      <c r="R13" s="167">
        <f t="shared" si="9"/>
        <v>-0.22346504188981123</v>
      </c>
    </row>
    <row r="14" spans="1:18" ht="20.100000000000001" customHeight="1" x14ac:dyDescent="0.25">
      <c r="A14" s="18" t="s">
        <v>57</v>
      </c>
      <c r="B14" s="36">
        <v>13.72</v>
      </c>
      <c r="C14" s="37">
        <v>443.58000000000004</v>
      </c>
      <c r="D14" s="4">
        <f t="shared" si="1"/>
        <v>2.9343702011711825E-3</v>
      </c>
      <c r="E14" s="4">
        <f t="shared" si="2"/>
        <v>5.9896863644772362E-2</v>
      </c>
      <c r="F14" s="159">
        <f t="shared" si="3"/>
        <v>31.330903790087461</v>
      </c>
      <c r="G14" s="154">
        <f t="shared" si="4"/>
        <v>19.412170087082394</v>
      </c>
      <c r="I14" s="36">
        <v>27.51</v>
      </c>
      <c r="J14" s="37">
        <v>134.79500000000002</v>
      </c>
      <c r="K14" s="4">
        <f t="shared" si="5"/>
        <v>8.1964917466005854E-3</v>
      </c>
      <c r="L14" s="4">
        <f t="shared" si="6"/>
        <v>3.2832393426555133E-2</v>
      </c>
      <c r="M14" s="159">
        <f t="shared" si="7"/>
        <v>3.899854598327881</v>
      </c>
      <c r="N14" s="154">
        <f t="shared" si="8"/>
        <v>3.0056641843349681</v>
      </c>
      <c r="P14" s="80">
        <f t="shared" si="0"/>
        <v>20.051020408163268</v>
      </c>
      <c r="Q14" s="6">
        <f t="shared" si="0"/>
        <v>3.0387979620361607</v>
      </c>
      <c r="R14" s="167">
        <f t="shared" si="9"/>
        <v>-0.84844671741499056</v>
      </c>
    </row>
    <row r="15" spans="1:18" ht="20.100000000000001" customHeight="1" x14ac:dyDescent="0.25">
      <c r="A15" s="18" t="s">
        <v>49</v>
      </c>
      <c r="B15" s="36">
        <v>105.15</v>
      </c>
      <c r="C15" s="37">
        <v>288.94</v>
      </c>
      <c r="D15" s="4">
        <f t="shared" si="1"/>
        <v>2.2488996111745613E-2</v>
      </c>
      <c r="E15" s="4">
        <f t="shared" si="2"/>
        <v>3.9015735113216383E-2</v>
      </c>
      <c r="F15" s="159">
        <f t="shared" si="3"/>
        <v>1.7478839752734188</v>
      </c>
      <c r="G15" s="154">
        <f t="shared" si="4"/>
        <v>0.73488113561632662</v>
      </c>
      <c r="I15" s="36">
        <v>55.180999999999997</v>
      </c>
      <c r="J15" s="37">
        <v>128.572</v>
      </c>
      <c r="K15" s="4">
        <f t="shared" si="5"/>
        <v>1.6440952783321226E-2</v>
      </c>
      <c r="L15" s="4">
        <f t="shared" si="6"/>
        <v>3.1316639991387257E-2</v>
      </c>
      <c r="M15" s="159">
        <f t="shared" si="7"/>
        <v>1.3300048929885289</v>
      </c>
      <c r="N15" s="154">
        <f t="shared" si="8"/>
        <v>0.90479471622574692</v>
      </c>
      <c r="P15" s="80">
        <f t="shared" si="0"/>
        <v>5.2478364241559667</v>
      </c>
      <c r="Q15" s="6">
        <f t="shared" si="0"/>
        <v>4.4497819616529384</v>
      </c>
      <c r="R15" s="167">
        <f t="shared" si="9"/>
        <v>-0.15207304458453716</v>
      </c>
    </row>
    <row r="16" spans="1:18" ht="20.100000000000001" customHeight="1" x14ac:dyDescent="0.25">
      <c r="A16" s="18" t="s">
        <v>48</v>
      </c>
      <c r="B16" s="36">
        <v>21.43</v>
      </c>
      <c r="C16" s="37">
        <v>140.47</v>
      </c>
      <c r="D16" s="4">
        <f t="shared" si="1"/>
        <v>4.5833493739867665E-3</v>
      </c>
      <c r="E16" s="4">
        <f t="shared" si="2"/>
        <v>1.8967745245910935E-2</v>
      </c>
      <c r="F16" s="159">
        <f t="shared" si="3"/>
        <v>5.5548296780214645</v>
      </c>
      <c r="G16" s="154">
        <f t="shared" si="4"/>
        <v>3.1384026610679454</v>
      </c>
      <c r="I16" s="36">
        <v>10.696</v>
      </c>
      <c r="J16" s="37">
        <v>105.453</v>
      </c>
      <c r="K16" s="4">
        <f t="shared" si="5"/>
        <v>3.1868293610192605E-3</v>
      </c>
      <c r="L16" s="4">
        <f t="shared" si="6"/>
        <v>2.5685480796843487E-2</v>
      </c>
      <c r="M16" s="159">
        <f t="shared" si="7"/>
        <v>8.8591062079281979</v>
      </c>
      <c r="N16" s="154">
        <f t="shared" si="8"/>
        <v>7.0598858260262682</v>
      </c>
      <c r="P16" s="80">
        <f t="shared" si="0"/>
        <v>4.9911339244050392</v>
      </c>
      <c r="Q16" s="6">
        <f t="shared" si="0"/>
        <v>7.5071545525735042</v>
      </c>
      <c r="R16" s="167">
        <f t="shared" si="9"/>
        <v>0.5040979998284425</v>
      </c>
    </row>
    <row r="17" spans="1:18" ht="20.100000000000001" customHeight="1" x14ac:dyDescent="0.25">
      <c r="A17" s="18" t="s">
        <v>46</v>
      </c>
      <c r="B17" s="36">
        <v>35.28</v>
      </c>
      <c r="C17" s="37">
        <v>117.15</v>
      </c>
      <c r="D17" s="4">
        <f t="shared" si="1"/>
        <v>7.545523374440183E-3</v>
      </c>
      <c r="E17" s="4">
        <f t="shared" si="2"/>
        <v>1.5818832174545924E-2</v>
      </c>
      <c r="F17" s="159">
        <f t="shared" si="3"/>
        <v>2.3205782312925169</v>
      </c>
      <c r="G17" s="154">
        <f t="shared" si="4"/>
        <v>1.0964526103160543</v>
      </c>
      <c r="I17" s="36">
        <v>23.052000000000003</v>
      </c>
      <c r="J17" s="37">
        <v>91.847999999999985</v>
      </c>
      <c r="K17" s="4">
        <f t="shared" si="5"/>
        <v>6.8682489183074054E-3</v>
      </c>
      <c r="L17" s="4">
        <f t="shared" si="6"/>
        <v>2.2371673069789197E-2</v>
      </c>
      <c r="M17" s="159">
        <f t="shared" si="7"/>
        <v>2.9843831337844859</v>
      </c>
      <c r="N17" s="154">
        <f t="shared" si="8"/>
        <v>2.2572600870881683</v>
      </c>
      <c r="P17" s="80">
        <f t="shared" si="0"/>
        <v>6.5340136054421771</v>
      </c>
      <c r="Q17" s="6">
        <f t="shared" si="0"/>
        <v>7.8402048655569772</v>
      </c>
      <c r="R17" s="167">
        <f t="shared" si="9"/>
        <v>0.19990641877863155</v>
      </c>
    </row>
    <row r="18" spans="1:18" ht="20.100000000000001" customHeight="1" x14ac:dyDescent="0.25">
      <c r="A18" s="18" t="s">
        <v>42</v>
      </c>
      <c r="B18" s="36">
        <v>172.45000000000002</v>
      </c>
      <c r="C18" s="37">
        <v>120.32</v>
      </c>
      <c r="D18" s="4">
        <f t="shared" si="1"/>
        <v>3.6882809124779183E-2</v>
      </c>
      <c r="E18" s="4">
        <f t="shared" si="2"/>
        <v>1.62468791057735E-2</v>
      </c>
      <c r="F18" s="159">
        <f t="shared" si="3"/>
        <v>-0.302290518991012</v>
      </c>
      <c r="G18" s="154">
        <f t="shared" si="4"/>
        <v>-0.55949995427928867</v>
      </c>
      <c r="I18" s="36">
        <v>126.09100000000001</v>
      </c>
      <c r="J18" s="37">
        <v>91</v>
      </c>
      <c r="K18" s="4">
        <f t="shared" si="5"/>
        <v>3.7568296649240801E-2</v>
      </c>
      <c r="L18" s="4">
        <f t="shared" si="6"/>
        <v>2.2165123348911433E-2</v>
      </c>
      <c r="M18" s="159">
        <f t="shared" si="7"/>
        <v>-0.27829900627324716</v>
      </c>
      <c r="N18" s="154">
        <f t="shared" si="8"/>
        <v>-0.41000456965462773</v>
      </c>
      <c r="P18" s="80">
        <f t="shared" si="0"/>
        <v>7.3117425340678457</v>
      </c>
      <c r="Q18" s="6">
        <f t="shared" si="0"/>
        <v>7.5631648936170217</v>
      </c>
      <c r="R18" s="167">
        <f t="shared" si="9"/>
        <v>3.4386106783398818E-2</v>
      </c>
    </row>
    <row r="19" spans="1:18" ht="20.100000000000001" customHeight="1" x14ac:dyDescent="0.25">
      <c r="A19" s="18" t="s">
        <v>44</v>
      </c>
      <c r="B19" s="36">
        <v>141.73000000000002</v>
      </c>
      <c r="C19" s="37">
        <v>201.34</v>
      </c>
      <c r="D19" s="4">
        <f t="shared" si="1"/>
        <v>3.0312557479008143E-2</v>
      </c>
      <c r="E19" s="4">
        <f t="shared" si="2"/>
        <v>2.7187056508946449E-2</v>
      </c>
      <c r="F19" s="159">
        <f t="shared" si="3"/>
        <v>0.42058844281380076</v>
      </c>
      <c r="G19" s="154">
        <f t="shared" si="4"/>
        <v>-0.10310911483553131</v>
      </c>
      <c r="I19" s="36">
        <v>58.31</v>
      </c>
      <c r="J19" s="37">
        <v>79.13</v>
      </c>
      <c r="K19" s="4">
        <f t="shared" si="5"/>
        <v>1.7373225508697934E-2</v>
      </c>
      <c r="L19" s="4">
        <f t="shared" si="6"/>
        <v>1.9273914402190787E-2</v>
      </c>
      <c r="M19" s="159">
        <f t="shared" si="7"/>
        <v>0.35705710855770867</v>
      </c>
      <c r="N19" s="154">
        <f t="shared" si="8"/>
        <v>0.1094033397851925</v>
      </c>
      <c r="P19" s="80">
        <f t="shared" si="0"/>
        <v>4.1141607281450643</v>
      </c>
      <c r="Q19" s="6">
        <f t="shared" si="0"/>
        <v>3.9301678752359193</v>
      </c>
      <c r="R19" s="167">
        <f t="shared" si="9"/>
        <v>-4.472184366800399E-2</v>
      </c>
    </row>
    <row r="20" spans="1:18" ht="20.100000000000001" customHeight="1" x14ac:dyDescent="0.25">
      <c r="A20" s="18" t="s">
        <v>63</v>
      </c>
      <c r="B20" s="36">
        <v>44.099999999999994</v>
      </c>
      <c r="C20" s="37">
        <v>161.22</v>
      </c>
      <c r="D20" s="4">
        <f t="shared" si="1"/>
        <v>9.4319042180502268E-3</v>
      </c>
      <c r="E20" s="4">
        <f t="shared" si="2"/>
        <v>2.1769629732652958E-2</v>
      </c>
      <c r="F20" s="159">
        <f t="shared" si="3"/>
        <v>2.6557823129251705</v>
      </c>
      <c r="G20" s="154">
        <f t="shared" si="4"/>
        <v>1.3080842669067305</v>
      </c>
      <c r="I20" s="36">
        <v>34.347000000000001</v>
      </c>
      <c r="J20" s="37">
        <v>68.708000000000013</v>
      </c>
      <c r="K20" s="4">
        <f t="shared" si="5"/>
        <v>1.0233547874245377E-2</v>
      </c>
      <c r="L20" s="4">
        <f t="shared" si="6"/>
        <v>1.6735398846780297E-2</v>
      </c>
      <c r="M20" s="159">
        <f t="shared" si="7"/>
        <v>1.0004076047398611</v>
      </c>
      <c r="N20" s="154">
        <f t="shared" si="8"/>
        <v>0.63534670990283204</v>
      </c>
      <c r="P20" s="80">
        <f t="shared" si="0"/>
        <v>7.7884353741496612</v>
      </c>
      <c r="Q20" s="6">
        <f t="shared" si="0"/>
        <v>4.2617541247984132</v>
      </c>
      <c r="R20" s="167">
        <f t="shared" si="9"/>
        <v>-0.4528099778623752</v>
      </c>
    </row>
    <row r="21" spans="1:18" ht="20.100000000000001" customHeight="1" x14ac:dyDescent="0.25">
      <c r="A21" s="18" t="s">
        <v>43</v>
      </c>
      <c r="B21" s="36">
        <v>116.43</v>
      </c>
      <c r="C21" s="37">
        <v>118.71000000000001</v>
      </c>
      <c r="D21" s="4">
        <f t="shared" si="1"/>
        <v>2.4901510387927168E-2</v>
      </c>
      <c r="E21" s="4">
        <f t="shared" si="2"/>
        <v>1.6029479875717855E-2</v>
      </c>
      <c r="F21" s="159">
        <f t="shared" si="3"/>
        <v>1.9582581808812172E-2</v>
      </c>
      <c r="G21" s="154">
        <f t="shared" si="4"/>
        <v>-0.35628483469463279</v>
      </c>
      <c r="I21" s="36">
        <v>55.524999999999999</v>
      </c>
      <c r="J21" s="37">
        <v>59.624000000000002</v>
      </c>
      <c r="K21" s="4">
        <f t="shared" si="5"/>
        <v>1.6543446173391402E-2</v>
      </c>
      <c r="L21" s="4">
        <f t="shared" si="6"/>
        <v>1.4522783676434014E-2</v>
      </c>
      <c r="M21" s="159">
        <f t="shared" si="7"/>
        <v>7.38226024313373E-2</v>
      </c>
      <c r="N21" s="154">
        <f t="shared" si="8"/>
        <v>-0.12214277942932084</v>
      </c>
      <c r="P21" s="80">
        <f t="shared" si="0"/>
        <v>4.7689598900626979</v>
      </c>
      <c r="Q21" s="6">
        <f t="shared" si="0"/>
        <v>5.0226602645101508</v>
      </c>
      <c r="R21" s="167">
        <f t="shared" si="9"/>
        <v>5.319826131817549E-2</v>
      </c>
    </row>
    <row r="22" spans="1:18" ht="20.100000000000001" customHeight="1" x14ac:dyDescent="0.25">
      <c r="A22" s="18" t="s">
        <v>39</v>
      </c>
      <c r="B22" s="36">
        <v>273.71000000000004</v>
      </c>
      <c r="C22" s="37">
        <v>85.72</v>
      </c>
      <c r="D22" s="4">
        <f t="shared" si="1"/>
        <v>5.8539830011848717E-2</v>
      </c>
      <c r="E22" s="4">
        <f t="shared" si="2"/>
        <v>1.1574821118242226E-2</v>
      </c>
      <c r="F22" s="159">
        <f t="shared" si="3"/>
        <v>-0.68682181871323666</v>
      </c>
      <c r="G22" s="154">
        <f t="shared" si="4"/>
        <v>-0.80227443236682727</v>
      </c>
      <c r="I22" s="36">
        <v>148.35599999999999</v>
      </c>
      <c r="J22" s="37">
        <v>42.59</v>
      </c>
      <c r="K22" s="4">
        <f t="shared" si="5"/>
        <v>4.4202062143172537E-2</v>
      </c>
      <c r="L22" s="4">
        <f t="shared" si="6"/>
        <v>1.0373764872858659E-2</v>
      </c>
      <c r="M22" s="159">
        <f t="shared" si="7"/>
        <v>-0.71292027285718129</v>
      </c>
      <c r="N22" s="154">
        <f t="shared" si="8"/>
        <v>-0.76531038666798956</v>
      </c>
      <c r="P22" s="80">
        <f t="shared" si="0"/>
        <v>5.4201892513974634</v>
      </c>
      <c r="Q22" s="6">
        <f t="shared" si="0"/>
        <v>4.96850209986001</v>
      </c>
      <c r="R22" s="167">
        <f t="shared" si="9"/>
        <v>-8.3334203030087359E-2</v>
      </c>
    </row>
    <row r="23" spans="1:18" ht="20.100000000000001" customHeight="1" x14ac:dyDescent="0.25">
      <c r="A23" s="18" t="s">
        <v>59</v>
      </c>
      <c r="B23" s="36">
        <v>42.92</v>
      </c>
      <c r="C23" s="37">
        <v>40.07</v>
      </c>
      <c r="D23" s="4">
        <f t="shared" si="1"/>
        <v>9.1795312707191792E-3</v>
      </c>
      <c r="E23" s="4">
        <f t="shared" si="2"/>
        <v>5.410675247409776E-3</v>
      </c>
      <c r="F23" s="159">
        <f t="shared" si="3"/>
        <v>-6.6402609506057808E-2</v>
      </c>
      <c r="G23" s="154">
        <f t="shared" si="4"/>
        <v>-0.41057172879091119</v>
      </c>
      <c r="I23" s="36">
        <v>31.823</v>
      </c>
      <c r="J23" s="37">
        <v>36.188000000000002</v>
      </c>
      <c r="K23" s="4">
        <f t="shared" si="5"/>
        <v>9.4815324191955819E-3</v>
      </c>
      <c r="L23" s="4">
        <f t="shared" si="6"/>
        <v>8.8144119093451316E-3</v>
      </c>
      <c r="M23" s="159">
        <f t="shared" si="7"/>
        <v>0.13716494359425579</v>
      </c>
      <c r="N23" s="154">
        <f t="shared" si="8"/>
        <v>-7.0359988275718946E-2</v>
      </c>
      <c r="P23" s="80">
        <f t="shared" si="0"/>
        <v>7.414492078285182</v>
      </c>
      <c r="Q23" s="6">
        <f t="shared" si="0"/>
        <v>9.0311954080359378</v>
      </c>
      <c r="R23" s="167">
        <f t="shared" si="9"/>
        <v>0.21804640327091235</v>
      </c>
    </row>
    <row r="24" spans="1:18" ht="20.100000000000001" customHeight="1" x14ac:dyDescent="0.25">
      <c r="A24" s="18" t="s">
        <v>51</v>
      </c>
      <c r="B24" s="36">
        <v>17.510000000000002</v>
      </c>
      <c r="C24" s="37">
        <v>69.83</v>
      </c>
      <c r="D24" s="4">
        <f t="shared" si="1"/>
        <v>3.7449578879378575E-3</v>
      </c>
      <c r="E24" s="4">
        <f t="shared" si="2"/>
        <v>9.4291852389973702E-3</v>
      </c>
      <c r="F24" s="159">
        <f t="shared" si="3"/>
        <v>2.988006853226727</v>
      </c>
      <c r="G24" s="154">
        <f t="shared" si="4"/>
        <v>1.5178347851034193</v>
      </c>
      <c r="I24" s="36">
        <v>11.98</v>
      </c>
      <c r="J24" s="37">
        <v>28.451000000000001</v>
      </c>
      <c r="K24" s="4">
        <f t="shared" si="5"/>
        <v>3.5693918983742282E-3</v>
      </c>
      <c r="L24" s="4">
        <f t="shared" si="6"/>
        <v>6.9298892791195511E-3</v>
      </c>
      <c r="M24" s="159">
        <f t="shared" si="7"/>
        <v>1.3748747913188648</v>
      </c>
      <c r="N24" s="154">
        <f t="shared" si="8"/>
        <v>0.94147616076451235</v>
      </c>
      <c r="P24" s="80">
        <f t="shared" si="0"/>
        <v>6.8418046830382639</v>
      </c>
      <c r="Q24" s="6">
        <f t="shared" si="0"/>
        <v>4.0743233567234718</v>
      </c>
      <c r="R24" s="167">
        <f t="shared" si="9"/>
        <v>-0.40449580988123546</v>
      </c>
    </row>
    <row r="25" spans="1:18" ht="20.100000000000001" customHeight="1" x14ac:dyDescent="0.25">
      <c r="A25" s="18" t="s">
        <v>52</v>
      </c>
      <c r="B25" s="36">
        <v>29.13</v>
      </c>
      <c r="C25" s="37">
        <v>27.71</v>
      </c>
      <c r="D25" s="4">
        <f t="shared" si="1"/>
        <v>6.2301897930114088E-3</v>
      </c>
      <c r="E25" s="4">
        <f t="shared" si="2"/>
        <v>3.7416973073552506E-3</v>
      </c>
      <c r="F25" s="159">
        <f t="shared" si="3"/>
        <v>-4.8746996223824175E-2</v>
      </c>
      <c r="G25" s="154">
        <f t="shared" si="4"/>
        <v>-0.39942482786761568</v>
      </c>
      <c r="I25" s="36">
        <v>16.791</v>
      </c>
      <c r="J25" s="37">
        <v>25.634999999999998</v>
      </c>
      <c r="K25" s="4">
        <f t="shared" si="5"/>
        <v>5.0028096298498888E-3</v>
      </c>
      <c r="L25" s="4">
        <f t="shared" si="6"/>
        <v>6.2439883192235658E-3</v>
      </c>
      <c r="M25" s="159">
        <f t="shared" si="7"/>
        <v>0.52671073789530087</v>
      </c>
      <c r="N25" s="154">
        <f t="shared" si="8"/>
        <v>0.24809632610604035</v>
      </c>
      <c r="P25" s="80">
        <f t="shared" si="0"/>
        <v>5.7641606591143155</v>
      </c>
      <c r="Q25" s="6">
        <f t="shared" si="0"/>
        <v>9.2511728617827487</v>
      </c>
      <c r="R25" s="167">
        <f t="shared" si="9"/>
        <v>0.60494708750956738</v>
      </c>
    </row>
    <row r="26" spans="1:18" ht="20.100000000000001" customHeight="1" x14ac:dyDescent="0.25">
      <c r="A26" s="18" t="s">
        <v>83</v>
      </c>
      <c r="B26" s="36">
        <v>19.32</v>
      </c>
      <c r="C26" s="37">
        <v>5.84</v>
      </c>
      <c r="D26" s="4">
        <f t="shared" si="1"/>
        <v>4.1320723240981959E-3</v>
      </c>
      <c r="E26" s="4">
        <f t="shared" si="2"/>
        <v>7.8857857361799572E-4</v>
      </c>
      <c r="F26" s="159">
        <f t="shared" si="3"/>
        <v>-0.6977225672877847</v>
      </c>
      <c r="G26" s="154">
        <f t="shared" si="4"/>
        <v>-0.80915663817910077</v>
      </c>
      <c r="I26" s="36">
        <v>17.93</v>
      </c>
      <c r="J26" s="37">
        <v>22.215999999999998</v>
      </c>
      <c r="K26" s="4">
        <f t="shared" si="5"/>
        <v>5.34217001150667E-3</v>
      </c>
      <c r="L26" s="4">
        <f t="shared" si="6"/>
        <v>5.4112129705430369E-3</v>
      </c>
      <c r="M26" s="159">
        <f t="shared" si="7"/>
        <v>0.23904071388733952</v>
      </c>
      <c r="N26" s="154">
        <f t="shared" si="8"/>
        <v>1.2924141105141366E-2</v>
      </c>
      <c r="P26" s="80">
        <f t="shared" si="0"/>
        <v>9.2805383022774315</v>
      </c>
      <c r="Q26" s="6">
        <f t="shared" si="0"/>
        <v>38.041095890410958</v>
      </c>
      <c r="R26" s="167">
        <f t="shared" si="9"/>
        <v>3.0990182521067475</v>
      </c>
    </row>
    <row r="27" spans="1:18" ht="20.100000000000001" customHeight="1" x14ac:dyDescent="0.25">
      <c r="A27" s="18" t="s">
        <v>47</v>
      </c>
      <c r="B27" s="36">
        <v>36</v>
      </c>
      <c r="C27" s="37">
        <v>32.519999999999996</v>
      </c>
      <c r="D27" s="4">
        <f t="shared" si="1"/>
        <v>7.6995136473879417E-3</v>
      </c>
      <c r="E27" s="4">
        <f t="shared" si="2"/>
        <v>4.3911943859687016E-3</v>
      </c>
      <c r="F27" s="159">
        <f t="shared" si="3"/>
        <v>-9.6666666666666776E-2</v>
      </c>
      <c r="G27" s="154">
        <f t="shared" si="4"/>
        <v>-0.42967899180769509</v>
      </c>
      <c r="I27" s="36">
        <v>28.744</v>
      </c>
      <c r="J27" s="37">
        <v>21.797000000000001</v>
      </c>
      <c r="K27" s="4">
        <f t="shared" si="5"/>
        <v>8.5641569888872133E-3</v>
      </c>
      <c r="L27" s="4">
        <f t="shared" si="6"/>
        <v>5.309155974024423E-3</v>
      </c>
      <c r="M27" s="159">
        <f t="shared" si="7"/>
        <v>-0.24168522126356803</v>
      </c>
      <c r="N27" s="154">
        <f t="shared" si="8"/>
        <v>-0.38007255344413415</v>
      </c>
      <c r="P27" s="80">
        <f t="shared" si="0"/>
        <v>7.9844444444444438</v>
      </c>
      <c r="Q27" s="6">
        <f t="shared" si="0"/>
        <v>6.7026445264452654</v>
      </c>
      <c r="R27" s="167">
        <f t="shared" si="9"/>
        <v>-0.16053714531022273</v>
      </c>
    </row>
    <row r="28" spans="1:18" ht="20.100000000000001" customHeight="1" x14ac:dyDescent="0.25">
      <c r="A28" s="18" t="s">
        <v>54</v>
      </c>
      <c r="B28" s="36">
        <v>39.6</v>
      </c>
      <c r="C28" s="37">
        <v>33.239999999999995</v>
      </c>
      <c r="D28" s="4">
        <f t="shared" si="1"/>
        <v>8.4694650121267361E-3</v>
      </c>
      <c r="E28" s="4">
        <f t="shared" si="2"/>
        <v>4.4884164018942083E-3</v>
      </c>
      <c r="F28" s="159">
        <f t="shared" si="3"/>
        <v>-0.16060606060606075</v>
      </c>
      <c r="G28" s="154">
        <f t="shared" si="4"/>
        <v>-0.47004723492362138</v>
      </c>
      <c r="I28" s="36">
        <v>29.933</v>
      </c>
      <c r="J28" s="37">
        <v>21.731999999999999</v>
      </c>
      <c r="K28" s="4">
        <f t="shared" si="5"/>
        <v>8.9184146656123339E-3</v>
      </c>
      <c r="L28" s="4">
        <f t="shared" si="6"/>
        <v>5.2933237430609148E-3</v>
      </c>
      <c r="M28" s="159">
        <f t="shared" si="7"/>
        <v>-0.2739785520996893</v>
      </c>
      <c r="N28" s="154">
        <f t="shared" si="8"/>
        <v>-0.40647256922567887</v>
      </c>
      <c r="P28" s="80">
        <f t="shared" si="0"/>
        <v>7.558838383838383</v>
      </c>
      <c r="Q28" s="6">
        <f t="shared" si="0"/>
        <v>6.5379061371841161</v>
      </c>
      <c r="R28" s="167">
        <f t="shared" si="9"/>
        <v>-0.13506470105739143</v>
      </c>
    </row>
    <row r="29" spans="1:18" ht="20.100000000000001" customHeight="1" x14ac:dyDescent="0.25">
      <c r="A29" s="18" t="s">
        <v>81</v>
      </c>
      <c r="B29" s="36">
        <v>6.55</v>
      </c>
      <c r="C29" s="37">
        <v>26.29</v>
      </c>
      <c r="D29" s="4">
        <f t="shared" si="1"/>
        <v>1.4008837330664172E-3</v>
      </c>
      <c r="E29" s="4">
        <f t="shared" si="2"/>
        <v>3.5499538870577239E-3</v>
      </c>
      <c r="F29" s="159">
        <f>(C29-B29)/B29</f>
        <v>3.0137404580152669</v>
      </c>
      <c r="G29" s="154">
        <f>(E29-D29)/D29</f>
        <v>1.5340817394511195</v>
      </c>
      <c r="I29" s="36">
        <v>5.2549999999999999</v>
      </c>
      <c r="J29" s="37">
        <v>16.532</v>
      </c>
      <c r="K29" s="4">
        <f t="shared" si="5"/>
        <v>1.5657057116825182E-3</v>
      </c>
      <c r="L29" s="4">
        <f t="shared" si="6"/>
        <v>4.0267452659802612E-3</v>
      </c>
      <c r="M29" s="159">
        <f>(J29-I29)/I29</f>
        <v>2.1459562321598482</v>
      </c>
      <c r="N29" s="154">
        <f>(L29-K29)/K29</f>
        <v>1.5718404397037633</v>
      </c>
      <c r="P29" s="80">
        <f t="shared" si="0"/>
        <v>8.0229007633587788</v>
      </c>
      <c r="Q29" s="6">
        <f t="shared" si="0"/>
        <v>6.2883225561049825</v>
      </c>
      <c r="R29" s="167">
        <f>(Q29-P29)/P29</f>
        <v>-0.2162033731210726</v>
      </c>
    </row>
    <row r="30" spans="1:18" ht="20.100000000000001" customHeight="1" x14ac:dyDescent="0.25">
      <c r="A30" s="18" t="s">
        <v>64</v>
      </c>
      <c r="B30" s="36">
        <v>0.45</v>
      </c>
      <c r="C30" s="37">
        <v>18.329999999999998</v>
      </c>
      <c r="D30" s="4">
        <f t="shared" si="1"/>
        <v>9.6243920592349279E-5</v>
      </c>
      <c r="E30" s="4">
        <f t="shared" si="2"/>
        <v>2.4751104887701814E-3</v>
      </c>
      <c r="F30" s="159">
        <f t="shared" si="3"/>
        <v>39.733333333333327</v>
      </c>
      <c r="G30" s="154">
        <f t="shared" si="4"/>
        <v>24.717058007785852</v>
      </c>
      <c r="I30" s="36">
        <v>0.17</v>
      </c>
      <c r="J30" s="37">
        <v>16.178999999999998</v>
      </c>
      <c r="K30" s="4">
        <f t="shared" si="5"/>
        <v>5.0650803232355491E-5</v>
      </c>
      <c r="L30" s="4">
        <f t="shared" si="6"/>
        <v>3.9407640732092089E-3</v>
      </c>
      <c r="M30" s="159">
        <f t="shared" si="7"/>
        <v>94.17058823529409</v>
      </c>
      <c r="N30" s="154">
        <f t="shared" si="8"/>
        <v>76.802597821229966</v>
      </c>
      <c r="P30" s="80">
        <f t="shared" si="0"/>
        <v>3.7777777777777777</v>
      </c>
      <c r="Q30" s="6">
        <f t="shared" si="0"/>
        <v>8.826513911620296</v>
      </c>
      <c r="R30" s="167">
        <f t="shared" si="9"/>
        <v>1.3364301530759608</v>
      </c>
    </row>
    <row r="31" spans="1:18" ht="20.100000000000001" customHeight="1" x14ac:dyDescent="0.25">
      <c r="A31" s="18" t="s">
        <v>80</v>
      </c>
      <c r="B31" s="36">
        <v>2.92</v>
      </c>
      <c r="C31" s="37">
        <v>12.940000000000001</v>
      </c>
      <c r="D31" s="4">
        <f t="shared" si="1"/>
        <v>6.2451610695479971E-4</v>
      </c>
      <c r="E31" s="4">
        <f t="shared" si="2"/>
        <v>1.7472956751056277E-3</v>
      </c>
      <c r="F31" s="159">
        <f t="shared" si="3"/>
        <v>3.4315068493150691</v>
      </c>
      <c r="G31" s="154">
        <f t="shared" si="4"/>
        <v>1.797839248094991</v>
      </c>
      <c r="I31" s="36">
        <v>1.798</v>
      </c>
      <c r="J31" s="37">
        <v>15.332999999999998</v>
      </c>
      <c r="K31" s="4">
        <f t="shared" si="5"/>
        <v>5.3570673065750102E-4</v>
      </c>
      <c r="L31" s="4">
        <f t="shared" si="6"/>
        <v>3.7347014978995488E-3</v>
      </c>
      <c r="M31" s="159">
        <f t="shared" si="7"/>
        <v>7.5278086763070071</v>
      </c>
      <c r="N31" s="154">
        <f t="shared" si="8"/>
        <v>5.9715411141386134</v>
      </c>
      <c r="P31" s="80">
        <f t="shared" si="0"/>
        <v>6.1575342465753424</v>
      </c>
      <c r="Q31" s="6">
        <f t="shared" si="0"/>
        <v>11.849304482225655</v>
      </c>
      <c r="R31" s="167">
        <f t="shared" si="9"/>
        <v>0.92435868120683606</v>
      </c>
    </row>
    <row r="32" spans="1:18" ht="20.100000000000001" customHeight="1" thickBot="1" x14ac:dyDescent="0.3">
      <c r="A32" s="18" t="s">
        <v>18</v>
      </c>
      <c r="B32" s="36">
        <f>B33-SUM(B7:B31)</f>
        <v>58.609999999998763</v>
      </c>
      <c r="C32" s="37">
        <f>C33-SUM(C7:C31)</f>
        <v>97.12000000000171</v>
      </c>
      <c r="D32" s="4">
        <f t="shared" si="1"/>
        <v>1.2535235968705493E-2</v>
      </c>
      <c r="E32" s="4">
        <f t="shared" si="2"/>
        <v>1.3114169703729639E-2</v>
      </c>
      <c r="F32" s="159">
        <f t="shared" si="3"/>
        <v>0.65705511004954376</v>
      </c>
      <c r="G32" s="154">
        <f t="shared" si="4"/>
        <v>4.6184510325092194E-2</v>
      </c>
      <c r="I32" s="36">
        <f>I33-SUM(I7:I31)</f>
        <v>62.701000000000022</v>
      </c>
      <c r="J32" s="37">
        <f>J33-SUM(J7:J31)</f>
        <v>79.309999999999945</v>
      </c>
      <c r="K32" s="4">
        <f t="shared" si="5"/>
        <v>1.8681505961599544E-2</v>
      </c>
      <c r="L32" s="4">
        <f t="shared" si="6"/>
        <v>1.9317757503320487E-2</v>
      </c>
      <c r="M32" s="159">
        <f t="shared" si="7"/>
        <v>0.26489210698393834</v>
      </c>
      <c r="N32" s="154">
        <f t="shared" si="8"/>
        <v>3.4057829332858898E-2</v>
      </c>
      <c r="P32" s="80">
        <f t="shared" si="0"/>
        <v>10.698003753625891</v>
      </c>
      <c r="Q32" s="6">
        <f t="shared" si="0"/>
        <v>8.1661861614496036</v>
      </c>
      <c r="R32" s="167">
        <f t="shared" si="9"/>
        <v>-0.23666261953947942</v>
      </c>
    </row>
    <row r="33" spans="1:18" ht="26.25" customHeight="1" thickBot="1" x14ac:dyDescent="0.3">
      <c r="A33" s="24" t="s">
        <v>19</v>
      </c>
      <c r="B33" s="34">
        <v>4675.619999999999</v>
      </c>
      <c r="C33" s="35">
        <v>7405.7300000000005</v>
      </c>
      <c r="D33" s="27">
        <f>SUM(D7:D32)</f>
        <v>0.99999999999999989</v>
      </c>
      <c r="E33" s="27">
        <f>SUM(E7:E32)</f>
        <v>1.0000000000000004</v>
      </c>
      <c r="F33" s="172">
        <f t="shared" si="3"/>
        <v>0.5839033112186196</v>
      </c>
      <c r="G33" s="174">
        <v>0</v>
      </c>
      <c r="H33" s="2"/>
      <c r="I33" s="34">
        <v>3356.3140000000003</v>
      </c>
      <c r="J33" s="35">
        <v>4105.5490000000009</v>
      </c>
      <c r="K33" s="27">
        <f>SUM(K7:K32)</f>
        <v>1</v>
      </c>
      <c r="L33" s="27">
        <f>SUM(L7:L32)</f>
        <v>0.99999999999999956</v>
      </c>
      <c r="M33" s="172">
        <f t="shared" si="7"/>
        <v>0.22323149741055232</v>
      </c>
      <c r="N33" s="174">
        <f>K33-L33</f>
        <v>0</v>
      </c>
      <c r="P33" s="65">
        <f t="shared" si="0"/>
        <v>7.1783292910886711</v>
      </c>
      <c r="Q33" s="66">
        <f t="shared" si="0"/>
        <v>5.5437465314020375</v>
      </c>
      <c r="R33" s="173">
        <f t="shared" si="9"/>
        <v>-0.22771075182018174</v>
      </c>
    </row>
    <row r="35" spans="1:18" ht="15.75" thickBot="1" x14ac:dyDescent="0.3"/>
    <row r="36" spans="1:18" x14ac:dyDescent="0.25">
      <c r="A36" s="469" t="s">
        <v>2</v>
      </c>
      <c r="B36" s="460" t="s">
        <v>1</v>
      </c>
      <c r="C36" s="453"/>
      <c r="D36" s="460" t="s">
        <v>13</v>
      </c>
      <c r="E36" s="453"/>
      <c r="F36" s="472" t="s">
        <v>109</v>
      </c>
      <c r="G36" s="463"/>
      <c r="I36" s="458" t="s">
        <v>20</v>
      </c>
      <c r="J36" s="459"/>
      <c r="K36" s="460" t="s">
        <v>13</v>
      </c>
      <c r="L36" s="461"/>
      <c r="M36" s="462" t="s">
        <v>109</v>
      </c>
      <c r="N36" s="463"/>
      <c r="P36" s="451" t="s">
        <v>23</v>
      </c>
      <c r="Q36" s="453"/>
      <c r="R36" s="397" t="s">
        <v>0</v>
      </c>
    </row>
    <row r="37" spans="1:18" x14ac:dyDescent="0.25">
      <c r="A37" s="470"/>
      <c r="B37" s="466" t="str">
        <f>B5</f>
        <v>jan - mar</v>
      </c>
      <c r="C37" s="465"/>
      <c r="D37" s="466" t="str">
        <f>B5</f>
        <v>jan - mar</v>
      </c>
      <c r="E37" s="465"/>
      <c r="F37" s="466" t="str">
        <f>B5</f>
        <v>jan - mar</v>
      </c>
      <c r="G37" s="468"/>
      <c r="I37" s="464" t="str">
        <f>B5</f>
        <v>jan - mar</v>
      </c>
      <c r="J37" s="465"/>
      <c r="K37" s="466" t="str">
        <f>B5</f>
        <v>jan - mar</v>
      </c>
      <c r="L37" s="467"/>
      <c r="M37" s="465" t="str">
        <f>B5</f>
        <v>jan - mar</v>
      </c>
      <c r="N37" s="468"/>
      <c r="P37" s="464" t="str">
        <f>B5</f>
        <v>jan - mar</v>
      </c>
      <c r="Q37" s="467"/>
      <c r="R37" s="398" t="str">
        <f>R5</f>
        <v>2017/2016</v>
      </c>
    </row>
    <row r="38" spans="1:18" ht="15.75" thickBot="1" x14ac:dyDescent="0.3">
      <c r="A38" s="471"/>
      <c r="B38" s="245">
        <f>B6</f>
        <v>2016</v>
      </c>
      <c r="C38" s="402">
        <f>C6</f>
        <v>2017</v>
      </c>
      <c r="D38" s="245">
        <f>B6</f>
        <v>2016</v>
      </c>
      <c r="E38" s="402">
        <f>C6</f>
        <v>2017</v>
      </c>
      <c r="F38" s="245" t="s">
        <v>1</v>
      </c>
      <c r="G38" s="401" t="s">
        <v>15</v>
      </c>
      <c r="I38" s="52">
        <f>B6</f>
        <v>2016</v>
      </c>
      <c r="J38" s="402">
        <f>C6</f>
        <v>2017</v>
      </c>
      <c r="K38" s="245">
        <f>B6</f>
        <v>2016</v>
      </c>
      <c r="L38" s="402">
        <f>C6</f>
        <v>2017</v>
      </c>
      <c r="M38" s="54">
        <v>1000</v>
      </c>
      <c r="N38" s="401" t="s">
        <v>15</v>
      </c>
      <c r="P38" s="52">
        <f>B6</f>
        <v>2016</v>
      </c>
      <c r="Q38" s="402">
        <f>C6</f>
        <v>2017</v>
      </c>
      <c r="R38" s="399" t="s">
        <v>24</v>
      </c>
    </row>
    <row r="39" spans="1:18" ht="20.100000000000001" customHeight="1" x14ac:dyDescent="0.25">
      <c r="A39" s="93" t="s">
        <v>36</v>
      </c>
      <c r="B39" s="95">
        <v>438.45</v>
      </c>
      <c r="C39" s="99">
        <v>1735.4</v>
      </c>
      <c r="D39" s="4">
        <f t="shared" ref="D39:D61" si="10">B39/$B$62</f>
        <v>0.12757841074748813</v>
      </c>
      <c r="E39" s="4">
        <f t="shared" ref="E39:E61" si="11">C39/$C$62</f>
        <v>0.34113470437220134</v>
      </c>
      <c r="F39" s="159">
        <f>(C39-B39)/B39</f>
        <v>2.9580339833504392</v>
      </c>
      <c r="G39" s="176">
        <f>(E39-D39)/D39</f>
        <v>1.6739218835967344</v>
      </c>
      <c r="I39" s="95">
        <v>207.005</v>
      </c>
      <c r="J39" s="99">
        <v>629.26700000000005</v>
      </c>
      <c r="K39" s="4">
        <f t="shared" ref="K39:K61" si="12">I39/$I$62</f>
        <v>9.1866382464684426E-2</v>
      </c>
      <c r="L39" s="4">
        <f t="shared" ref="L39:L61" si="13">J39/$J$62</f>
        <v>0.25324847541896045</v>
      </c>
      <c r="M39" s="159">
        <f>(J39-I39)/I39</f>
        <v>2.039863771406488</v>
      </c>
      <c r="N39" s="176">
        <f>(L39-K39)/K39</f>
        <v>1.7567045596501534</v>
      </c>
      <c r="P39" s="80">
        <f t="shared" ref="P39:Q62" si="14">(I39/B39)*10</f>
        <v>4.7212909111643286</v>
      </c>
      <c r="Q39" s="6">
        <f t="shared" si="14"/>
        <v>3.6260631554684801</v>
      </c>
      <c r="R39" s="179">
        <f t="shared" si="9"/>
        <v>-0.23197633365611692</v>
      </c>
    </row>
    <row r="40" spans="1:18" ht="20.100000000000001" customHeight="1" x14ac:dyDescent="0.25">
      <c r="A40" s="93" t="s">
        <v>40</v>
      </c>
      <c r="B40" s="36">
        <v>575.47</v>
      </c>
      <c r="C40" s="37">
        <v>952.2</v>
      </c>
      <c r="D40" s="4">
        <f t="shared" si="10"/>
        <v>0.16744793712591402</v>
      </c>
      <c r="E40" s="4">
        <f t="shared" si="11"/>
        <v>0.18717786418301838</v>
      </c>
      <c r="F40" s="159">
        <f t="shared" ref="F40:F62" si="15">(C40-B40)/B40</f>
        <v>0.65464750551722939</v>
      </c>
      <c r="G40" s="154">
        <f t="shared" ref="G40:G61" si="16">(E40-D40)/D40</f>
        <v>0.11782723272528736</v>
      </c>
      <c r="I40" s="36">
        <v>274.45299999999997</v>
      </c>
      <c r="J40" s="37">
        <v>423.83000000000004</v>
      </c>
      <c r="K40" s="4">
        <f t="shared" si="12"/>
        <v>0.12179901097355153</v>
      </c>
      <c r="L40" s="4">
        <f t="shared" si="13"/>
        <v>0.17057036414879218</v>
      </c>
      <c r="M40" s="159">
        <f t="shared" ref="M40:M62" si="17">(J40-I40)/I40</f>
        <v>0.54427169679325815</v>
      </c>
      <c r="N40" s="154">
        <f t="shared" ref="N40:N61" si="18">(L40-K40)/K40</f>
        <v>0.40042487032863733</v>
      </c>
      <c r="P40" s="80">
        <f t="shared" si="14"/>
        <v>4.7691973517298898</v>
      </c>
      <c r="Q40" s="6">
        <f t="shared" si="14"/>
        <v>4.4510607015332919</v>
      </c>
      <c r="R40" s="167">
        <f t="shared" si="9"/>
        <v>-6.6706539221154881E-2</v>
      </c>
    </row>
    <row r="41" spans="1:18" ht="20.100000000000001" customHeight="1" x14ac:dyDescent="0.25">
      <c r="A41" s="93" t="s">
        <v>41</v>
      </c>
      <c r="B41" s="36">
        <v>730.66000000000008</v>
      </c>
      <c r="C41" s="37">
        <v>766.50000000000011</v>
      </c>
      <c r="D41" s="4">
        <f t="shared" si="10"/>
        <v>0.2126044967425241</v>
      </c>
      <c r="E41" s="4">
        <f t="shared" si="11"/>
        <v>0.1506740526110939</v>
      </c>
      <c r="F41" s="159">
        <f t="shared" si="15"/>
        <v>4.9051542441080703E-2</v>
      </c>
      <c r="G41" s="154">
        <f t="shared" si="16"/>
        <v>-0.29129414043594487</v>
      </c>
      <c r="I41" s="36">
        <v>530.09800000000007</v>
      </c>
      <c r="J41" s="37">
        <v>375.02</v>
      </c>
      <c r="K41" s="4">
        <f t="shared" si="12"/>
        <v>0.23525125292511917</v>
      </c>
      <c r="L41" s="4">
        <f t="shared" si="13"/>
        <v>0.15092678187735656</v>
      </c>
      <c r="M41" s="159">
        <f t="shared" si="17"/>
        <v>-0.29254590660594848</v>
      </c>
      <c r="N41" s="154">
        <f t="shared" si="18"/>
        <v>-0.35844430156809076</v>
      </c>
      <c r="P41" s="80">
        <f t="shared" si="14"/>
        <v>7.2550570716886114</v>
      </c>
      <c r="Q41" s="6">
        <f t="shared" si="14"/>
        <v>4.892628832354859</v>
      </c>
      <c r="R41" s="167">
        <f t="shared" si="9"/>
        <v>-0.32562503864409964</v>
      </c>
    </row>
    <row r="42" spans="1:18" ht="20.100000000000001" customHeight="1" x14ac:dyDescent="0.25">
      <c r="A42" s="93" t="s">
        <v>38</v>
      </c>
      <c r="B42" s="36">
        <v>766.74</v>
      </c>
      <c r="C42" s="37">
        <v>414.29</v>
      </c>
      <c r="D42" s="4">
        <f t="shared" si="10"/>
        <v>0.22310290946864877</v>
      </c>
      <c r="E42" s="4">
        <f t="shared" si="11"/>
        <v>8.1438686570450211E-2</v>
      </c>
      <c r="F42" s="159">
        <f t="shared" si="15"/>
        <v>-0.45967342254219162</v>
      </c>
      <c r="G42" s="154">
        <f t="shared" si="16"/>
        <v>-0.63497254802992942</v>
      </c>
      <c r="I42" s="36">
        <v>660.82100000000003</v>
      </c>
      <c r="J42" s="37">
        <v>364.69600000000003</v>
      </c>
      <c r="K42" s="4">
        <f t="shared" si="12"/>
        <v>0.29326458166080643</v>
      </c>
      <c r="L42" s="4">
        <f t="shared" si="13"/>
        <v>0.14677188854872922</v>
      </c>
      <c r="M42" s="159">
        <f t="shared" si="17"/>
        <v>-0.44811681226837524</v>
      </c>
      <c r="N42" s="154">
        <f t="shared" si="18"/>
        <v>-0.49952398711929197</v>
      </c>
      <c r="P42" s="80">
        <f t="shared" si="14"/>
        <v>8.6185799619166872</v>
      </c>
      <c r="Q42" s="6">
        <f t="shared" si="14"/>
        <v>8.802915831905187</v>
      </c>
      <c r="R42" s="167">
        <f t="shared" si="9"/>
        <v>2.1388195132264615E-2</v>
      </c>
    </row>
    <row r="43" spans="1:18" ht="20.100000000000001" customHeight="1" x14ac:dyDescent="0.25">
      <c r="A43" s="93" t="s">
        <v>50</v>
      </c>
      <c r="B43" s="36">
        <v>396.96000000000004</v>
      </c>
      <c r="C43" s="37">
        <v>495.36</v>
      </c>
      <c r="D43" s="4">
        <f t="shared" si="10"/>
        <v>0.1155058180643697</v>
      </c>
      <c r="E43" s="4">
        <f t="shared" si="11"/>
        <v>9.7374949382167592E-2</v>
      </c>
      <c r="F43" s="159">
        <f t="shared" si="15"/>
        <v>0.24788391777509061</v>
      </c>
      <c r="G43" s="154">
        <f t="shared" si="16"/>
        <v>-0.15696931103589987</v>
      </c>
      <c r="I43" s="36">
        <v>249.786</v>
      </c>
      <c r="J43" s="37">
        <v>242.04899999999998</v>
      </c>
      <c r="K43" s="4">
        <f t="shared" si="12"/>
        <v>0.11085208671444489</v>
      </c>
      <c r="L43" s="4">
        <f t="shared" si="13"/>
        <v>9.7412608998539485E-2</v>
      </c>
      <c r="M43" s="159">
        <f t="shared" si="17"/>
        <v>-3.0974514184141717E-2</v>
      </c>
      <c r="N43" s="154">
        <f t="shared" si="18"/>
        <v>-0.12123793168211186</v>
      </c>
      <c r="P43" s="80">
        <f t="shared" si="14"/>
        <v>6.2924727932285363</v>
      </c>
      <c r="Q43" s="6">
        <f t="shared" si="14"/>
        <v>4.886325096899224</v>
      </c>
      <c r="R43" s="167">
        <f t="shared" si="9"/>
        <v>-0.22346504188981123</v>
      </c>
    </row>
    <row r="44" spans="1:18" ht="20.100000000000001" customHeight="1" x14ac:dyDescent="0.25">
      <c r="A44" s="93" t="s">
        <v>48</v>
      </c>
      <c r="B44" s="36">
        <v>21.43</v>
      </c>
      <c r="C44" s="37">
        <v>140.47</v>
      </c>
      <c r="D44" s="4">
        <f t="shared" si="10"/>
        <v>6.235614875855105E-3</v>
      </c>
      <c r="E44" s="4">
        <f t="shared" si="11"/>
        <v>2.7612764736177894E-2</v>
      </c>
      <c r="F44" s="159">
        <f t="shared" si="15"/>
        <v>5.5548296780214645</v>
      </c>
      <c r="G44" s="154">
        <f t="shared" si="16"/>
        <v>3.4282344702039169</v>
      </c>
      <c r="I44" s="36">
        <v>10.696</v>
      </c>
      <c r="J44" s="37">
        <v>105.453</v>
      </c>
      <c r="K44" s="4">
        <f t="shared" si="12"/>
        <v>4.7467589036123024E-3</v>
      </c>
      <c r="L44" s="4">
        <f t="shared" si="13"/>
        <v>4.2439555035232474E-2</v>
      </c>
      <c r="M44" s="159">
        <f t="shared" si="17"/>
        <v>8.8591062079281979</v>
      </c>
      <c r="N44" s="154">
        <f t="shared" si="18"/>
        <v>7.9407437573742801</v>
      </c>
      <c r="P44" s="80">
        <f t="shared" si="14"/>
        <v>4.9911339244050392</v>
      </c>
      <c r="Q44" s="6">
        <f t="shared" si="14"/>
        <v>7.5071545525735042</v>
      </c>
      <c r="R44" s="167">
        <f t="shared" si="9"/>
        <v>0.5040979998284425</v>
      </c>
    </row>
    <row r="45" spans="1:18" ht="20.100000000000001" customHeight="1" x14ac:dyDescent="0.25">
      <c r="A45" s="93" t="s">
        <v>46</v>
      </c>
      <c r="B45" s="36">
        <v>35.28</v>
      </c>
      <c r="C45" s="37">
        <v>117.15</v>
      </c>
      <c r="D45" s="4">
        <f t="shared" si="10"/>
        <v>1.0265631956144102E-2</v>
      </c>
      <c r="E45" s="4">
        <f t="shared" si="11"/>
        <v>2.3028656573241549E-2</v>
      </c>
      <c r="F45" s="159">
        <f t="shared" si="15"/>
        <v>2.3205782312925169</v>
      </c>
      <c r="G45" s="154">
        <f t="shared" si="16"/>
        <v>1.2432770502217962</v>
      </c>
      <c r="I45" s="36">
        <v>23.052000000000003</v>
      </c>
      <c r="J45" s="37">
        <v>91.847999999999985</v>
      </c>
      <c r="K45" s="4">
        <f t="shared" si="12"/>
        <v>1.0230206268331227E-2</v>
      </c>
      <c r="L45" s="4">
        <f t="shared" si="13"/>
        <v>3.6964223406408842E-2</v>
      </c>
      <c r="M45" s="159">
        <f t="shared" si="17"/>
        <v>2.9843831337844859</v>
      </c>
      <c r="N45" s="154">
        <f t="shared" si="18"/>
        <v>2.6132432168876027</v>
      </c>
      <c r="P45" s="80">
        <f t="shared" si="14"/>
        <v>6.5340136054421771</v>
      </c>
      <c r="Q45" s="6">
        <f t="shared" si="14"/>
        <v>7.8402048655569772</v>
      </c>
      <c r="R45" s="167">
        <f t="shared" si="9"/>
        <v>0.19990641877863155</v>
      </c>
    </row>
    <row r="46" spans="1:18" ht="20.100000000000001" customHeight="1" x14ac:dyDescent="0.25">
      <c r="A46" s="93" t="s">
        <v>63</v>
      </c>
      <c r="B46" s="36">
        <v>44.099999999999994</v>
      </c>
      <c r="C46" s="37">
        <v>161.22</v>
      </c>
      <c r="D46" s="4">
        <f t="shared" si="10"/>
        <v>1.2832039945180125E-2</v>
      </c>
      <c r="E46" s="4">
        <f t="shared" si="11"/>
        <v>3.1691677445480175E-2</v>
      </c>
      <c r="F46" s="159">
        <f t="shared" si="15"/>
        <v>2.6557823129251705</v>
      </c>
      <c r="G46" s="154">
        <f t="shared" si="16"/>
        <v>1.4697302674298458</v>
      </c>
      <c r="I46" s="36">
        <v>34.347000000000001</v>
      </c>
      <c r="J46" s="37">
        <v>68.708000000000013</v>
      </c>
      <c r="K46" s="4">
        <f t="shared" si="12"/>
        <v>1.5242794321463329E-2</v>
      </c>
      <c r="L46" s="4">
        <f t="shared" si="13"/>
        <v>2.7651531462933757E-2</v>
      </c>
      <c r="M46" s="159">
        <f t="shared" si="17"/>
        <v>1.0004076047398611</v>
      </c>
      <c r="N46" s="154">
        <f t="shared" si="18"/>
        <v>0.81407233344333241</v>
      </c>
      <c r="P46" s="80">
        <f t="shared" si="14"/>
        <v>7.7884353741496612</v>
      </c>
      <c r="Q46" s="6">
        <f t="shared" si="14"/>
        <v>4.2617541247984132</v>
      </c>
      <c r="R46" s="167">
        <f t="shared" si="9"/>
        <v>-0.4528099778623752</v>
      </c>
    </row>
    <row r="47" spans="1:18" ht="20.100000000000001" customHeight="1" x14ac:dyDescent="0.25">
      <c r="A47" s="93" t="s">
        <v>39</v>
      </c>
      <c r="B47" s="36">
        <v>273.71000000000004</v>
      </c>
      <c r="C47" s="37">
        <v>85.72</v>
      </c>
      <c r="D47" s="4">
        <f t="shared" si="10"/>
        <v>7.9643030689234756E-2</v>
      </c>
      <c r="E47" s="4">
        <f t="shared" si="11"/>
        <v>1.6850332406814047E-2</v>
      </c>
      <c r="F47" s="159">
        <f t="shared" si="15"/>
        <v>-0.68682181871323666</v>
      </c>
      <c r="G47" s="154">
        <f t="shared" si="16"/>
        <v>-0.78842678058594162</v>
      </c>
      <c r="I47" s="36">
        <v>148.35599999999999</v>
      </c>
      <c r="J47" s="37">
        <v>42.59</v>
      </c>
      <c r="K47" s="4">
        <f t="shared" si="12"/>
        <v>6.5838646587911998E-2</v>
      </c>
      <c r="L47" s="4">
        <f t="shared" si="13"/>
        <v>1.7140343555428022E-2</v>
      </c>
      <c r="M47" s="159">
        <f t="shared" si="17"/>
        <v>-0.71292027285718129</v>
      </c>
      <c r="N47" s="154">
        <f t="shared" si="18"/>
        <v>-0.7396613623802073</v>
      </c>
      <c r="P47" s="80">
        <f t="shared" si="14"/>
        <v>5.4201892513974634</v>
      </c>
      <c r="Q47" s="6">
        <f t="shared" si="14"/>
        <v>4.96850209986001</v>
      </c>
      <c r="R47" s="167">
        <f t="shared" si="9"/>
        <v>-8.3334203030087359E-2</v>
      </c>
    </row>
    <row r="48" spans="1:18" ht="20.100000000000001" customHeight="1" x14ac:dyDescent="0.25">
      <c r="A48" s="93" t="s">
        <v>59</v>
      </c>
      <c r="B48" s="36">
        <v>42.92</v>
      </c>
      <c r="C48" s="37">
        <v>40.07</v>
      </c>
      <c r="D48" s="4">
        <f t="shared" si="10"/>
        <v>1.2488688309458755E-2</v>
      </c>
      <c r="E48" s="4">
        <f t="shared" si="11"/>
        <v>7.8767244463490305E-3</v>
      </c>
      <c r="F48" s="159">
        <f t="shared" si="15"/>
        <v>-6.6402609506057808E-2</v>
      </c>
      <c r="G48" s="154">
        <f t="shared" si="16"/>
        <v>-0.36929129375554104</v>
      </c>
      <c r="I48" s="36">
        <v>31.823</v>
      </c>
      <c r="J48" s="37">
        <v>36.188000000000002</v>
      </c>
      <c r="K48" s="4">
        <f t="shared" si="12"/>
        <v>1.4122672829997598E-2</v>
      </c>
      <c r="L48" s="4">
        <f t="shared" si="13"/>
        <v>1.4563858947730201E-2</v>
      </c>
      <c r="M48" s="159">
        <f t="shared" si="17"/>
        <v>0.13716494359425579</v>
      </c>
      <c r="N48" s="154">
        <f t="shared" si="18"/>
        <v>3.1239562301230331E-2</v>
      </c>
      <c r="P48" s="80">
        <f t="shared" si="14"/>
        <v>7.414492078285182</v>
      </c>
      <c r="Q48" s="6">
        <f t="shared" si="14"/>
        <v>9.0311954080359378</v>
      </c>
      <c r="R48" s="167">
        <f t="shared" si="9"/>
        <v>0.21804640327091235</v>
      </c>
    </row>
    <row r="49" spans="1:18" ht="20.100000000000001" customHeight="1" x14ac:dyDescent="0.25">
      <c r="A49" s="93" t="s">
        <v>51</v>
      </c>
      <c r="B49" s="36">
        <v>17.510000000000002</v>
      </c>
      <c r="C49" s="37">
        <v>69.83</v>
      </c>
      <c r="D49" s="4">
        <f t="shared" si="10"/>
        <v>5.0949891029502051E-3</v>
      </c>
      <c r="E49" s="4">
        <f t="shared" si="11"/>
        <v>1.3726769854967626E-2</v>
      </c>
      <c r="F49" s="159">
        <f t="shared" si="15"/>
        <v>2.988006853226727</v>
      </c>
      <c r="G49" s="154">
        <f t="shared" si="16"/>
        <v>1.6941706012716042</v>
      </c>
      <c r="I49" s="36">
        <v>11.98</v>
      </c>
      <c r="J49" s="37">
        <v>28.451000000000001</v>
      </c>
      <c r="K49" s="4">
        <f t="shared" si="12"/>
        <v>5.3165829903959782E-3</v>
      </c>
      <c r="L49" s="4">
        <f t="shared" si="13"/>
        <v>1.1450103650985739E-2</v>
      </c>
      <c r="M49" s="159">
        <f t="shared" si="17"/>
        <v>1.3748747913188648</v>
      </c>
      <c r="N49" s="154">
        <f t="shared" si="18"/>
        <v>1.1536584064745197</v>
      </c>
      <c r="P49" s="80">
        <f t="shared" si="14"/>
        <v>6.8418046830382639</v>
      </c>
      <c r="Q49" s="6">
        <f t="shared" si="14"/>
        <v>4.0743233567234718</v>
      </c>
      <c r="R49" s="167">
        <f t="shared" si="9"/>
        <v>-0.40449580988123546</v>
      </c>
    </row>
    <row r="50" spans="1:18" ht="20.100000000000001" customHeight="1" x14ac:dyDescent="0.25">
      <c r="A50" s="93" t="s">
        <v>47</v>
      </c>
      <c r="B50" s="36">
        <v>36</v>
      </c>
      <c r="C50" s="37">
        <v>32.519999999999996</v>
      </c>
      <c r="D50" s="4">
        <f t="shared" si="10"/>
        <v>1.0475134649126635E-2</v>
      </c>
      <c r="E50" s="4">
        <f t="shared" si="11"/>
        <v>6.3925899424824165E-3</v>
      </c>
      <c r="F50" s="159">
        <f t="shared" si="15"/>
        <v>-9.6666666666666776E-2</v>
      </c>
      <c r="G50" s="154">
        <f t="shared" si="16"/>
        <v>-0.38973672829920147</v>
      </c>
      <c r="I50" s="36">
        <v>28.744</v>
      </c>
      <c r="J50" s="37">
        <v>21.797000000000001</v>
      </c>
      <c r="K50" s="4">
        <f t="shared" si="12"/>
        <v>1.2756248871113689E-2</v>
      </c>
      <c r="L50" s="4">
        <f t="shared" si="13"/>
        <v>8.7722016547937213E-3</v>
      </c>
      <c r="M50" s="159">
        <f t="shared" si="17"/>
        <v>-0.24168522126356803</v>
      </c>
      <c r="N50" s="154">
        <f t="shared" si="18"/>
        <v>-0.31232122049153305</v>
      </c>
      <c r="P50" s="80">
        <f t="shared" si="14"/>
        <v>7.9844444444444438</v>
      </c>
      <c r="Q50" s="6">
        <f t="shared" si="14"/>
        <v>6.7026445264452654</v>
      </c>
      <c r="R50" s="167">
        <f t="shared" si="9"/>
        <v>-0.16053714531022273</v>
      </c>
    </row>
    <row r="51" spans="1:18" ht="20.100000000000001" customHeight="1" x14ac:dyDescent="0.25">
      <c r="A51" s="93" t="s">
        <v>54</v>
      </c>
      <c r="B51" s="36">
        <v>39.6</v>
      </c>
      <c r="C51" s="37">
        <v>33.239999999999995</v>
      </c>
      <c r="D51" s="4">
        <f t="shared" si="10"/>
        <v>1.1522648114039299E-2</v>
      </c>
      <c r="E51" s="4">
        <f t="shared" si="11"/>
        <v>6.5341232991425434E-3</v>
      </c>
      <c r="F51" s="159">
        <f t="shared" si="15"/>
        <v>-0.16060606060606075</v>
      </c>
      <c r="G51" s="154">
        <f t="shared" si="16"/>
        <v>-0.43293214940918762</v>
      </c>
      <c r="I51" s="36">
        <v>29.933</v>
      </c>
      <c r="J51" s="37">
        <v>21.731999999999999</v>
      </c>
      <c r="K51" s="4">
        <f t="shared" si="12"/>
        <v>1.3283913076087046E-2</v>
      </c>
      <c r="L51" s="4">
        <f t="shared" si="13"/>
        <v>8.7460424077614868E-3</v>
      </c>
      <c r="M51" s="159">
        <f t="shared" si="17"/>
        <v>-0.2739785520996893</v>
      </c>
      <c r="N51" s="154">
        <f t="shared" si="18"/>
        <v>-0.34160647110032505</v>
      </c>
      <c r="P51" s="80">
        <f t="shared" si="14"/>
        <v>7.558838383838383</v>
      </c>
      <c r="Q51" s="6">
        <f t="shared" si="14"/>
        <v>6.5379061371841161</v>
      </c>
      <c r="R51" s="167">
        <f t="shared" si="9"/>
        <v>-0.13506470105739143</v>
      </c>
    </row>
    <row r="52" spans="1:18" ht="20.100000000000001" customHeight="1" x14ac:dyDescent="0.25">
      <c r="A52" s="93" t="s">
        <v>64</v>
      </c>
      <c r="B52" s="36">
        <v>0.45</v>
      </c>
      <c r="C52" s="37">
        <v>18.329999999999998</v>
      </c>
      <c r="D52" s="4">
        <f t="shared" si="10"/>
        <v>1.3093918311408293E-4</v>
      </c>
      <c r="E52" s="4">
        <f t="shared" si="11"/>
        <v>3.6032033716390743E-3</v>
      </c>
      <c r="F52" s="159">
        <f t="shared" si="15"/>
        <v>39.733333333333327</v>
      </c>
      <c r="G52" s="154">
        <f t="shared" si="16"/>
        <v>26.518144576323831</v>
      </c>
      <c r="I52" s="36">
        <v>0.17</v>
      </c>
      <c r="J52" s="37">
        <v>16.178999999999998</v>
      </c>
      <c r="K52" s="4">
        <f t="shared" si="12"/>
        <v>7.5443999028991358E-5</v>
      </c>
      <c r="L52" s="4">
        <f t="shared" si="13"/>
        <v>6.5112378113000684E-3</v>
      </c>
      <c r="M52" s="159">
        <f t="shared" si="17"/>
        <v>94.17058823529409</v>
      </c>
      <c r="N52" s="154">
        <f t="shared" si="18"/>
        <v>85.305576256607935</v>
      </c>
      <c r="P52" s="80">
        <f t="shared" si="14"/>
        <v>3.7777777777777777</v>
      </c>
      <c r="Q52" s="6">
        <f t="shared" si="14"/>
        <v>8.826513911620296</v>
      </c>
      <c r="R52" s="167">
        <f t="shared" si="9"/>
        <v>1.3364301530759608</v>
      </c>
    </row>
    <row r="53" spans="1:18" ht="20.100000000000001" customHeight="1" x14ac:dyDescent="0.25">
      <c r="A53" s="93" t="s">
        <v>61</v>
      </c>
      <c r="B53" s="36">
        <v>2.7</v>
      </c>
      <c r="C53" s="37">
        <v>11.39</v>
      </c>
      <c r="D53" s="4">
        <f t="shared" si="10"/>
        <v>7.8563509868449766E-4</v>
      </c>
      <c r="E53" s="4">
        <f t="shared" si="11"/>
        <v>2.2389790727206254E-3</v>
      </c>
      <c r="F53" s="159">
        <f t="shared" si="15"/>
        <v>3.2185185185185188</v>
      </c>
      <c r="G53" s="154">
        <f t="shared" si="16"/>
        <v>1.8498969514850743</v>
      </c>
      <c r="I53" s="36">
        <v>1.254</v>
      </c>
      <c r="J53" s="37">
        <v>9.5629999999999988</v>
      </c>
      <c r="K53" s="4">
        <f t="shared" si="12"/>
        <v>5.5651043989620678E-4</v>
      </c>
      <c r="L53" s="4">
        <f t="shared" si="13"/>
        <v>3.8486289133730488E-3</v>
      </c>
      <c r="M53" s="159">
        <f t="shared" si="17"/>
        <v>6.6259968102073357</v>
      </c>
      <c r="N53" s="154">
        <f t="shared" si="18"/>
        <v>5.915645489221812</v>
      </c>
      <c r="P53" s="80">
        <f t="shared" si="14"/>
        <v>4.6444444444444439</v>
      </c>
      <c r="Q53" s="6">
        <f t="shared" si="14"/>
        <v>8.3959613696224746</v>
      </c>
      <c r="R53" s="167">
        <f t="shared" si="9"/>
        <v>0.80774287862684879</v>
      </c>
    </row>
    <row r="54" spans="1:18" ht="20.100000000000001" customHeight="1" x14ac:dyDescent="0.25">
      <c r="A54" s="93" t="s">
        <v>62</v>
      </c>
      <c r="B54" s="36"/>
      <c r="C54" s="37">
        <v>6.21</v>
      </c>
      <c r="D54" s="4">
        <f t="shared" si="10"/>
        <v>0</v>
      </c>
      <c r="E54" s="4">
        <f t="shared" si="11"/>
        <v>1.220725201193598E-3</v>
      </c>
      <c r="F54" s="207" t="e">
        <f t="shared" si="15"/>
        <v>#DIV/0!</v>
      </c>
      <c r="G54" s="182" t="e">
        <f t="shared" si="16"/>
        <v>#DIV/0!</v>
      </c>
      <c r="I54" s="36"/>
      <c r="J54" s="37">
        <v>3.5579999999999998</v>
      </c>
      <c r="K54" s="4">
        <f t="shared" si="12"/>
        <v>0</v>
      </c>
      <c r="L54" s="4">
        <f t="shared" si="13"/>
        <v>1.4319169375490231E-3</v>
      </c>
      <c r="M54" s="207" t="e">
        <f t="shared" si="17"/>
        <v>#DIV/0!</v>
      </c>
      <c r="N54" s="182" t="e">
        <f t="shared" si="18"/>
        <v>#DIV/0!</v>
      </c>
      <c r="P54" s="183" t="e">
        <f t="shared" si="14"/>
        <v>#DIV/0!</v>
      </c>
      <c r="Q54" s="6">
        <f t="shared" si="14"/>
        <v>5.7294685990338152</v>
      </c>
      <c r="R54" s="184" t="e">
        <f t="shared" si="9"/>
        <v>#DIV/0!</v>
      </c>
    </row>
    <row r="55" spans="1:18" ht="20.100000000000001" customHeight="1" x14ac:dyDescent="0.25">
      <c r="A55" s="93" t="s">
        <v>198</v>
      </c>
      <c r="B55" s="36">
        <v>4.7300000000000004</v>
      </c>
      <c r="C55" s="37">
        <v>2.4300000000000002</v>
      </c>
      <c r="D55" s="4">
        <f t="shared" si="10"/>
        <v>1.3763163025102495E-3</v>
      </c>
      <c r="E55" s="4">
        <f t="shared" si="11"/>
        <v>4.7767507872792972E-4</v>
      </c>
      <c r="F55" s="159">
        <f t="shared" si="15"/>
        <v>-0.48625792811839325</v>
      </c>
      <c r="G55" s="154">
        <f t="shared" si="16"/>
        <v>-0.65293219454226992</v>
      </c>
      <c r="I55" s="36">
        <v>3.5059999999999998</v>
      </c>
      <c r="J55" s="37">
        <v>2.0569999999999999</v>
      </c>
      <c r="K55" s="4">
        <f t="shared" si="12"/>
        <v>1.5559215329155509E-3</v>
      </c>
      <c r="L55" s="4">
        <f t="shared" si="13"/>
        <v>8.2783955608160223E-4</v>
      </c>
      <c r="M55" s="159">
        <f t="shared" si="17"/>
        <v>-0.41329150028522532</v>
      </c>
      <c r="N55" s="154">
        <f t="shared" si="18"/>
        <v>-0.4679426059935286</v>
      </c>
      <c r="P55" s="80">
        <f t="shared" si="14"/>
        <v>7.4122621564482021</v>
      </c>
      <c r="Q55" s="6">
        <f t="shared" si="14"/>
        <v>8.4650205761316872</v>
      </c>
      <c r="R55" s="167">
        <f t="shared" si="9"/>
        <v>0.14202930191394425</v>
      </c>
    </row>
    <row r="56" spans="1:18" ht="20.100000000000001" customHeight="1" x14ac:dyDescent="0.25">
      <c r="A56" s="93" t="s">
        <v>67</v>
      </c>
      <c r="B56" s="36"/>
      <c r="C56" s="37">
        <v>4.5</v>
      </c>
      <c r="D56" s="4">
        <f t="shared" si="10"/>
        <v>0</v>
      </c>
      <c r="E56" s="4">
        <f t="shared" si="11"/>
        <v>8.8458347912579577E-4</v>
      </c>
      <c r="F56" s="207" t="e">
        <f t="shared" si="15"/>
        <v>#DIV/0!</v>
      </c>
      <c r="G56" s="182" t="e">
        <f t="shared" si="16"/>
        <v>#DIV/0!</v>
      </c>
      <c r="I56" s="36"/>
      <c r="J56" s="37">
        <v>1.69</v>
      </c>
      <c r="K56" s="4">
        <f t="shared" si="12"/>
        <v>0</v>
      </c>
      <c r="L56" s="4">
        <f t="shared" si="13"/>
        <v>6.801404228380689E-4</v>
      </c>
      <c r="M56" s="207" t="e">
        <f t="shared" si="17"/>
        <v>#DIV/0!</v>
      </c>
      <c r="N56" s="182" t="e">
        <f t="shared" si="18"/>
        <v>#DIV/0!</v>
      </c>
      <c r="P56" s="183" t="e">
        <f t="shared" si="14"/>
        <v>#DIV/0!</v>
      </c>
      <c r="Q56" s="209">
        <f t="shared" si="14"/>
        <v>3.7555555555555555</v>
      </c>
      <c r="R56" s="184" t="e">
        <f t="shared" si="9"/>
        <v>#DIV/0!</v>
      </c>
    </row>
    <row r="57" spans="1:18" ht="20.100000000000001" customHeight="1" x14ac:dyDescent="0.25">
      <c r="A57" s="93" t="s">
        <v>65</v>
      </c>
      <c r="B57" s="36">
        <v>9.4499999999999993</v>
      </c>
      <c r="C57" s="37">
        <v>0.31</v>
      </c>
      <c r="D57" s="4">
        <f t="shared" si="10"/>
        <v>2.7497228453957413E-3</v>
      </c>
      <c r="E57" s="4">
        <f t="shared" si="11"/>
        <v>6.0937973006443703E-5</v>
      </c>
      <c r="F57" s="159">
        <f t="shared" si="15"/>
        <v>-0.96719576719576716</v>
      </c>
      <c r="G57" s="154">
        <f t="shared" si="16"/>
        <v>-0.97783850357555813</v>
      </c>
      <c r="I57" s="36">
        <v>6.9119999999999999</v>
      </c>
      <c r="J57" s="37">
        <v>0.105</v>
      </c>
      <c r="K57" s="4">
        <f t="shared" si="12"/>
        <v>3.0674642428728718E-3</v>
      </c>
      <c r="L57" s="4">
        <f t="shared" si="13"/>
        <v>4.2257245205915521E-5</v>
      </c>
      <c r="M57" s="159">
        <f t="shared" si="17"/>
        <v>-0.98480902777777768</v>
      </c>
      <c r="N57" s="154">
        <f t="shared" si="18"/>
        <v>-0.98622404635878036</v>
      </c>
      <c r="P57" s="208">
        <f t="shared" si="14"/>
        <v>7.3142857142857141</v>
      </c>
      <c r="Q57" s="209">
        <f t="shared" si="14"/>
        <v>3.387096774193548</v>
      </c>
      <c r="R57" s="167">
        <f t="shared" si="9"/>
        <v>-0.53692036290322587</v>
      </c>
    </row>
    <row r="58" spans="1:18" ht="20.100000000000001" customHeight="1" x14ac:dyDescent="0.25">
      <c r="A58" s="93" t="s">
        <v>92</v>
      </c>
      <c r="B58" s="36">
        <v>0.03</v>
      </c>
      <c r="C58" s="37"/>
      <c r="D58" s="4">
        <f t="shared" si="10"/>
        <v>8.7292788742721947E-6</v>
      </c>
      <c r="E58" s="4">
        <f t="shared" si="11"/>
        <v>0</v>
      </c>
      <c r="F58" s="159">
        <f t="shared" si="15"/>
        <v>-1</v>
      </c>
      <c r="G58" s="154">
        <f t="shared" si="16"/>
        <v>-1</v>
      </c>
      <c r="I58" s="36">
        <v>2.8999999999999998E-2</v>
      </c>
      <c r="J58" s="37"/>
      <c r="K58" s="4">
        <f t="shared" si="12"/>
        <v>1.2869858657886758E-5</v>
      </c>
      <c r="L58" s="4">
        <f t="shared" si="13"/>
        <v>0</v>
      </c>
      <c r="M58" s="159">
        <f t="shared" si="17"/>
        <v>-1</v>
      </c>
      <c r="N58" s="154">
        <f t="shared" si="18"/>
        <v>-1</v>
      </c>
      <c r="P58" s="208">
        <f t="shared" si="14"/>
        <v>9.6666666666666661</v>
      </c>
      <c r="Q58" s="307" t="e">
        <f t="shared" si="14"/>
        <v>#DIV/0!</v>
      </c>
      <c r="R58" s="184" t="e">
        <f t="shared" si="9"/>
        <v>#DIV/0!</v>
      </c>
    </row>
    <row r="59" spans="1:18" ht="20.100000000000001" customHeight="1" x14ac:dyDescent="0.25">
      <c r="A59" s="93" t="s">
        <v>118</v>
      </c>
      <c r="B59" s="36">
        <v>0.27</v>
      </c>
      <c r="C59" s="37"/>
      <c r="D59" s="4">
        <f t="shared" si="10"/>
        <v>7.8563509868449761E-5</v>
      </c>
      <c r="E59" s="4">
        <f t="shared" si="11"/>
        <v>0</v>
      </c>
      <c r="F59" s="159">
        <f>(C59-B59)/B59</f>
        <v>-1</v>
      </c>
      <c r="G59" s="154">
        <f>(E59-D59)/D59</f>
        <v>-1</v>
      </c>
      <c r="I59" s="36">
        <v>0.251</v>
      </c>
      <c r="J59" s="37"/>
      <c r="K59" s="4">
        <f t="shared" si="12"/>
        <v>1.1139084562515782E-4</v>
      </c>
      <c r="L59" s="4">
        <f t="shared" si="13"/>
        <v>0</v>
      </c>
      <c r="M59" s="159">
        <f>(J59-I59)/I59</f>
        <v>-1</v>
      </c>
      <c r="N59" s="154">
        <f>(L59-K59)/K59</f>
        <v>-1</v>
      </c>
      <c r="P59" s="208">
        <f t="shared" si="14"/>
        <v>9.2962962962962958</v>
      </c>
      <c r="Q59" s="307" t="e">
        <f t="shared" si="14"/>
        <v>#DIV/0!</v>
      </c>
      <c r="R59" s="184" t="e">
        <f>(Q59-P59)/P59</f>
        <v>#DIV/0!</v>
      </c>
    </row>
    <row r="60" spans="1:18" ht="20.100000000000001" customHeight="1" x14ac:dyDescent="0.25">
      <c r="A60" s="93" t="s">
        <v>84</v>
      </c>
      <c r="B60" s="36">
        <v>0.25</v>
      </c>
      <c r="C60" s="37"/>
      <c r="D60" s="4">
        <f t="shared" si="10"/>
        <v>7.2743990618934963E-5</v>
      </c>
      <c r="E60" s="4">
        <f t="shared" si="11"/>
        <v>0</v>
      </c>
      <c r="F60" s="159">
        <f>(C60-B60)/B60</f>
        <v>-1</v>
      </c>
      <c r="G60" s="154">
        <f>(E60-D60)/D60</f>
        <v>-1</v>
      </c>
      <c r="I60" s="36">
        <v>0.111</v>
      </c>
      <c r="J60" s="37"/>
      <c r="K60" s="4">
        <f t="shared" si="12"/>
        <v>4.9260493483635526E-5</v>
      </c>
      <c r="L60" s="4">
        <f t="shared" si="13"/>
        <v>0</v>
      </c>
      <c r="M60" s="159">
        <f>(J60-I60)/I60</f>
        <v>-1</v>
      </c>
      <c r="N60" s="154">
        <f>(L60-K60)/K60</f>
        <v>-1</v>
      </c>
      <c r="P60" s="208">
        <f t="shared" si="14"/>
        <v>4.4400000000000004</v>
      </c>
      <c r="Q60" s="307" t="e">
        <f t="shared" si="14"/>
        <v>#DIV/0!</v>
      </c>
      <c r="R60" s="184" t="e">
        <f>(Q60-P60)/P60</f>
        <v>#DIV/0!</v>
      </c>
    </row>
    <row r="61" spans="1:18" ht="20.100000000000001" customHeight="1" thickBot="1" x14ac:dyDescent="0.3">
      <c r="A61" s="18" t="s">
        <v>18</v>
      </c>
      <c r="B61" s="36">
        <f>B62-SUM(B39:B60)</f>
        <v>0</v>
      </c>
      <c r="C61" s="37">
        <f>C62-SUM(C39:C60)</f>
        <v>0</v>
      </c>
      <c r="D61" s="4">
        <f t="shared" si="10"/>
        <v>0</v>
      </c>
      <c r="E61" s="4">
        <f t="shared" si="11"/>
        <v>0</v>
      </c>
      <c r="F61" s="207" t="e">
        <f t="shared" si="15"/>
        <v>#DIV/0!</v>
      </c>
      <c r="G61" s="182" t="e">
        <f t="shared" si="16"/>
        <v>#DIV/0!</v>
      </c>
      <c r="I61" s="36">
        <f>I62-SUM(I39:I60)</f>
        <v>0</v>
      </c>
      <c r="J61" s="37">
        <f>J62-SUM(J39:J60)</f>
        <v>0</v>
      </c>
      <c r="K61" s="4">
        <f t="shared" si="12"/>
        <v>0</v>
      </c>
      <c r="L61" s="4">
        <f t="shared" si="13"/>
        <v>0</v>
      </c>
      <c r="M61" s="207" t="e">
        <f t="shared" si="17"/>
        <v>#DIV/0!</v>
      </c>
      <c r="N61" s="182" t="e">
        <f t="shared" si="18"/>
        <v>#DIV/0!</v>
      </c>
      <c r="P61" s="183" t="e">
        <f t="shared" si="14"/>
        <v>#DIV/0!</v>
      </c>
      <c r="Q61" s="307" t="e">
        <f t="shared" si="14"/>
        <v>#DIV/0!</v>
      </c>
      <c r="R61" s="184" t="e">
        <f t="shared" si="9"/>
        <v>#DIV/0!</v>
      </c>
    </row>
    <row r="62" spans="1:18" ht="26.25" customHeight="1" thickBot="1" x14ac:dyDescent="0.3">
      <c r="A62" s="24" t="s">
        <v>19</v>
      </c>
      <c r="B62" s="97">
        <v>3436.7100000000005</v>
      </c>
      <c r="C62" s="98">
        <v>5087.1399999999994</v>
      </c>
      <c r="D62" s="94">
        <f>SUM(D39:D61)</f>
        <v>0.99999999999999978</v>
      </c>
      <c r="E62" s="94">
        <f>SUM(E39:E61)</f>
        <v>1.0000000000000002</v>
      </c>
      <c r="F62" s="172">
        <f t="shared" si="15"/>
        <v>0.48023545774883497</v>
      </c>
      <c r="G62" s="174">
        <v>0</v>
      </c>
      <c r="H62" s="2"/>
      <c r="I62" s="97">
        <v>2253.3270000000002</v>
      </c>
      <c r="J62" s="98">
        <v>2484.7810000000004</v>
      </c>
      <c r="K62" s="94">
        <f>SUM(K39:K61)</f>
        <v>1</v>
      </c>
      <c r="L62" s="94">
        <f>SUM(L39:L61)</f>
        <v>0.99999999999999967</v>
      </c>
      <c r="M62" s="172">
        <f t="shared" si="17"/>
        <v>0.10271656088974221</v>
      </c>
      <c r="N62" s="174">
        <v>0</v>
      </c>
      <c r="O62" s="2"/>
      <c r="P62" s="65">
        <f t="shared" si="14"/>
        <v>6.5566399259757144</v>
      </c>
      <c r="Q62" s="66">
        <f t="shared" si="14"/>
        <v>4.8844360485459424</v>
      </c>
      <c r="R62" s="173">
        <f t="shared" si="9"/>
        <v>-0.25503976065620626</v>
      </c>
    </row>
    <row r="64" spans="1:18" ht="15.75" thickBot="1" x14ac:dyDescent="0.3"/>
    <row r="65" spans="1:18" x14ac:dyDescent="0.25">
      <c r="A65" s="469" t="s">
        <v>16</v>
      </c>
      <c r="B65" s="460" t="s">
        <v>1</v>
      </c>
      <c r="C65" s="453"/>
      <c r="D65" s="460" t="s">
        <v>13</v>
      </c>
      <c r="E65" s="453"/>
      <c r="F65" s="472" t="s">
        <v>109</v>
      </c>
      <c r="G65" s="463"/>
      <c r="I65" s="458" t="s">
        <v>20</v>
      </c>
      <c r="J65" s="459"/>
      <c r="K65" s="460" t="s">
        <v>13</v>
      </c>
      <c r="L65" s="461"/>
      <c r="M65" s="462" t="s">
        <v>109</v>
      </c>
      <c r="N65" s="463"/>
      <c r="P65" s="451" t="s">
        <v>23</v>
      </c>
      <c r="Q65" s="453"/>
      <c r="R65" s="397" t="s">
        <v>0</v>
      </c>
    </row>
    <row r="66" spans="1:18" x14ac:dyDescent="0.25">
      <c r="A66" s="470"/>
      <c r="B66" s="466" t="str">
        <f>B5</f>
        <v>jan - mar</v>
      </c>
      <c r="C66" s="465"/>
      <c r="D66" s="466" t="str">
        <f>B5</f>
        <v>jan - mar</v>
      </c>
      <c r="E66" s="465"/>
      <c r="F66" s="466" t="str">
        <f>B5</f>
        <v>jan - mar</v>
      </c>
      <c r="G66" s="468"/>
      <c r="I66" s="464" t="str">
        <f>B5</f>
        <v>jan - mar</v>
      </c>
      <c r="J66" s="465"/>
      <c r="K66" s="466" t="str">
        <f>B5</f>
        <v>jan - mar</v>
      </c>
      <c r="L66" s="467"/>
      <c r="M66" s="465" t="str">
        <f>B5</f>
        <v>jan - mar</v>
      </c>
      <c r="N66" s="468"/>
      <c r="P66" s="464" t="str">
        <f>B5</f>
        <v>jan - mar</v>
      </c>
      <c r="Q66" s="467"/>
      <c r="R66" s="398" t="str">
        <f>R37</f>
        <v>2017/2016</v>
      </c>
    </row>
    <row r="67" spans="1:18" ht="15.75" thickBot="1" x14ac:dyDescent="0.3">
      <c r="A67" s="471"/>
      <c r="B67" s="245">
        <f>B6</f>
        <v>2016</v>
      </c>
      <c r="C67" s="402">
        <f>C6</f>
        <v>2017</v>
      </c>
      <c r="D67" s="245">
        <f>B6</f>
        <v>2016</v>
      </c>
      <c r="E67" s="402">
        <f>C6</f>
        <v>2017</v>
      </c>
      <c r="F67" s="245" t="s">
        <v>1</v>
      </c>
      <c r="G67" s="401" t="s">
        <v>15</v>
      </c>
      <c r="I67" s="52">
        <f>B6</f>
        <v>2016</v>
      </c>
      <c r="J67" s="402">
        <f>C6</f>
        <v>2017</v>
      </c>
      <c r="K67" s="245">
        <f>B6</f>
        <v>2016</v>
      </c>
      <c r="L67" s="402">
        <f>C6</f>
        <v>2017</v>
      </c>
      <c r="M67" s="54">
        <v>1000</v>
      </c>
      <c r="N67" s="401" t="s">
        <v>15</v>
      </c>
      <c r="P67" s="52">
        <f>B6</f>
        <v>2016</v>
      </c>
      <c r="Q67" s="402">
        <f>C6</f>
        <v>2017</v>
      </c>
      <c r="R67" s="399" t="s">
        <v>24</v>
      </c>
    </row>
    <row r="68" spans="1:18" ht="20.100000000000001" customHeight="1" x14ac:dyDescent="0.25">
      <c r="A68" s="93" t="s">
        <v>37</v>
      </c>
      <c r="B68" s="95">
        <v>329.75</v>
      </c>
      <c r="C68" s="99">
        <v>454.92999999999995</v>
      </c>
      <c r="D68" s="4">
        <f t="shared" ref="D68:D90" si="19">B68/$B$91</f>
        <v>0.26616138379704735</v>
      </c>
      <c r="E68" s="4">
        <f t="shared" ref="E68:E90" si="20">C68/$C$91</f>
        <v>0.19620976541777543</v>
      </c>
      <c r="F68" s="177">
        <f t="shared" ref="F68:F89" si="21">(C68-B68)/B68</f>
        <v>0.37962092494313859</v>
      </c>
      <c r="G68" s="154">
        <f t="shared" ref="G68:G89" si="22">(E68-D68)/D68</f>
        <v>-0.26281655656183106</v>
      </c>
      <c r="I68" s="95">
        <v>467.91700000000003</v>
      </c>
      <c r="J68" s="99">
        <v>699.08900000000006</v>
      </c>
      <c r="K68" s="4">
        <f t="shared" ref="K68:K91" si="23">I68/$I$91</f>
        <v>0.42422712144386099</v>
      </c>
      <c r="L68" s="4">
        <f t="shared" ref="L68:L91" si="24">J68/$J$91</f>
        <v>0.43133193646468837</v>
      </c>
      <c r="M68" s="177">
        <f t="shared" ref="M68:M89" si="25">(J68-I68)/I68</f>
        <v>0.49404488402857771</v>
      </c>
      <c r="N68" s="154">
        <f t="shared" ref="N68:N89" si="26">(L68-K68)/K68</f>
        <v>1.6747668080829149E-2</v>
      </c>
      <c r="P68" s="80">
        <f t="shared" ref="P68:Q91" si="27">(I68/B68)*10</f>
        <v>14.190053070507961</v>
      </c>
      <c r="Q68" s="6">
        <f t="shared" si="27"/>
        <v>15.366957553909394</v>
      </c>
      <c r="R68" s="167">
        <f t="shared" si="9"/>
        <v>8.2938694982576514E-2</v>
      </c>
    </row>
    <row r="69" spans="1:18" ht="20.100000000000001" customHeight="1" x14ac:dyDescent="0.25">
      <c r="A69" s="93" t="s">
        <v>53</v>
      </c>
      <c r="B69" s="36">
        <v>260.58</v>
      </c>
      <c r="C69" s="37">
        <v>545.71</v>
      </c>
      <c r="D69" s="4">
        <f t="shared" si="19"/>
        <v>0.2103300481875196</v>
      </c>
      <c r="E69" s="4">
        <f t="shared" si="20"/>
        <v>0.23536287140029069</v>
      </c>
      <c r="F69" s="177">
        <f t="shared" si="21"/>
        <v>1.0942129096630595</v>
      </c>
      <c r="G69" s="154">
        <f t="shared" si="22"/>
        <v>0.11901686624658163</v>
      </c>
      <c r="I69" s="36">
        <v>220.041</v>
      </c>
      <c r="J69" s="37">
        <v>286.505</v>
      </c>
      <c r="K69" s="4">
        <f t="shared" si="23"/>
        <v>0.19949555162481511</v>
      </c>
      <c r="L69" s="4">
        <f t="shared" si="24"/>
        <v>0.17677113565914429</v>
      </c>
      <c r="M69" s="177">
        <f t="shared" si="25"/>
        <v>0.30205279925104866</v>
      </c>
      <c r="N69" s="154">
        <f t="shared" si="26"/>
        <v>-0.11390938685393798</v>
      </c>
      <c r="P69" s="80">
        <f t="shared" si="27"/>
        <v>8.4442781487451075</v>
      </c>
      <c r="Q69" s="6">
        <f t="shared" si="27"/>
        <v>5.2501328544465009</v>
      </c>
      <c r="R69" s="167">
        <f t="shared" si="9"/>
        <v>-0.37826149707933104</v>
      </c>
    </row>
    <row r="70" spans="1:18" ht="20.100000000000001" customHeight="1" x14ac:dyDescent="0.25">
      <c r="A70" s="93" t="s">
        <v>57</v>
      </c>
      <c r="B70" s="36">
        <v>13.72</v>
      </c>
      <c r="C70" s="37">
        <v>443.58000000000004</v>
      </c>
      <c r="D70" s="4">
        <f t="shared" si="19"/>
        <v>1.1074250752677754E-2</v>
      </c>
      <c r="E70" s="4">
        <f t="shared" si="20"/>
        <v>0.19131454892844357</v>
      </c>
      <c r="F70" s="177">
        <f t="shared" si="21"/>
        <v>31.330903790087461</v>
      </c>
      <c r="G70" s="154">
        <f t="shared" si="22"/>
        <v>16.275620102983826</v>
      </c>
      <c r="I70" s="36">
        <v>27.51</v>
      </c>
      <c r="J70" s="37">
        <v>134.79500000000002</v>
      </c>
      <c r="K70" s="4">
        <f t="shared" si="23"/>
        <v>2.4941363769473254E-2</v>
      </c>
      <c r="L70" s="4">
        <f t="shared" si="24"/>
        <v>8.3167362633023365E-2</v>
      </c>
      <c r="M70" s="177">
        <f t="shared" si="25"/>
        <v>3.899854598327881</v>
      </c>
      <c r="N70" s="154">
        <f t="shared" si="26"/>
        <v>2.3345154419669414</v>
      </c>
      <c r="P70" s="80">
        <f t="shared" si="27"/>
        <v>20.051020408163268</v>
      </c>
      <c r="Q70" s="6">
        <f t="shared" si="27"/>
        <v>3.0387979620361607</v>
      </c>
      <c r="R70" s="167">
        <f t="shared" si="9"/>
        <v>-0.84844671741499056</v>
      </c>
    </row>
    <row r="71" spans="1:18" ht="20.100000000000001" customHeight="1" x14ac:dyDescent="0.25">
      <c r="A71" s="93" t="s">
        <v>49</v>
      </c>
      <c r="B71" s="36">
        <v>105.15</v>
      </c>
      <c r="C71" s="37">
        <v>288.94</v>
      </c>
      <c r="D71" s="4">
        <f t="shared" si="19"/>
        <v>8.487299319563163E-2</v>
      </c>
      <c r="E71" s="4">
        <f t="shared" si="20"/>
        <v>0.12461884162357294</v>
      </c>
      <c r="F71" s="177">
        <f t="shared" si="21"/>
        <v>1.7478839752734188</v>
      </c>
      <c r="G71" s="154">
        <f t="shared" si="22"/>
        <v>0.46829794651317902</v>
      </c>
      <c r="I71" s="36">
        <v>55.180999999999997</v>
      </c>
      <c r="J71" s="37">
        <v>128.572</v>
      </c>
      <c r="K71" s="4">
        <f t="shared" si="23"/>
        <v>5.0028694807826367E-2</v>
      </c>
      <c r="L71" s="4">
        <f t="shared" si="24"/>
        <v>7.9327824833659105E-2</v>
      </c>
      <c r="M71" s="177">
        <f t="shared" si="25"/>
        <v>1.3300048929885289</v>
      </c>
      <c r="N71" s="154">
        <f t="shared" si="26"/>
        <v>0.58564650024108267</v>
      </c>
      <c r="P71" s="80">
        <f t="shared" si="27"/>
        <v>5.2478364241559667</v>
      </c>
      <c r="Q71" s="6">
        <f t="shared" si="27"/>
        <v>4.4497819616529384</v>
      </c>
      <c r="R71" s="167">
        <f t="shared" si="9"/>
        <v>-0.15207304458453716</v>
      </c>
    </row>
    <row r="72" spans="1:18" ht="20.100000000000001" customHeight="1" x14ac:dyDescent="0.25">
      <c r="A72" s="93" t="s">
        <v>42</v>
      </c>
      <c r="B72" s="36">
        <v>172.45000000000002</v>
      </c>
      <c r="C72" s="37">
        <v>120.32</v>
      </c>
      <c r="D72" s="4">
        <f t="shared" si="19"/>
        <v>0.13919493748537018</v>
      </c>
      <c r="E72" s="4">
        <f t="shared" si="20"/>
        <v>5.1893607752987798E-2</v>
      </c>
      <c r="F72" s="177">
        <f t="shared" si="21"/>
        <v>-0.302290518991012</v>
      </c>
      <c r="G72" s="154">
        <f t="shared" si="22"/>
        <v>-0.62718753504636637</v>
      </c>
      <c r="I72" s="36">
        <v>126.09100000000001</v>
      </c>
      <c r="J72" s="37">
        <v>91</v>
      </c>
      <c r="K72" s="4">
        <f t="shared" si="23"/>
        <v>0.11431775714491646</v>
      </c>
      <c r="L72" s="4">
        <f t="shared" si="24"/>
        <v>5.6146222037947439E-2</v>
      </c>
      <c r="M72" s="177">
        <f t="shared" si="25"/>
        <v>-0.27829900627324716</v>
      </c>
      <c r="N72" s="154">
        <f t="shared" si="26"/>
        <v>-0.50885826104187015</v>
      </c>
      <c r="P72" s="80">
        <f t="shared" si="27"/>
        <v>7.3117425340678457</v>
      </c>
      <c r="Q72" s="6">
        <f t="shared" si="27"/>
        <v>7.5631648936170217</v>
      </c>
      <c r="R72" s="167">
        <f t="shared" ref="R72:R89" si="28">(Q72-P72)/P72</f>
        <v>3.4386106783398818E-2</v>
      </c>
    </row>
    <row r="73" spans="1:18" ht="20.100000000000001" customHeight="1" x14ac:dyDescent="0.25">
      <c r="A73" s="93" t="s">
        <v>44</v>
      </c>
      <c r="B73" s="36">
        <v>141.73000000000002</v>
      </c>
      <c r="C73" s="37">
        <v>201.34</v>
      </c>
      <c r="D73" s="4">
        <f t="shared" si="19"/>
        <v>0.1143989474618818</v>
      </c>
      <c r="E73" s="4">
        <f t="shared" si="20"/>
        <v>8.6837258851284613E-2</v>
      </c>
      <c r="F73" s="177">
        <f t="shared" si="21"/>
        <v>0.42058844281380076</v>
      </c>
      <c r="G73" s="154">
        <f t="shared" si="22"/>
        <v>-0.24092606813345774</v>
      </c>
      <c r="I73" s="36">
        <v>58.31</v>
      </c>
      <c r="J73" s="37">
        <v>79.13</v>
      </c>
      <c r="K73" s="4">
        <f t="shared" si="23"/>
        <v>5.2865536946491654E-2</v>
      </c>
      <c r="L73" s="4">
        <f t="shared" si="24"/>
        <v>4.8822533514975612E-2</v>
      </c>
      <c r="M73" s="177">
        <f t="shared" si="25"/>
        <v>0.35705710855770867</v>
      </c>
      <c r="N73" s="154">
        <f t="shared" si="26"/>
        <v>-7.6477109002188043E-2</v>
      </c>
      <c r="P73" s="80">
        <f t="shared" si="27"/>
        <v>4.1141607281450643</v>
      </c>
      <c r="Q73" s="6">
        <f t="shared" si="27"/>
        <v>3.9301678752359193</v>
      </c>
      <c r="R73" s="167">
        <f t="shared" si="28"/>
        <v>-4.472184366800399E-2</v>
      </c>
    </row>
    <row r="74" spans="1:18" ht="20.100000000000001" customHeight="1" x14ac:dyDescent="0.25">
      <c r="A74" s="93" t="s">
        <v>43</v>
      </c>
      <c r="B74" s="36">
        <v>116.43</v>
      </c>
      <c r="C74" s="37">
        <v>118.71000000000001</v>
      </c>
      <c r="D74" s="4">
        <f t="shared" si="19"/>
        <v>9.3977770782381273E-2</v>
      </c>
      <c r="E74" s="4">
        <f t="shared" si="20"/>
        <v>5.1199220215734566E-2</v>
      </c>
      <c r="F74" s="177">
        <f t="shared" si="21"/>
        <v>1.9582581808812172E-2</v>
      </c>
      <c r="G74" s="154">
        <f t="shared" si="22"/>
        <v>-0.45519860931481815</v>
      </c>
      <c r="I74" s="36">
        <v>55.524999999999999</v>
      </c>
      <c r="J74" s="37">
        <v>59.624000000000002</v>
      </c>
      <c r="K74" s="4">
        <f t="shared" si="23"/>
        <v>5.0340575183569693E-2</v>
      </c>
      <c r="L74" s="4">
        <f t="shared" si="24"/>
        <v>3.6787498272423939E-2</v>
      </c>
      <c r="M74" s="177">
        <f t="shared" si="25"/>
        <v>7.38226024313373E-2</v>
      </c>
      <c r="N74" s="154">
        <f t="shared" si="26"/>
        <v>-0.26922769280493336</v>
      </c>
      <c r="P74" s="80">
        <f t="shared" si="27"/>
        <v>4.7689598900626979</v>
      </c>
      <c r="Q74" s="6">
        <f t="shared" si="27"/>
        <v>5.0226602645101508</v>
      </c>
      <c r="R74" s="167">
        <f t="shared" si="28"/>
        <v>5.319826131817549E-2</v>
      </c>
    </row>
    <row r="75" spans="1:18" ht="20.100000000000001" customHeight="1" x14ac:dyDescent="0.25">
      <c r="A75" s="93" t="s">
        <v>52</v>
      </c>
      <c r="B75" s="36">
        <v>29.13</v>
      </c>
      <c r="C75" s="37">
        <v>27.71</v>
      </c>
      <c r="D75" s="4">
        <f t="shared" si="19"/>
        <v>2.3512603821100798E-2</v>
      </c>
      <c r="E75" s="4">
        <f t="shared" si="20"/>
        <v>1.1951228979681617E-2</v>
      </c>
      <c r="F75" s="177">
        <f t="shared" si="21"/>
        <v>-4.8746996223824175E-2</v>
      </c>
      <c r="G75" s="154">
        <f t="shared" si="22"/>
        <v>-0.49170967747279931</v>
      </c>
      <c r="I75" s="36">
        <v>16.791</v>
      </c>
      <c r="J75" s="37">
        <v>25.634999999999998</v>
      </c>
      <c r="K75" s="4">
        <f t="shared" si="23"/>
        <v>1.5223207526471296E-2</v>
      </c>
      <c r="L75" s="4">
        <f t="shared" si="24"/>
        <v>1.5816575845525083E-2</v>
      </c>
      <c r="M75" s="177">
        <f t="shared" si="25"/>
        <v>0.52671073789530087</v>
      </c>
      <c r="N75" s="154">
        <f t="shared" si="26"/>
        <v>3.8977877561085096E-2</v>
      </c>
      <c r="P75" s="80">
        <f t="shared" si="27"/>
        <v>5.7641606591143155</v>
      </c>
      <c r="Q75" s="6">
        <f t="shared" si="27"/>
        <v>9.2511728617827487</v>
      </c>
      <c r="R75" s="167">
        <f t="shared" si="28"/>
        <v>0.60494708750956738</v>
      </c>
    </row>
    <row r="76" spans="1:18" ht="20.100000000000001" customHeight="1" x14ac:dyDescent="0.25">
      <c r="A76" s="93" t="s">
        <v>83</v>
      </c>
      <c r="B76" s="36">
        <v>19.32</v>
      </c>
      <c r="C76" s="37">
        <v>5.84</v>
      </c>
      <c r="D76" s="4">
        <f t="shared" si="19"/>
        <v>1.5594353100709491E-2</v>
      </c>
      <c r="E76" s="4">
        <f t="shared" si="20"/>
        <v>2.5187721848192218E-3</v>
      </c>
      <c r="F76" s="177">
        <f t="shared" si="21"/>
        <v>-0.6977225672877847</v>
      </c>
      <c r="G76" s="154">
        <f t="shared" si="22"/>
        <v>-0.83848177808000091</v>
      </c>
      <c r="I76" s="36">
        <v>17.93</v>
      </c>
      <c r="J76" s="37">
        <v>22.215999999999998</v>
      </c>
      <c r="K76" s="4">
        <f t="shared" si="23"/>
        <v>1.6255857956621423E-2</v>
      </c>
      <c r="L76" s="4">
        <f t="shared" si="24"/>
        <v>1.3707082074670772E-2</v>
      </c>
      <c r="M76" s="177">
        <f t="shared" si="25"/>
        <v>0.23904071388733952</v>
      </c>
      <c r="N76" s="154">
        <f t="shared" si="26"/>
        <v>-0.15679122496960982</v>
      </c>
      <c r="P76" s="80">
        <f t="shared" si="27"/>
        <v>9.2805383022774315</v>
      </c>
      <c r="Q76" s="6">
        <f t="shared" si="27"/>
        <v>38.041095890410958</v>
      </c>
      <c r="R76" s="167">
        <f t="shared" si="28"/>
        <v>3.0990182521067475</v>
      </c>
    </row>
    <row r="77" spans="1:18" ht="20.100000000000001" customHeight="1" x14ac:dyDescent="0.25">
      <c r="A77" s="93" t="s">
        <v>81</v>
      </c>
      <c r="B77" s="36">
        <v>6.55</v>
      </c>
      <c r="C77" s="37">
        <v>26.29</v>
      </c>
      <c r="D77" s="4">
        <f t="shared" si="19"/>
        <v>5.2869054249299772E-3</v>
      </c>
      <c r="E77" s="4">
        <f t="shared" si="20"/>
        <v>1.1338787797756393E-2</v>
      </c>
      <c r="F77" s="177">
        <f t="shared" si="21"/>
        <v>3.0137404580152669</v>
      </c>
      <c r="G77" s="154">
        <f t="shared" si="22"/>
        <v>1.1446927619112026</v>
      </c>
      <c r="I77" s="36">
        <v>5.2549999999999999</v>
      </c>
      <c r="J77" s="37">
        <v>16.532</v>
      </c>
      <c r="K77" s="4">
        <f t="shared" si="23"/>
        <v>4.7643353910789502E-3</v>
      </c>
      <c r="L77" s="4">
        <f t="shared" si="24"/>
        <v>1.0200102667377441E-2</v>
      </c>
      <c r="M77" s="177">
        <f t="shared" si="25"/>
        <v>2.1459562321598482</v>
      </c>
      <c r="N77" s="154">
        <f t="shared" si="26"/>
        <v>1.1409287613287622</v>
      </c>
      <c r="P77" s="80">
        <f t="shared" si="27"/>
        <v>8.0229007633587788</v>
      </c>
      <c r="Q77" s="6">
        <f t="shared" si="27"/>
        <v>6.2883225561049825</v>
      </c>
      <c r="R77" s="167">
        <f t="shared" si="28"/>
        <v>-0.2162033731210726</v>
      </c>
    </row>
    <row r="78" spans="1:18" ht="20.100000000000001" customHeight="1" x14ac:dyDescent="0.25">
      <c r="A78" s="93" t="s">
        <v>80</v>
      </c>
      <c r="B78" s="36">
        <v>2.92</v>
      </c>
      <c r="C78" s="37">
        <v>12.940000000000001</v>
      </c>
      <c r="D78" s="4">
        <f t="shared" si="19"/>
        <v>2.3569105100451197E-3</v>
      </c>
      <c r="E78" s="4">
        <f t="shared" si="20"/>
        <v>5.5809780944453312E-3</v>
      </c>
      <c r="F78" s="177">
        <f t="shared" si="21"/>
        <v>3.4315068493150691</v>
      </c>
      <c r="G78" s="154">
        <f t="shared" si="22"/>
        <v>1.3679210859552284</v>
      </c>
      <c r="I78" s="36">
        <v>1.798</v>
      </c>
      <c r="J78" s="37">
        <v>15.332999999999998</v>
      </c>
      <c r="K78" s="4">
        <f t="shared" si="23"/>
        <v>1.6301189406584117E-3</v>
      </c>
      <c r="L78" s="4">
        <f t="shared" si="24"/>
        <v>9.4603299176686598E-3</v>
      </c>
      <c r="M78" s="177">
        <f t="shared" si="25"/>
        <v>7.5278086763070071</v>
      </c>
      <c r="N78" s="154">
        <f t="shared" si="26"/>
        <v>4.8034599081755305</v>
      </c>
      <c r="P78" s="80">
        <f t="shared" si="27"/>
        <v>6.1575342465753424</v>
      </c>
      <c r="Q78" s="6">
        <f t="shared" si="27"/>
        <v>11.849304482225655</v>
      </c>
      <c r="R78" s="167">
        <f t="shared" si="28"/>
        <v>0.92435868120683606</v>
      </c>
    </row>
    <row r="79" spans="1:18" ht="20.100000000000001" customHeight="1" x14ac:dyDescent="0.25">
      <c r="A79" s="93" t="s">
        <v>114</v>
      </c>
      <c r="B79" s="36">
        <v>12.11</v>
      </c>
      <c r="C79" s="37">
        <v>1.1299999999999999</v>
      </c>
      <c r="D79" s="4">
        <f t="shared" si="19"/>
        <v>9.7747213276186302E-3</v>
      </c>
      <c r="E79" s="4">
        <f t="shared" si="20"/>
        <v>4.8736516589823983E-4</v>
      </c>
      <c r="F79" s="177">
        <f t="shared" si="21"/>
        <v>-0.90668868703550787</v>
      </c>
      <c r="G79" s="154">
        <f t="shared" si="22"/>
        <v>-0.9501402495720076</v>
      </c>
      <c r="I79" s="36">
        <v>30.605</v>
      </c>
      <c r="J79" s="37">
        <v>13.619</v>
      </c>
      <c r="K79" s="4">
        <f t="shared" si="23"/>
        <v>2.7747380522163897E-2</v>
      </c>
      <c r="L79" s="4">
        <f t="shared" si="24"/>
        <v>8.4028065707121551E-3</v>
      </c>
      <c r="M79" s="177">
        <f t="shared" si="25"/>
        <v>-0.55500735173991178</v>
      </c>
      <c r="N79" s="154">
        <f t="shared" si="26"/>
        <v>-0.69716757356608094</v>
      </c>
      <c r="P79" s="80">
        <f t="shared" si="27"/>
        <v>25.272502064409579</v>
      </c>
      <c r="Q79" s="6">
        <f t="shared" si="27"/>
        <v>120.52212389380531</v>
      </c>
      <c r="R79" s="167">
        <f t="shared" si="28"/>
        <v>3.7689035136545739</v>
      </c>
    </row>
    <row r="80" spans="1:18" ht="20.100000000000001" customHeight="1" x14ac:dyDescent="0.25">
      <c r="A80" s="93" t="s">
        <v>60</v>
      </c>
      <c r="B80" s="36"/>
      <c r="C80" s="37">
        <v>13.4</v>
      </c>
      <c r="D80" s="4">
        <f t="shared" si="19"/>
        <v>0</v>
      </c>
      <c r="E80" s="4">
        <f t="shared" si="20"/>
        <v>5.7793745336605432E-3</v>
      </c>
      <c r="F80" s="181" t="e">
        <f t="shared" si="21"/>
        <v>#DIV/0!</v>
      </c>
      <c r="G80" s="182" t="e">
        <f t="shared" si="22"/>
        <v>#DIV/0!</v>
      </c>
      <c r="I80" s="36"/>
      <c r="J80" s="37">
        <v>9.93</v>
      </c>
      <c r="K80" s="4">
        <f t="shared" si="23"/>
        <v>0</v>
      </c>
      <c r="L80" s="4">
        <f t="shared" si="24"/>
        <v>6.1267251080969016E-3</v>
      </c>
      <c r="M80" s="181" t="e">
        <f t="shared" si="25"/>
        <v>#DIV/0!</v>
      </c>
      <c r="N80" s="182" t="e">
        <f t="shared" si="26"/>
        <v>#DIV/0!</v>
      </c>
      <c r="P80" s="183" t="e">
        <f t="shared" si="27"/>
        <v>#DIV/0!</v>
      </c>
      <c r="Q80" s="209">
        <f t="shared" si="27"/>
        <v>7.4104477611940291</v>
      </c>
      <c r="R80" s="184" t="e">
        <f t="shared" si="28"/>
        <v>#DIV/0!</v>
      </c>
    </row>
    <row r="81" spans="1:18" ht="20.100000000000001" customHeight="1" x14ac:dyDescent="0.25">
      <c r="A81" s="93" t="s">
        <v>73</v>
      </c>
      <c r="B81" s="36"/>
      <c r="C81" s="37">
        <v>6.84</v>
      </c>
      <c r="D81" s="4">
        <f t="shared" si="19"/>
        <v>0</v>
      </c>
      <c r="E81" s="4">
        <f t="shared" si="20"/>
        <v>2.9500687918088144E-3</v>
      </c>
      <c r="F81" s="181" t="e">
        <f t="shared" si="21"/>
        <v>#DIV/0!</v>
      </c>
      <c r="G81" s="182" t="e">
        <f t="shared" si="22"/>
        <v>#DIV/0!</v>
      </c>
      <c r="I81" s="36"/>
      <c r="J81" s="37">
        <v>7.9930000000000003</v>
      </c>
      <c r="K81" s="4">
        <f t="shared" si="23"/>
        <v>0</v>
      </c>
      <c r="L81" s="4">
        <f t="shared" si="24"/>
        <v>4.9316126675748783E-3</v>
      </c>
      <c r="M81" s="181" t="e">
        <f t="shared" si="25"/>
        <v>#DIV/0!</v>
      </c>
      <c r="N81" s="182" t="e">
        <f t="shared" si="26"/>
        <v>#DIV/0!</v>
      </c>
      <c r="P81" s="183" t="e">
        <f t="shared" si="27"/>
        <v>#DIV/0!</v>
      </c>
      <c r="Q81" s="209">
        <f t="shared" si="27"/>
        <v>11.685672514619885</v>
      </c>
      <c r="R81" s="184" t="e">
        <f t="shared" si="28"/>
        <v>#DIV/0!</v>
      </c>
    </row>
    <row r="82" spans="1:18" ht="20.100000000000001" customHeight="1" x14ac:dyDescent="0.25">
      <c r="A82" s="93" t="s">
        <v>56</v>
      </c>
      <c r="B82" s="36">
        <v>4.0500000000000007</v>
      </c>
      <c r="C82" s="37">
        <v>2.9400000000000004</v>
      </c>
      <c r="D82" s="4">
        <f t="shared" si="19"/>
        <v>3.2690025909872383E-3</v>
      </c>
      <c r="E82" s="4">
        <f t="shared" si="20"/>
        <v>1.2680120245494029E-3</v>
      </c>
      <c r="F82" s="177">
        <f t="shared" si="21"/>
        <v>-0.27407407407407408</v>
      </c>
      <c r="G82" s="154">
        <f t="shared" si="22"/>
        <v>-0.61211042534950588</v>
      </c>
      <c r="I82" s="36">
        <v>5.4809999999999999</v>
      </c>
      <c r="J82" s="37">
        <v>7.3159999999999998</v>
      </c>
      <c r="K82" s="4">
        <f t="shared" si="23"/>
        <v>4.9692335449103191E-3</v>
      </c>
      <c r="L82" s="4">
        <f t="shared" si="24"/>
        <v>4.5139094552705877E-3</v>
      </c>
      <c r="M82" s="177">
        <f t="shared" si="25"/>
        <v>0.33479292099981756</v>
      </c>
      <c r="N82" s="154">
        <f t="shared" si="26"/>
        <v>-9.1628635588297494E-2</v>
      </c>
      <c r="P82" s="208">
        <f t="shared" si="27"/>
        <v>13.533333333333331</v>
      </c>
      <c r="Q82" s="209">
        <f t="shared" si="27"/>
        <v>24.884353741496597</v>
      </c>
      <c r="R82" s="167">
        <f t="shared" si="28"/>
        <v>0.83874535035689157</v>
      </c>
    </row>
    <row r="83" spans="1:18" ht="20.100000000000001" customHeight="1" x14ac:dyDescent="0.25">
      <c r="A83" s="93" t="s">
        <v>204</v>
      </c>
      <c r="B83" s="36"/>
      <c r="C83" s="37">
        <v>4.5</v>
      </c>
      <c r="D83" s="4">
        <f t="shared" si="19"/>
        <v>0</v>
      </c>
      <c r="E83" s="4">
        <f t="shared" si="20"/>
        <v>1.9408347314531676E-3</v>
      </c>
      <c r="F83" s="181" t="e">
        <f t="shared" si="21"/>
        <v>#DIV/0!</v>
      </c>
      <c r="G83" s="182" t="e">
        <f t="shared" si="22"/>
        <v>#DIV/0!</v>
      </c>
      <c r="I83" s="36"/>
      <c r="J83" s="37">
        <v>4.5910000000000002</v>
      </c>
      <c r="K83" s="4">
        <f t="shared" si="23"/>
        <v>0</v>
      </c>
      <c r="L83" s="4">
        <f t="shared" si="24"/>
        <v>2.8326077513869969E-3</v>
      </c>
      <c r="M83" s="181" t="e">
        <f t="shared" si="25"/>
        <v>#DIV/0!</v>
      </c>
      <c r="N83" s="182" t="e">
        <f t="shared" si="26"/>
        <v>#DIV/0!</v>
      </c>
      <c r="O83" s="210"/>
      <c r="P83" s="183" t="e">
        <f t="shared" si="27"/>
        <v>#DIV/0!</v>
      </c>
      <c r="Q83" s="209">
        <f t="shared" si="27"/>
        <v>10.202222222222224</v>
      </c>
      <c r="R83" s="184" t="e">
        <f t="shared" si="28"/>
        <v>#DIV/0!</v>
      </c>
    </row>
    <row r="84" spans="1:18" ht="20.100000000000001" customHeight="1" x14ac:dyDescent="0.25">
      <c r="A84" s="93" t="s">
        <v>58</v>
      </c>
      <c r="B84" s="36">
        <v>1.94</v>
      </c>
      <c r="C84" s="37">
        <v>12.96</v>
      </c>
      <c r="D84" s="4">
        <f t="shared" si="19"/>
        <v>1.5658925991395658E-3</v>
      </c>
      <c r="E84" s="4">
        <f t="shared" si="20"/>
        <v>5.5896040265851227E-3</v>
      </c>
      <c r="F84" s="177">
        <f t="shared" si="21"/>
        <v>5.6804123711340218</v>
      </c>
      <c r="G84" s="154">
        <f t="shared" si="22"/>
        <v>2.5695960435961736</v>
      </c>
      <c r="I84" s="36">
        <v>0.6</v>
      </c>
      <c r="J84" s="37">
        <v>4.5030000000000001</v>
      </c>
      <c r="K84" s="4">
        <f t="shared" si="23"/>
        <v>5.4397739955230646E-4</v>
      </c>
      <c r="L84" s="4">
        <f t="shared" si="24"/>
        <v>2.7783125037019489E-3</v>
      </c>
      <c r="M84" s="177">
        <f t="shared" si="25"/>
        <v>6.5049999999999999</v>
      </c>
      <c r="N84" s="154">
        <f t="shared" si="26"/>
        <v>4.1074042892011704</v>
      </c>
      <c r="O84" s="210"/>
      <c r="P84" s="208">
        <f t="shared" si="27"/>
        <v>3.0927835051546393</v>
      </c>
      <c r="Q84" s="209">
        <f t="shared" si="27"/>
        <v>3.4745370370370372</v>
      </c>
      <c r="R84" s="167">
        <f t="shared" si="28"/>
        <v>0.12343364197530865</v>
      </c>
    </row>
    <row r="85" spans="1:18" ht="20.100000000000001" customHeight="1" x14ac:dyDescent="0.25">
      <c r="A85" s="93" t="s">
        <v>199</v>
      </c>
      <c r="B85" s="36"/>
      <c r="C85" s="37">
        <v>6.3</v>
      </c>
      <c r="D85" s="4">
        <f t="shared" si="19"/>
        <v>0</v>
      </c>
      <c r="E85" s="4">
        <f t="shared" si="20"/>
        <v>2.7171686240344346E-3</v>
      </c>
      <c r="F85" s="181" t="e">
        <f t="shared" si="21"/>
        <v>#DIV/0!</v>
      </c>
      <c r="G85" s="182" t="e">
        <f t="shared" si="22"/>
        <v>#DIV/0!</v>
      </c>
      <c r="I85" s="36"/>
      <c r="J85" s="37">
        <v>3.0830000000000002</v>
      </c>
      <c r="K85" s="4">
        <f t="shared" si="23"/>
        <v>0</v>
      </c>
      <c r="L85" s="4">
        <f t="shared" si="24"/>
        <v>1.902184643329582E-3</v>
      </c>
      <c r="M85" s="181" t="e">
        <f t="shared" si="25"/>
        <v>#DIV/0!</v>
      </c>
      <c r="N85" s="182" t="e">
        <f t="shared" si="26"/>
        <v>#DIV/0!</v>
      </c>
      <c r="O85" s="210"/>
      <c r="P85" s="183" t="e">
        <f t="shared" si="27"/>
        <v>#DIV/0!</v>
      </c>
      <c r="Q85" s="209">
        <f t="shared" si="27"/>
        <v>4.893650793650794</v>
      </c>
      <c r="R85" s="184" t="e">
        <f t="shared" si="28"/>
        <v>#DIV/0!</v>
      </c>
    </row>
    <row r="86" spans="1:18" ht="20.100000000000001" customHeight="1" x14ac:dyDescent="0.25">
      <c r="A86" s="93" t="s">
        <v>45</v>
      </c>
      <c r="B86" s="36">
        <v>6.3500000000000005</v>
      </c>
      <c r="C86" s="37">
        <v>4.7</v>
      </c>
      <c r="D86" s="4">
        <f t="shared" si="19"/>
        <v>5.1254731982145587E-3</v>
      </c>
      <c r="E86" s="4">
        <f t="shared" si="20"/>
        <v>2.027094052851086E-3</v>
      </c>
      <c r="F86" s="177">
        <f t="shared" si="21"/>
        <v>-0.25984251968503941</v>
      </c>
      <c r="G86" s="154">
        <f t="shared" si="22"/>
        <v>-0.60450596960350556</v>
      </c>
      <c r="I86" s="36">
        <v>2.867</v>
      </c>
      <c r="J86" s="37">
        <v>2.98</v>
      </c>
      <c r="K86" s="4">
        <f t="shared" si="23"/>
        <v>2.5993053408607711E-3</v>
      </c>
      <c r="L86" s="4">
        <f t="shared" si="24"/>
        <v>1.838634523880037E-3</v>
      </c>
      <c r="M86" s="177">
        <f t="shared" si="25"/>
        <v>3.9414021625392391E-2</v>
      </c>
      <c r="N86" s="154">
        <f t="shared" si="26"/>
        <v>-0.29264388643499445</v>
      </c>
      <c r="O86" s="210"/>
      <c r="P86" s="208">
        <f t="shared" si="27"/>
        <v>4.5149606299212595</v>
      </c>
      <c r="Q86" s="209">
        <f t="shared" si="27"/>
        <v>6.3404255319148941</v>
      </c>
      <c r="R86" s="167">
        <f t="shared" si="28"/>
        <v>0.40431468879175381</v>
      </c>
    </row>
    <row r="87" spans="1:18" ht="20.100000000000001" customHeight="1" x14ac:dyDescent="0.25">
      <c r="A87" s="93" t="s">
        <v>77</v>
      </c>
      <c r="B87" s="36">
        <v>4.7300000000000004</v>
      </c>
      <c r="C87" s="37">
        <v>6.08</v>
      </c>
      <c r="D87" s="4">
        <f t="shared" si="19"/>
        <v>3.8178721618196635E-3</v>
      </c>
      <c r="E87" s="4">
        <f t="shared" si="20"/>
        <v>2.622283370496724E-3</v>
      </c>
      <c r="F87" s="177">
        <f t="shared" si="21"/>
        <v>0.2854122621564481</v>
      </c>
      <c r="G87" s="154">
        <f t="shared" si="22"/>
        <v>-0.31315579481139605</v>
      </c>
      <c r="I87" s="36">
        <v>2.9609999999999999</v>
      </c>
      <c r="J87" s="37">
        <v>2.7410000000000001</v>
      </c>
      <c r="K87" s="4">
        <f t="shared" si="23"/>
        <v>2.684528466790632E-3</v>
      </c>
      <c r="L87" s="4">
        <f t="shared" si="24"/>
        <v>1.6911735670990544E-3</v>
      </c>
      <c r="M87" s="177">
        <f t="shared" si="25"/>
        <v>-7.4299223235393369E-2</v>
      </c>
      <c r="N87" s="154">
        <f t="shared" si="26"/>
        <v>-0.37002956458835345</v>
      </c>
      <c r="O87" s="210"/>
      <c r="P87" s="208">
        <f t="shared" si="27"/>
        <v>6.2600422832980964</v>
      </c>
      <c r="Q87" s="209">
        <f t="shared" si="27"/>
        <v>4.5082236842105265</v>
      </c>
      <c r="R87" s="167">
        <f t="shared" si="28"/>
        <v>-0.27984133649727144</v>
      </c>
    </row>
    <row r="88" spans="1:18" ht="20.100000000000001" customHeight="1" x14ac:dyDescent="0.25">
      <c r="A88" s="93" t="s">
        <v>79</v>
      </c>
      <c r="B88" s="36">
        <v>4.28</v>
      </c>
      <c r="C88" s="37">
        <v>6.75</v>
      </c>
      <c r="D88" s="4">
        <f t="shared" si="19"/>
        <v>3.45464965170997E-3</v>
      </c>
      <c r="E88" s="4">
        <f t="shared" si="20"/>
        <v>2.9112520971797512E-3</v>
      </c>
      <c r="F88" s="177">
        <f t="shared" si="21"/>
        <v>0.57710280373831768</v>
      </c>
      <c r="G88" s="154">
        <f t="shared" si="22"/>
        <v>-0.15729454772968071</v>
      </c>
      <c r="I88" s="36">
        <v>1.843</v>
      </c>
      <c r="J88" s="37">
        <v>2.4430000000000001</v>
      </c>
      <c r="K88" s="4">
        <f t="shared" si="23"/>
        <v>1.6709172456248346E-3</v>
      </c>
      <c r="L88" s="4">
        <f t="shared" si="24"/>
        <v>1.5073101147110505E-3</v>
      </c>
      <c r="M88" s="177">
        <f t="shared" si="25"/>
        <v>0.32555615843733049</v>
      </c>
      <c r="N88" s="154">
        <f t="shared" si="26"/>
        <v>-9.7914562401086244E-2</v>
      </c>
      <c r="O88" s="210"/>
      <c r="P88" s="208">
        <f t="shared" si="27"/>
        <v>4.30607476635514</v>
      </c>
      <c r="Q88" s="209">
        <f t="shared" si="27"/>
        <v>3.6192592592592594</v>
      </c>
      <c r="R88" s="167">
        <f t="shared" si="28"/>
        <v>-0.15949920620566299</v>
      </c>
    </row>
    <row r="89" spans="1:18" ht="20.100000000000001" customHeight="1" x14ac:dyDescent="0.25">
      <c r="A89" s="93" t="s">
        <v>76</v>
      </c>
      <c r="B89" s="36">
        <v>2.34</v>
      </c>
      <c r="C89" s="37">
        <v>1.35</v>
      </c>
      <c r="D89" s="4">
        <f t="shared" si="19"/>
        <v>1.888757052570404E-3</v>
      </c>
      <c r="E89" s="4">
        <f t="shared" si="20"/>
        <v>5.8225041943595025E-4</v>
      </c>
      <c r="F89" s="177">
        <f t="shared" si="21"/>
        <v>-0.42307692307692302</v>
      </c>
      <c r="G89" s="154">
        <f t="shared" si="22"/>
        <v>-0.69172826190453274</v>
      </c>
      <c r="I89" s="36">
        <v>2.65</v>
      </c>
      <c r="J89" s="37">
        <v>1.488</v>
      </c>
      <c r="K89" s="4">
        <f t="shared" si="23"/>
        <v>2.4025668480226869E-3</v>
      </c>
      <c r="L89" s="4">
        <f t="shared" si="24"/>
        <v>9.1808327903808559E-4</v>
      </c>
      <c r="M89" s="177">
        <f t="shared" si="25"/>
        <v>-0.43849056603773584</v>
      </c>
      <c r="N89" s="154">
        <f t="shared" si="26"/>
        <v>-0.61787399181268632</v>
      </c>
      <c r="O89" s="210"/>
      <c r="P89" s="208">
        <f t="shared" si="27"/>
        <v>11.324786324786324</v>
      </c>
      <c r="Q89" s="209">
        <f t="shared" si="27"/>
        <v>11.022222222222222</v>
      </c>
      <c r="R89" s="167">
        <f t="shared" si="28"/>
        <v>-2.6716981132075379E-2</v>
      </c>
    </row>
    <row r="90" spans="1:18" ht="20.100000000000001" customHeight="1" thickBot="1" x14ac:dyDescent="0.3">
      <c r="A90" s="18" t="s">
        <v>18</v>
      </c>
      <c r="B90" s="36">
        <f>B91-SUM(B68:B89)</f>
        <v>5.3800000000005639</v>
      </c>
      <c r="C90" s="37">
        <f>C91-SUM(C68:C89)</f>
        <v>5.3299999999994725</v>
      </c>
      <c r="D90" s="4">
        <f t="shared" si="19"/>
        <v>4.3425268986452305E-3</v>
      </c>
      <c r="E90" s="4">
        <f t="shared" si="20"/>
        <v>2.2988109152543021E-3</v>
      </c>
      <c r="F90" s="177">
        <f>(C90-B90)/B90</f>
        <v>-9.2936802975996571E-3</v>
      </c>
      <c r="G90" s="154">
        <f>(E90-D90)/D90</f>
        <v>-0.47062828419750752</v>
      </c>
      <c r="I90" s="36">
        <f>I91-SUM(I68:I89)</f>
        <v>3.6309999999998581</v>
      </c>
      <c r="J90" s="37">
        <f>J91-SUM(J68:J89)</f>
        <v>1.6499999999998636</v>
      </c>
      <c r="K90" s="4">
        <f t="shared" si="23"/>
        <v>3.2919698962905791E-3</v>
      </c>
      <c r="L90" s="4">
        <f t="shared" si="24"/>
        <v>1.0180358940945673E-3</v>
      </c>
      <c r="M90" s="177">
        <f>(J90-I90)/I90</f>
        <v>-0.54557973010192007</v>
      </c>
      <c r="N90" s="154">
        <f>(L90-K90)/K90</f>
        <v>-0.69075176074917954</v>
      </c>
      <c r="P90" s="208">
        <f t="shared" si="27"/>
        <v>6.749070631969289</v>
      </c>
      <c r="Q90" s="209">
        <f t="shared" si="27"/>
        <v>3.0956848030019266</v>
      </c>
      <c r="R90" s="167">
        <f>(Q90-P90)/P90</f>
        <v>-0.54131687578758569</v>
      </c>
    </row>
    <row r="91" spans="1:18" ht="26.25" customHeight="1" thickBot="1" x14ac:dyDescent="0.3">
      <c r="A91" s="24" t="s">
        <v>19</v>
      </c>
      <c r="B91" s="34">
        <v>1238.9100000000003</v>
      </c>
      <c r="C91" s="35">
        <v>2318.59</v>
      </c>
      <c r="D91" s="27">
        <f>SUM(D68:D90)</f>
        <v>1</v>
      </c>
      <c r="E91" s="27">
        <f>SUM(E68:E90)</f>
        <v>0.99999999999999967</v>
      </c>
      <c r="F91" s="178">
        <f>(C91-B91)/B91</f>
        <v>0.8714757327005187</v>
      </c>
      <c r="G91" s="174">
        <v>0</v>
      </c>
      <c r="H91" s="2"/>
      <c r="I91" s="34">
        <v>1102.9870000000003</v>
      </c>
      <c r="J91" s="35">
        <v>1620.768</v>
      </c>
      <c r="K91" s="27">
        <f t="shared" si="23"/>
        <v>1</v>
      </c>
      <c r="L91" s="27">
        <f t="shared" si="24"/>
        <v>1</v>
      </c>
      <c r="M91" s="178">
        <f>(J91-I91)/I91</f>
        <v>0.46943526986265438</v>
      </c>
      <c r="N91" s="174">
        <f>(L91-K91)/K91</f>
        <v>0</v>
      </c>
      <c r="O91" s="2"/>
      <c r="P91" s="65">
        <f t="shared" si="27"/>
        <v>8.9028823724080048</v>
      </c>
      <c r="Q91" s="66">
        <f t="shared" si="27"/>
        <v>6.9903173911730834</v>
      </c>
      <c r="R91" s="173">
        <f>(Q91-P91)/P91</f>
        <v>-0.21482536792380655</v>
      </c>
    </row>
  </sheetData>
  <mergeCells count="45">
    <mergeCell ref="M65:N65"/>
    <mergeCell ref="P65:Q65"/>
    <mergeCell ref="B66:C66"/>
    <mergeCell ref="D66:E66"/>
    <mergeCell ref="F66:G66"/>
    <mergeCell ref="I66:J66"/>
    <mergeCell ref="K66:L66"/>
    <mergeCell ref="M66:N66"/>
    <mergeCell ref="P66:Q66"/>
    <mergeCell ref="K65:L65"/>
    <mergeCell ref="A65:A67"/>
    <mergeCell ref="B65:C65"/>
    <mergeCell ref="D65:E65"/>
    <mergeCell ref="F65:G65"/>
    <mergeCell ref="I65:J65"/>
    <mergeCell ref="M36:N36"/>
    <mergeCell ref="P36:Q36"/>
    <mergeCell ref="B37:C37"/>
    <mergeCell ref="D37:E37"/>
    <mergeCell ref="F37:G37"/>
    <mergeCell ref="I37:J37"/>
    <mergeCell ref="K37:L37"/>
    <mergeCell ref="M37:N37"/>
    <mergeCell ref="P37:Q37"/>
    <mergeCell ref="K36:L36"/>
    <mergeCell ref="A36:A38"/>
    <mergeCell ref="B36:C36"/>
    <mergeCell ref="D36:E36"/>
    <mergeCell ref="F36:G36"/>
    <mergeCell ref="I36:J36"/>
    <mergeCell ref="M4:N4"/>
    <mergeCell ref="P4:Q4"/>
    <mergeCell ref="B5:C5"/>
    <mergeCell ref="D5:E5"/>
    <mergeCell ref="F5:G5"/>
    <mergeCell ref="I5:J5"/>
    <mergeCell ref="K5:L5"/>
    <mergeCell ref="M5:N5"/>
    <mergeCell ref="P5:Q5"/>
    <mergeCell ref="K4:L4"/>
    <mergeCell ref="A4:A6"/>
    <mergeCell ref="B4:C4"/>
    <mergeCell ref="D4:E4"/>
    <mergeCell ref="F4:G4"/>
    <mergeCell ref="I4:J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4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" id="{8F381FA2-6EA8-4CAF-9D42-F4CEF912D77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F7:G33 M7:N33 R7:R33</xm:sqref>
        </x14:conditionalFormatting>
        <x14:conditionalFormatting xmlns:xm="http://schemas.microsoft.com/office/excel/2006/main">
          <x14:cfRule type="iconSet" priority="2" id="{C675B465-BC6A-4C2C-86FA-F51E549FAB9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F39:G62 M39:N62 R39:R62</xm:sqref>
        </x14:conditionalFormatting>
        <x14:conditionalFormatting xmlns:xm="http://schemas.microsoft.com/office/excel/2006/main">
          <x14:cfRule type="iconSet" priority="178" id="{49E6A22D-78CE-49A6-BE12-94C6F572DA3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F68:G91 M68:N91 R68:R91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showGridLines="0" showRowColHeaders="0" workbookViewId="0"/>
  </sheetViews>
  <sheetFormatPr defaultRowHeight="15" x14ac:dyDescent="0.25"/>
  <cols>
    <col min="1" max="1" width="152.5703125" customWidth="1"/>
  </cols>
  <sheetData>
    <row r="1" spans="1:1" ht="18.75" x14ac:dyDescent="0.3">
      <c r="A1" s="13" t="s">
        <v>28</v>
      </c>
    </row>
    <row r="3" spans="1:1" ht="46.5" customHeight="1" x14ac:dyDescent="0.25">
      <c r="A3" s="12" t="s">
        <v>29</v>
      </c>
    </row>
    <row r="5" spans="1:1" x14ac:dyDescent="0.25">
      <c r="A5" t="s">
        <v>35</v>
      </c>
    </row>
    <row r="7" spans="1:1" x14ac:dyDescent="0.25">
      <c r="A7" t="s">
        <v>111</v>
      </c>
    </row>
    <row r="9" spans="1:1" x14ac:dyDescent="0.25">
      <c r="A9" t="s">
        <v>110</v>
      </c>
    </row>
  </sheetData>
  <customSheetViews>
    <customSheetView guid="{D2454DF7-9151-402B-B9E4-208D72282370}" showGridLines="0" showRowCol="0">
      <pageMargins left="0.7" right="0.7" top="0.75" bottom="0.75" header="0.3" footer="0.3"/>
      <pageSetup paperSize="9" orientation="portrait" horizontalDpi="4294967292" verticalDpi="0" r:id="rId1"/>
    </customSheetView>
  </customSheetViews>
  <pageMargins left="0.7" right="0.7" top="0.75" bottom="0.75" header="0.3" footer="0.3"/>
  <pageSetup paperSize="9" orientation="portrait"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8"/>
  <sheetViews>
    <sheetView showGridLines="0" workbookViewId="0">
      <selection activeCell="H16" sqref="H16"/>
    </sheetView>
  </sheetViews>
  <sheetFormatPr defaultRowHeight="15" x14ac:dyDescent="0.25"/>
  <cols>
    <col min="1" max="1" width="2.85546875" customWidth="1"/>
    <col min="2" max="2" width="2.28515625" customWidth="1"/>
    <col min="3" max="3" width="22" customWidth="1"/>
    <col min="10" max="10" width="2.140625" customWidth="1"/>
    <col min="11" max="11" width="2.85546875" hidden="1" customWidth="1"/>
    <col min="12" max="12" width="2.28515625" hidden="1" customWidth="1"/>
    <col min="13" max="13" width="22" hidden="1" customWidth="1"/>
    <col min="20" max="20" width="2" customWidth="1"/>
    <col min="23" max="23" width="10.85546875" customWidth="1"/>
  </cols>
  <sheetData>
    <row r="1" spans="1:23" ht="15.75" x14ac:dyDescent="0.25">
      <c r="A1" s="8" t="s">
        <v>205</v>
      </c>
    </row>
    <row r="2" spans="1:23" ht="15.75" thickBot="1" x14ac:dyDescent="0.3"/>
    <row r="3" spans="1:23" x14ac:dyDescent="0.25">
      <c r="A3" s="441" t="s">
        <v>17</v>
      </c>
      <c r="B3" s="448"/>
      <c r="C3" s="448"/>
      <c r="D3" s="460" t="s">
        <v>1</v>
      </c>
      <c r="E3" s="461"/>
      <c r="F3" s="453" t="s">
        <v>13</v>
      </c>
      <c r="G3" s="453"/>
      <c r="H3" s="460" t="s">
        <v>206</v>
      </c>
      <c r="I3" s="452"/>
      <c r="K3" s="446" t="s">
        <v>17</v>
      </c>
      <c r="L3" s="551"/>
      <c r="M3" s="551"/>
      <c r="N3" s="451" t="s">
        <v>20</v>
      </c>
      <c r="O3" s="461"/>
      <c r="P3" s="453" t="s">
        <v>13</v>
      </c>
      <c r="Q3" s="453"/>
      <c r="R3" s="460" t="s">
        <v>207</v>
      </c>
      <c r="S3" s="452"/>
      <c r="U3" s="451" t="s">
        <v>23</v>
      </c>
      <c r="V3" s="453"/>
      <c r="W3" s="397" t="s">
        <v>0</v>
      </c>
    </row>
    <row r="4" spans="1:23" x14ac:dyDescent="0.25">
      <c r="A4" s="449"/>
      <c r="B4" s="450"/>
      <c r="C4" s="450"/>
      <c r="D4" s="466" t="s">
        <v>208</v>
      </c>
      <c r="E4" s="467"/>
      <c r="F4" s="465" t="str">
        <f>D4</f>
        <v>jan-mar</v>
      </c>
      <c r="G4" s="465"/>
      <c r="H4" s="466" t="str">
        <f>D4</f>
        <v>jan-mar</v>
      </c>
      <c r="I4" s="468"/>
      <c r="K4" s="447"/>
      <c r="L4" s="552"/>
      <c r="M4" s="552"/>
      <c r="N4" s="464" t="str">
        <f>D4</f>
        <v>jan-mar</v>
      </c>
      <c r="O4" s="467"/>
      <c r="P4" s="465" t="str">
        <f>D4</f>
        <v>jan-mar</v>
      </c>
      <c r="Q4" s="465"/>
      <c r="R4" s="466" t="str">
        <f>D4</f>
        <v>jan-mar</v>
      </c>
      <c r="S4" s="468"/>
      <c r="U4" s="464" t="str">
        <f>D4</f>
        <v>jan-mar</v>
      </c>
      <c r="V4" s="465"/>
      <c r="W4" s="398" t="s">
        <v>99</v>
      </c>
    </row>
    <row r="5" spans="1:23" ht="21" customHeight="1" thickBot="1" x14ac:dyDescent="0.3">
      <c r="A5" s="442"/>
      <c r="B5" s="550"/>
      <c r="C5" s="550"/>
      <c r="D5" s="245">
        <v>2016</v>
      </c>
      <c r="E5" s="402">
        <v>2017</v>
      </c>
      <c r="F5" s="53">
        <f>D5</f>
        <v>2016</v>
      </c>
      <c r="G5" s="402">
        <f>E5</f>
        <v>2017</v>
      </c>
      <c r="H5" s="245" t="s">
        <v>1</v>
      </c>
      <c r="I5" s="401" t="s">
        <v>15</v>
      </c>
      <c r="K5" s="447"/>
      <c r="L5" s="552"/>
      <c r="M5" s="552"/>
      <c r="N5" s="52">
        <f>D5</f>
        <v>2016</v>
      </c>
      <c r="O5" s="402">
        <f>E5</f>
        <v>2017</v>
      </c>
      <c r="P5" s="53">
        <f>D5</f>
        <v>2016</v>
      </c>
      <c r="Q5" s="402">
        <f>E5</f>
        <v>2017</v>
      </c>
      <c r="R5" s="304">
        <v>1000</v>
      </c>
      <c r="S5" s="401" t="s">
        <v>15</v>
      </c>
      <c r="U5" s="342">
        <f>D5</f>
        <v>2016</v>
      </c>
      <c r="V5" s="422">
        <f>E5</f>
        <v>2017</v>
      </c>
      <c r="W5" s="399" t="s">
        <v>24</v>
      </c>
    </row>
    <row r="6" spans="1:23" ht="21.95" customHeight="1" x14ac:dyDescent="0.25">
      <c r="A6" s="415" t="s">
        <v>21</v>
      </c>
      <c r="B6" s="14"/>
      <c r="C6" s="14"/>
      <c r="D6" s="417">
        <v>1092.8399999999999</v>
      </c>
      <c r="E6" s="418">
        <v>1748.9499999999994</v>
      </c>
      <c r="F6" s="414">
        <f>D6/D8</f>
        <v>0.44019447118579885</v>
      </c>
      <c r="G6" s="414">
        <f>E6/E8</f>
        <v>0.51492106673261606</v>
      </c>
      <c r="H6" s="389">
        <f>(E6-D6)/D6</f>
        <v>0.60037150909556702</v>
      </c>
      <c r="I6" s="176">
        <f>(G6-F6)/F6</f>
        <v>0.16975814199919004</v>
      </c>
      <c r="J6" s="2"/>
      <c r="K6" s="413" t="s">
        <v>21</v>
      </c>
      <c r="L6" s="14"/>
      <c r="M6" s="14"/>
      <c r="N6" s="417">
        <v>322.31800000000015</v>
      </c>
      <c r="O6" s="418">
        <v>553.33500000000004</v>
      </c>
      <c r="P6" s="414">
        <f>N6/N8</f>
        <v>0.31627617620593795</v>
      </c>
      <c r="Q6" s="414">
        <f>O6/O8</f>
        <v>0.31928171063701111</v>
      </c>
      <c r="R6" s="389">
        <f>(O6-N6)/N6</f>
        <v>0.71673626666832069</v>
      </c>
      <c r="S6" s="176">
        <f>(Q6-P6)/P6</f>
        <v>9.5028796260523581E-3</v>
      </c>
      <c r="U6" s="80">
        <f>(N6/D6)*10</f>
        <v>2.9493612971706762</v>
      </c>
      <c r="V6" s="6">
        <f>(O6/E6)*10</f>
        <v>3.1638125732582423</v>
      </c>
      <c r="W6" s="179">
        <f>(V6-U6)/U6</f>
        <v>7.2711090463311256E-2</v>
      </c>
    </row>
    <row r="7" spans="1:23" ht="21.95" customHeight="1" thickBot="1" x14ac:dyDescent="0.3">
      <c r="A7" s="415" t="s">
        <v>22</v>
      </c>
      <c r="B7" s="14"/>
      <c r="C7" s="14"/>
      <c r="D7" s="416">
        <v>1389.79</v>
      </c>
      <c r="E7" s="419">
        <v>1647.5900000000001</v>
      </c>
      <c r="F7" s="414">
        <f>D7/D8</f>
        <v>0.55980552881420098</v>
      </c>
      <c r="G7" s="414">
        <f>E7/E8</f>
        <v>0.48507893326738399</v>
      </c>
      <c r="H7" s="159">
        <f t="shared" ref="H7:H8" si="0">(E7-D7)/D7</f>
        <v>0.18549565042200633</v>
      </c>
      <c r="I7" s="154">
        <f t="shared" ref="I7:I8" si="1">(G7-F7)/F7</f>
        <v>-0.133486705115445</v>
      </c>
      <c r="K7" s="413" t="s">
        <v>22</v>
      </c>
      <c r="L7" s="14"/>
      <c r="M7" s="14"/>
      <c r="N7" s="416">
        <v>696.78500000000042</v>
      </c>
      <c r="O7" s="419">
        <v>1179.7270000000008</v>
      </c>
      <c r="P7" s="414">
        <f>N7/N8</f>
        <v>0.68372382379406205</v>
      </c>
      <c r="Q7" s="414">
        <f>O7/O8</f>
        <v>0.68071828936298884</v>
      </c>
      <c r="R7" s="159">
        <f t="shared" ref="R7:R8" si="2">(O7-N7)/N7</f>
        <v>0.69310045422906641</v>
      </c>
      <c r="S7" s="154">
        <f t="shared" ref="S7:S8" si="3">(Q7-P7)/P7</f>
        <v>-4.3958310745925936E-3</v>
      </c>
      <c r="U7" s="151">
        <f t="shared" ref="U7:V8" si="4">(N7/D7)*10</f>
        <v>5.0135991768540595</v>
      </c>
      <c r="V7" s="421">
        <f t="shared" si="4"/>
        <v>7.1603190114045399</v>
      </c>
      <c r="W7" s="170">
        <f t="shared" ref="W7:W8" si="5">(V7-U7)/U7</f>
        <v>0.42817938946158579</v>
      </c>
    </row>
    <row r="8" spans="1:23" ht="26.25" customHeight="1" thickBot="1" x14ac:dyDescent="0.3">
      <c r="A8" s="24" t="s">
        <v>12</v>
      </c>
      <c r="B8" s="420"/>
      <c r="C8" s="26"/>
      <c r="D8" s="34">
        <v>2482.63</v>
      </c>
      <c r="E8" s="35">
        <v>3396.5399999999995</v>
      </c>
      <c r="F8" s="27">
        <f>SUM(F6:F7)</f>
        <v>0.99999999999999978</v>
      </c>
      <c r="G8" s="27">
        <f>SUM(G6:G7)</f>
        <v>1</v>
      </c>
      <c r="H8" s="178">
        <f t="shared" si="0"/>
        <v>0.3681217096385685</v>
      </c>
      <c r="I8" s="174">
        <f t="shared" si="1"/>
        <v>2.2204460492503136E-16</v>
      </c>
      <c r="J8" s="2"/>
      <c r="K8" s="382" t="s">
        <v>12</v>
      </c>
      <c r="L8" s="380"/>
      <c r="M8" s="385"/>
      <c r="N8" s="34">
        <v>1019.1030000000005</v>
      </c>
      <c r="O8" s="35">
        <v>1733.0620000000008</v>
      </c>
      <c r="P8" s="27">
        <f>SUM(P6:P7)</f>
        <v>1</v>
      </c>
      <c r="Q8" s="27">
        <f>SUM(Q6:Q7)</f>
        <v>1</v>
      </c>
      <c r="R8" s="178">
        <f t="shared" si="2"/>
        <v>0.70057589860887459</v>
      </c>
      <c r="S8" s="174">
        <f t="shared" si="3"/>
        <v>0</v>
      </c>
      <c r="T8" s="2"/>
      <c r="U8" s="51">
        <f t="shared" si="4"/>
        <v>4.104933075005138</v>
      </c>
      <c r="V8" s="192">
        <f t="shared" si="4"/>
        <v>5.1024336530704808</v>
      </c>
      <c r="W8" s="170">
        <f t="shared" si="5"/>
        <v>0.24300044844558014</v>
      </c>
    </row>
  </sheetData>
  <mergeCells count="16">
    <mergeCell ref="P3:Q3"/>
    <mergeCell ref="R3:S3"/>
    <mergeCell ref="U3:V3"/>
    <mergeCell ref="D4:E4"/>
    <mergeCell ref="F4:G4"/>
    <mergeCell ref="H4:I4"/>
    <mergeCell ref="N4:O4"/>
    <mergeCell ref="P4:Q4"/>
    <mergeCell ref="R4:S4"/>
    <mergeCell ref="U4:V4"/>
    <mergeCell ref="N3:O3"/>
    <mergeCell ref="A3:C5"/>
    <mergeCell ref="D3:E3"/>
    <mergeCell ref="F3:G3"/>
    <mergeCell ref="H3:I3"/>
    <mergeCell ref="K3:M5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4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" id="{0DF35741-1480-43A4-BA1A-2284F02E750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H6:I8</xm:sqref>
        </x14:conditionalFormatting>
        <x14:conditionalFormatting xmlns:xm="http://schemas.microsoft.com/office/excel/2006/main">
          <x14:cfRule type="iconSet" priority="2" id="{23061195-D843-472A-8D11-0BB62EDCD14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W6:W8</xm:sqref>
        </x14:conditionalFormatting>
        <x14:conditionalFormatting xmlns:xm="http://schemas.microsoft.com/office/excel/2006/main">
          <x14:cfRule type="iconSet" priority="1" id="{6D338C5F-3D81-4397-9BB4-86DCC42D114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R6:S8</xm:sqref>
        </x14:conditionalFormatting>
      </x14:conditionalFormatting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1"/>
  <sheetViews>
    <sheetView showGridLines="0" workbookViewId="0">
      <selection activeCell="M85" sqref="M85"/>
    </sheetView>
  </sheetViews>
  <sheetFormatPr defaultRowHeight="15" x14ac:dyDescent="0.25"/>
  <cols>
    <col min="1" max="1" width="26.7109375" customWidth="1"/>
    <col min="6" max="7" width="12.42578125" bestFit="1" customWidth="1"/>
    <col min="8" max="8" width="2" customWidth="1"/>
    <col min="13" max="14" width="11.42578125" bestFit="1" customWidth="1"/>
    <col min="15" max="15" width="2" customWidth="1"/>
    <col min="18" max="18" width="10.140625" customWidth="1"/>
  </cols>
  <sheetData>
    <row r="1" spans="1:18" ht="15.75" x14ac:dyDescent="0.25">
      <c r="A1" s="8" t="s">
        <v>209</v>
      </c>
    </row>
    <row r="3" spans="1:18" ht="8.25" customHeight="1" thickBot="1" x14ac:dyDescent="0.3"/>
    <row r="4" spans="1:18" x14ac:dyDescent="0.25">
      <c r="A4" s="469" t="s">
        <v>3</v>
      </c>
      <c r="B4" s="460" t="s">
        <v>1</v>
      </c>
      <c r="C4" s="453"/>
      <c r="D4" s="460" t="s">
        <v>13</v>
      </c>
      <c r="E4" s="453"/>
      <c r="F4" s="472" t="s">
        <v>109</v>
      </c>
      <c r="G4" s="463"/>
      <c r="I4" s="458" t="s">
        <v>20</v>
      </c>
      <c r="J4" s="459"/>
      <c r="K4" s="460" t="s">
        <v>13</v>
      </c>
      <c r="L4" s="461"/>
      <c r="M4" s="462" t="s">
        <v>109</v>
      </c>
      <c r="N4" s="463"/>
      <c r="P4" s="451" t="s">
        <v>23</v>
      </c>
      <c r="Q4" s="453"/>
      <c r="R4" s="397" t="s">
        <v>0</v>
      </c>
    </row>
    <row r="5" spans="1:18" x14ac:dyDescent="0.25">
      <c r="A5" s="470"/>
      <c r="B5" s="466" t="s">
        <v>113</v>
      </c>
      <c r="C5" s="465"/>
      <c r="D5" s="466" t="str">
        <f>B5</f>
        <v>jan - mar</v>
      </c>
      <c r="E5" s="465"/>
      <c r="F5" s="466" t="str">
        <f>D5</f>
        <v>jan - mar</v>
      </c>
      <c r="G5" s="468"/>
      <c r="I5" s="464" t="str">
        <f>B5</f>
        <v>jan - mar</v>
      </c>
      <c r="J5" s="465"/>
      <c r="K5" s="466" t="str">
        <f>B5</f>
        <v>jan - mar</v>
      </c>
      <c r="L5" s="467"/>
      <c r="M5" s="465" t="str">
        <f>B5</f>
        <v>jan - mar</v>
      </c>
      <c r="N5" s="468"/>
      <c r="P5" s="464" t="str">
        <f>B5</f>
        <v>jan - mar</v>
      </c>
      <c r="Q5" s="467"/>
      <c r="R5" s="398" t="s">
        <v>99</v>
      </c>
    </row>
    <row r="6" spans="1:18" ht="15.75" thickBot="1" x14ac:dyDescent="0.3">
      <c r="A6" s="471"/>
      <c r="B6" s="245">
        <f>'3'!E6</f>
        <v>2016</v>
      </c>
      <c r="C6" s="402">
        <f>'3'!F6</f>
        <v>2017</v>
      </c>
      <c r="D6" s="245">
        <f>B6</f>
        <v>2016</v>
      </c>
      <c r="E6" s="402">
        <f>C6</f>
        <v>2017</v>
      </c>
      <c r="F6" s="245" t="s">
        <v>1</v>
      </c>
      <c r="G6" s="401" t="s">
        <v>15</v>
      </c>
      <c r="I6" s="52">
        <f>B6</f>
        <v>2016</v>
      </c>
      <c r="J6" s="402">
        <f>E6</f>
        <v>2017</v>
      </c>
      <c r="K6" s="245">
        <f>B6</f>
        <v>2016</v>
      </c>
      <c r="L6" s="402">
        <f>C6</f>
        <v>2017</v>
      </c>
      <c r="M6" s="54">
        <v>1000</v>
      </c>
      <c r="N6" s="401" t="s">
        <v>15</v>
      </c>
      <c r="P6" s="52">
        <f>B6</f>
        <v>2016</v>
      </c>
      <c r="Q6" s="402">
        <f>C6</f>
        <v>2017</v>
      </c>
      <c r="R6" s="399" t="s">
        <v>24</v>
      </c>
    </row>
    <row r="7" spans="1:18" ht="20.100000000000001" customHeight="1" x14ac:dyDescent="0.25">
      <c r="A7" s="18" t="s">
        <v>45</v>
      </c>
      <c r="B7" s="95">
        <v>393.14000000000004</v>
      </c>
      <c r="C7" s="99">
        <v>374.65</v>
      </c>
      <c r="D7" s="4">
        <f>B7/$B$33</f>
        <v>0.15835625928954369</v>
      </c>
      <c r="E7" s="4">
        <f>C7/$C$33</f>
        <v>0.11030342642807089</v>
      </c>
      <c r="F7" s="159">
        <f>(C7-B7)/B7</f>
        <v>-4.7031591799359167E-2</v>
      </c>
      <c r="G7" s="176">
        <f>(E7-D7)/D7</f>
        <v>-0.30344763811079578</v>
      </c>
      <c r="I7" s="95">
        <v>195.00600000000003</v>
      </c>
      <c r="J7" s="99">
        <v>492.96300000000002</v>
      </c>
      <c r="K7" s="4">
        <f>I7/$I$33</f>
        <v>0.19135062893544619</v>
      </c>
      <c r="L7" s="4">
        <f>J7/$J$33</f>
        <v>0.28444625754877789</v>
      </c>
      <c r="M7" s="159">
        <f>(J7-I7)/I7</f>
        <v>1.5279376019199407</v>
      </c>
      <c r="N7" s="176">
        <f>(L7-K7)/K7</f>
        <v>0.48651853997688366</v>
      </c>
      <c r="P7" s="80">
        <f t="shared" ref="P7:Q33" si="0">(I7/B7)*10</f>
        <v>4.9602177341405103</v>
      </c>
      <c r="Q7" s="6">
        <f t="shared" si="0"/>
        <v>13.157960763379155</v>
      </c>
      <c r="R7" s="179">
        <f>(Q7-P7)/P7</f>
        <v>1.6526982218572148</v>
      </c>
    </row>
    <row r="8" spans="1:18" ht="20.100000000000001" customHeight="1" x14ac:dyDescent="0.25">
      <c r="A8" s="18" t="s">
        <v>47</v>
      </c>
      <c r="B8" s="36">
        <v>89.009999999999977</v>
      </c>
      <c r="C8" s="37">
        <v>1231.1600000000001</v>
      </c>
      <c r="D8" s="4">
        <f t="shared" ref="D8:D32" si="1">B8/$B$33</f>
        <v>3.5853107390146716E-2</v>
      </c>
      <c r="E8" s="4">
        <f t="shared" ref="E8:E32" si="2">C8/$C$33</f>
        <v>0.36247475371996207</v>
      </c>
      <c r="F8" s="159">
        <f t="shared" ref="F8:F33" si="3">(C8-B8)/B8</f>
        <v>12.831704302887321</v>
      </c>
      <c r="G8" s="154">
        <f t="shared" ref="G8:G32" si="4">(E8-D8)/D8</f>
        <v>9.109995481718796</v>
      </c>
      <c r="I8" s="36">
        <v>65.251999999999995</v>
      </c>
      <c r="J8" s="37">
        <v>338.24400000000009</v>
      </c>
      <c r="K8" s="4">
        <f t="shared" ref="K8:K32" si="5">I8/$I$33</f>
        <v>6.4028856749514029E-2</v>
      </c>
      <c r="L8" s="4">
        <f t="shared" ref="L8:L32" si="6">J8/$J$33</f>
        <v>0.19517132104910279</v>
      </c>
      <c r="M8" s="159">
        <f t="shared" ref="M8:M33" si="7">(J8-I8)/I8</f>
        <v>4.183657205909399</v>
      </c>
      <c r="N8" s="154">
        <f t="shared" ref="N8:N32" si="8">(L8-K8)/K8</f>
        <v>2.0481775086603293</v>
      </c>
      <c r="P8" s="80">
        <f t="shared" si="0"/>
        <v>7.3308617009324806</v>
      </c>
      <c r="Q8" s="6">
        <f t="shared" si="0"/>
        <v>2.7473602131323309</v>
      </c>
      <c r="R8" s="167">
        <f t="shared" ref="R8:R71" si="9">(Q8-P8)/P8</f>
        <v>-0.62523365939602049</v>
      </c>
    </row>
    <row r="9" spans="1:18" ht="20.100000000000001" customHeight="1" x14ac:dyDescent="0.25">
      <c r="A9" s="18" t="s">
        <v>37</v>
      </c>
      <c r="B9" s="36">
        <v>89.879999999999981</v>
      </c>
      <c r="C9" s="37">
        <v>342.45</v>
      </c>
      <c r="D9" s="4">
        <f t="shared" si="1"/>
        <v>3.6203542211283982E-2</v>
      </c>
      <c r="E9" s="4">
        <f t="shared" si="2"/>
        <v>0.10082319065872916</v>
      </c>
      <c r="F9" s="159">
        <f t="shared" si="3"/>
        <v>2.8100801068090795</v>
      </c>
      <c r="G9" s="154">
        <f t="shared" si="4"/>
        <v>1.7848985071771353</v>
      </c>
      <c r="I9" s="36">
        <v>41</v>
      </c>
      <c r="J9" s="37">
        <v>136.374</v>
      </c>
      <c r="K9" s="4">
        <f t="shared" si="5"/>
        <v>4.0231458449244084E-2</v>
      </c>
      <c r="L9" s="4">
        <f t="shared" si="6"/>
        <v>7.8689625645245245E-2</v>
      </c>
      <c r="M9" s="159">
        <f t="shared" si="7"/>
        <v>2.3261951219512196</v>
      </c>
      <c r="N9" s="154">
        <f t="shared" si="8"/>
        <v>0.9559227698523507</v>
      </c>
      <c r="P9" s="80">
        <f t="shared" si="0"/>
        <v>4.5616377392078338</v>
      </c>
      <c r="Q9" s="6">
        <f t="shared" si="0"/>
        <v>3.9823039859833553</v>
      </c>
      <c r="R9" s="167">
        <f t="shared" si="9"/>
        <v>-0.12700126278003929</v>
      </c>
    </row>
    <row r="10" spans="1:18" ht="20.100000000000001" customHeight="1" x14ac:dyDescent="0.25">
      <c r="A10" s="18" t="s">
        <v>43</v>
      </c>
      <c r="B10" s="36">
        <v>231.25000000000003</v>
      </c>
      <c r="C10" s="37">
        <v>143.94</v>
      </c>
      <c r="D10" s="4">
        <f t="shared" si="1"/>
        <v>9.3147186652864075E-2</v>
      </c>
      <c r="E10" s="4">
        <f t="shared" si="2"/>
        <v>4.2378420392517088E-2</v>
      </c>
      <c r="F10" s="159">
        <f t="shared" si="3"/>
        <v>-0.37755675675675682</v>
      </c>
      <c r="G10" s="154">
        <f t="shared" si="4"/>
        <v>-0.54503810672832553</v>
      </c>
      <c r="I10" s="36">
        <v>100.854</v>
      </c>
      <c r="J10" s="37">
        <v>131.21499999999997</v>
      </c>
      <c r="K10" s="4">
        <f t="shared" si="5"/>
        <v>9.8963500254635683E-2</v>
      </c>
      <c r="L10" s="4">
        <f t="shared" si="6"/>
        <v>7.5712813505806484E-2</v>
      </c>
      <c r="M10" s="159">
        <f t="shared" si="7"/>
        <v>0.30103912586511172</v>
      </c>
      <c r="N10" s="154">
        <f t="shared" si="8"/>
        <v>-0.2349420411465295</v>
      </c>
      <c r="P10" s="80">
        <f t="shared" si="0"/>
        <v>4.3612540540540534</v>
      </c>
      <c r="Q10" s="6">
        <f t="shared" si="0"/>
        <v>9.1159510907322492</v>
      </c>
      <c r="R10" s="167">
        <f t="shared" si="9"/>
        <v>1.09021326841953</v>
      </c>
    </row>
    <row r="11" spans="1:18" ht="20.100000000000001" customHeight="1" x14ac:dyDescent="0.25">
      <c r="A11" s="18" t="s">
        <v>57</v>
      </c>
      <c r="B11" s="36">
        <v>8.2000000000000011</v>
      </c>
      <c r="C11" s="37">
        <v>25.86</v>
      </c>
      <c r="D11" s="4">
        <f t="shared" si="1"/>
        <v>3.3029488888799371E-3</v>
      </c>
      <c r="E11" s="4">
        <f t="shared" si="2"/>
        <v>7.6136303414651371E-3</v>
      </c>
      <c r="F11" s="159">
        <f t="shared" si="3"/>
        <v>2.1536585365853651</v>
      </c>
      <c r="G11" s="154">
        <f t="shared" si="4"/>
        <v>1.3051008651989755</v>
      </c>
      <c r="I11" s="36">
        <v>45.003</v>
      </c>
      <c r="J11" s="37">
        <v>77.253999999999991</v>
      </c>
      <c r="K11" s="4">
        <f t="shared" si="5"/>
        <v>4.415942255100809E-2</v>
      </c>
      <c r="L11" s="4">
        <f t="shared" si="6"/>
        <v>4.4576593335956823E-2</v>
      </c>
      <c r="M11" s="159">
        <f t="shared" si="7"/>
        <v>0.716641112814701</v>
      </c>
      <c r="N11" s="154">
        <f t="shared" si="8"/>
        <v>9.446925726142882E-3</v>
      </c>
      <c r="P11" s="80">
        <f t="shared" si="0"/>
        <v>54.881707317073165</v>
      </c>
      <c r="Q11" s="6">
        <f t="shared" si="0"/>
        <v>29.873936581593192</v>
      </c>
      <c r="R11" s="167">
        <f t="shared" si="9"/>
        <v>-0.45566677783911252</v>
      </c>
    </row>
    <row r="12" spans="1:18" ht="20.100000000000001" customHeight="1" x14ac:dyDescent="0.25">
      <c r="A12" s="18" t="s">
        <v>38</v>
      </c>
      <c r="B12" s="36">
        <v>419.36</v>
      </c>
      <c r="C12" s="37">
        <v>108.62999999999998</v>
      </c>
      <c r="D12" s="4">
        <f t="shared" si="1"/>
        <v>0.16891763976105978</v>
      </c>
      <c r="E12" s="4">
        <f t="shared" si="2"/>
        <v>3.1982546944832081E-2</v>
      </c>
      <c r="F12" s="159">
        <f t="shared" si="3"/>
        <v>-0.74096241892407477</v>
      </c>
      <c r="G12" s="154">
        <f t="shared" si="4"/>
        <v>-0.8106618883020591</v>
      </c>
      <c r="I12" s="36">
        <v>93.57099999999997</v>
      </c>
      <c r="J12" s="37">
        <v>68.694000000000003</v>
      </c>
      <c r="K12" s="4">
        <f t="shared" si="5"/>
        <v>9.1817019476932132E-2</v>
      </c>
      <c r="L12" s="4">
        <f t="shared" si="6"/>
        <v>3.9637358617291257E-2</v>
      </c>
      <c r="M12" s="159">
        <f t="shared" si="7"/>
        <v>-0.26586228639215115</v>
      </c>
      <c r="N12" s="154">
        <f t="shared" si="8"/>
        <v>-0.56830053030364769</v>
      </c>
      <c r="P12" s="80">
        <f t="shared" si="0"/>
        <v>2.2312809996184653</v>
      </c>
      <c r="Q12" s="6">
        <f t="shared" si="0"/>
        <v>6.3236674951670828</v>
      </c>
      <c r="R12" s="167">
        <f t="shared" si="9"/>
        <v>1.8340973173026569</v>
      </c>
    </row>
    <row r="13" spans="1:18" ht="20.100000000000001" customHeight="1" x14ac:dyDescent="0.25">
      <c r="A13" s="18" t="s">
        <v>53</v>
      </c>
      <c r="B13" s="36">
        <v>154.53</v>
      </c>
      <c r="C13" s="37">
        <v>210.07999999999998</v>
      </c>
      <c r="D13" s="4">
        <f t="shared" si="1"/>
        <v>6.2244474609587389E-2</v>
      </c>
      <c r="E13" s="4">
        <f t="shared" si="2"/>
        <v>6.1851177963456919E-2</v>
      </c>
      <c r="F13" s="159">
        <f t="shared" si="3"/>
        <v>0.35947712418300642</v>
      </c>
      <c r="G13" s="154">
        <f t="shared" si="4"/>
        <v>-6.3185792569914502E-3</v>
      </c>
      <c r="I13" s="36">
        <v>41.435000000000009</v>
      </c>
      <c r="J13" s="37">
        <v>67.935999999999993</v>
      </c>
      <c r="K13" s="4">
        <f t="shared" si="5"/>
        <v>4.0658304410839737E-2</v>
      </c>
      <c r="L13" s="4">
        <f t="shared" si="6"/>
        <v>3.9199982458792589E-2</v>
      </c>
      <c r="M13" s="159">
        <f t="shared" si="7"/>
        <v>0.63958006516230181</v>
      </c>
      <c r="N13" s="154">
        <f t="shared" si="8"/>
        <v>-3.5867751328517057E-2</v>
      </c>
      <c r="P13" s="80">
        <f t="shared" si="0"/>
        <v>2.6813563709312116</v>
      </c>
      <c r="Q13" s="6">
        <f t="shared" si="0"/>
        <v>3.2338156892612338</v>
      </c>
      <c r="R13" s="167">
        <f t="shared" si="9"/>
        <v>0.20603725947034704</v>
      </c>
    </row>
    <row r="14" spans="1:18" ht="20.100000000000001" customHeight="1" x14ac:dyDescent="0.25">
      <c r="A14" s="18" t="s">
        <v>44</v>
      </c>
      <c r="B14" s="36">
        <v>40.109999999999992</v>
      </c>
      <c r="C14" s="37">
        <v>121.41999999999999</v>
      </c>
      <c r="D14" s="4">
        <f t="shared" si="1"/>
        <v>1.615625365036271E-2</v>
      </c>
      <c r="E14" s="4">
        <f t="shared" si="2"/>
        <v>3.5748143699176213E-2</v>
      </c>
      <c r="F14" s="159">
        <f t="shared" si="3"/>
        <v>2.0271752680129649</v>
      </c>
      <c r="G14" s="154">
        <f t="shared" si="4"/>
        <v>1.2126505607550708</v>
      </c>
      <c r="I14" s="36">
        <v>19.995000000000001</v>
      </c>
      <c r="J14" s="37">
        <v>43.756999999999998</v>
      </c>
      <c r="K14" s="4">
        <f t="shared" si="5"/>
        <v>1.9620195407137452E-2</v>
      </c>
      <c r="L14" s="4">
        <f t="shared" si="6"/>
        <v>2.5248375418767479E-2</v>
      </c>
      <c r="M14" s="159">
        <f t="shared" si="7"/>
        <v>1.1883970992748185</v>
      </c>
      <c r="N14" s="154">
        <f t="shared" si="8"/>
        <v>0.28685647083731908</v>
      </c>
      <c r="P14" s="80">
        <f t="shared" si="0"/>
        <v>4.9850411368735985</v>
      </c>
      <c r="Q14" s="6">
        <f t="shared" si="0"/>
        <v>3.6037720309668919</v>
      </c>
      <c r="R14" s="167">
        <f t="shared" si="9"/>
        <v>-0.2770827898870617</v>
      </c>
    </row>
    <row r="15" spans="1:18" ht="20.100000000000001" customHeight="1" x14ac:dyDescent="0.25">
      <c r="A15" s="18" t="s">
        <v>79</v>
      </c>
      <c r="B15" s="36">
        <v>50.86</v>
      </c>
      <c r="C15" s="37">
        <v>111.14999999999999</v>
      </c>
      <c r="D15" s="4">
        <f t="shared" si="1"/>
        <v>2.0486339083955314E-2</v>
      </c>
      <c r="E15" s="4">
        <f t="shared" si="2"/>
        <v>3.2724478439824047E-2</v>
      </c>
      <c r="F15" s="159">
        <f t="shared" si="3"/>
        <v>1.1854109319701138</v>
      </c>
      <c r="G15" s="154">
        <f t="shared" si="4"/>
        <v>0.59738049368974444</v>
      </c>
      <c r="I15" s="36">
        <v>18.21</v>
      </c>
      <c r="J15" s="37">
        <v>38.883000000000003</v>
      </c>
      <c r="K15" s="4">
        <f t="shared" si="5"/>
        <v>1.7868655081969144E-2</v>
      </c>
      <c r="L15" s="4">
        <f t="shared" si="6"/>
        <v>2.2436012098817012E-2</v>
      </c>
      <c r="M15" s="159">
        <f t="shared" si="7"/>
        <v>1.1352553542009884</v>
      </c>
      <c r="N15" s="154">
        <f t="shared" si="8"/>
        <v>0.25560720691601935</v>
      </c>
      <c r="P15" s="80">
        <f t="shared" si="0"/>
        <v>3.5804168305151398</v>
      </c>
      <c r="Q15" s="6">
        <f t="shared" si="0"/>
        <v>3.4982456140350884</v>
      </c>
      <c r="R15" s="167">
        <f t="shared" si="9"/>
        <v>-2.2950181604477846E-2</v>
      </c>
    </row>
    <row r="16" spans="1:18" ht="20.100000000000001" customHeight="1" x14ac:dyDescent="0.25">
      <c r="A16" s="18" t="s">
        <v>36</v>
      </c>
      <c r="B16" s="36">
        <v>292.11</v>
      </c>
      <c r="C16" s="37">
        <v>103.13999999999999</v>
      </c>
      <c r="D16" s="4">
        <f t="shared" si="1"/>
        <v>0.11766151218667296</v>
      </c>
      <c r="E16" s="4">
        <f t="shared" si="2"/>
        <v>3.036619618788531E-2</v>
      </c>
      <c r="F16" s="159">
        <f t="shared" si="3"/>
        <v>-0.64691383382972178</v>
      </c>
      <c r="G16" s="154">
        <f t="shared" si="4"/>
        <v>-0.74191903857475006</v>
      </c>
      <c r="I16" s="36">
        <v>57.273000000000003</v>
      </c>
      <c r="J16" s="37">
        <v>38.105000000000011</v>
      </c>
      <c r="K16" s="4">
        <f t="shared" si="5"/>
        <v>5.6199422433257484E-2</v>
      </c>
      <c r="L16" s="4">
        <f t="shared" si="6"/>
        <v>2.1987095672284095E-2</v>
      </c>
      <c r="M16" s="159">
        <f t="shared" si="7"/>
        <v>-0.33467777137569171</v>
      </c>
      <c r="N16" s="154">
        <f t="shared" si="8"/>
        <v>-0.60876651893716516</v>
      </c>
      <c r="P16" s="80">
        <f t="shared" si="0"/>
        <v>1.9606655027215774</v>
      </c>
      <c r="Q16" s="6">
        <f t="shared" si="0"/>
        <v>3.694492922241615</v>
      </c>
      <c r="R16" s="167">
        <f t="shared" si="9"/>
        <v>0.88430556722364506</v>
      </c>
    </row>
    <row r="17" spans="1:18" ht="20.100000000000001" customHeight="1" x14ac:dyDescent="0.25">
      <c r="A17" s="18" t="s">
        <v>74</v>
      </c>
      <c r="B17" s="36">
        <v>17.7</v>
      </c>
      <c r="C17" s="37">
        <v>14.27</v>
      </c>
      <c r="D17" s="4">
        <f t="shared" si="1"/>
        <v>7.1295360162408382E-3</v>
      </c>
      <c r="E17" s="4">
        <f t="shared" si="2"/>
        <v>4.2013342990219454E-3</v>
      </c>
      <c r="F17" s="159">
        <f t="shared" si="3"/>
        <v>-0.19378531073446326</v>
      </c>
      <c r="G17" s="154">
        <f t="shared" si="4"/>
        <v>-0.41071420504062955</v>
      </c>
      <c r="I17" s="36">
        <v>66.814000000000007</v>
      </c>
      <c r="J17" s="37">
        <v>35.643999999999998</v>
      </c>
      <c r="K17" s="4">
        <f t="shared" si="5"/>
        <v>6.556157719092183E-2</v>
      </c>
      <c r="L17" s="4">
        <f t="shared" si="6"/>
        <v>2.0567065690667734E-2</v>
      </c>
      <c r="M17" s="159">
        <f t="shared" si="7"/>
        <v>-0.46651899302541394</v>
      </c>
      <c r="N17" s="154">
        <f t="shared" si="8"/>
        <v>-0.68629391524895145</v>
      </c>
      <c r="P17" s="80">
        <f t="shared" si="0"/>
        <v>37.748022598870065</v>
      </c>
      <c r="Q17" s="6">
        <f t="shared" si="0"/>
        <v>24.978276103714087</v>
      </c>
      <c r="R17" s="167">
        <f t="shared" si="9"/>
        <v>-0.33828915042395419</v>
      </c>
    </row>
    <row r="18" spans="1:18" ht="20.100000000000001" customHeight="1" x14ac:dyDescent="0.25">
      <c r="A18" s="18" t="s">
        <v>42</v>
      </c>
      <c r="B18" s="36">
        <v>42.88</v>
      </c>
      <c r="C18" s="37">
        <v>51.620000000000005</v>
      </c>
      <c r="D18" s="4">
        <f t="shared" si="1"/>
        <v>1.7272005896972156E-2</v>
      </c>
      <c r="E18" s="4">
        <f t="shared" si="2"/>
        <v>1.519781895693853E-2</v>
      </c>
      <c r="F18" s="159">
        <f t="shared" si="3"/>
        <v>0.20382462686567168</v>
      </c>
      <c r="G18" s="154">
        <f t="shared" si="4"/>
        <v>-0.12008952245652245</v>
      </c>
      <c r="I18" s="36">
        <v>16.548999999999999</v>
      </c>
      <c r="J18" s="37">
        <v>27.233999999999998</v>
      </c>
      <c r="K18" s="4">
        <f t="shared" si="5"/>
        <v>1.6238790387232693E-2</v>
      </c>
      <c r="L18" s="4">
        <f t="shared" si="6"/>
        <v>1.5714382982259148E-2</v>
      </c>
      <c r="M18" s="159">
        <f t="shared" si="7"/>
        <v>0.64565834793643118</v>
      </c>
      <c r="N18" s="154">
        <f t="shared" si="8"/>
        <v>-3.2293501699846211E-2</v>
      </c>
      <c r="P18" s="80">
        <f t="shared" si="0"/>
        <v>3.859375</v>
      </c>
      <c r="Q18" s="6">
        <f t="shared" si="0"/>
        <v>5.2758620689655169</v>
      </c>
      <c r="R18" s="167">
        <f t="shared" si="9"/>
        <v>0.36702498952952667</v>
      </c>
    </row>
    <row r="19" spans="1:18" ht="20.100000000000001" customHeight="1" x14ac:dyDescent="0.25">
      <c r="A19" s="18" t="s">
        <v>39</v>
      </c>
      <c r="B19" s="36">
        <v>18.54</v>
      </c>
      <c r="C19" s="37">
        <v>54.78</v>
      </c>
      <c r="D19" s="4">
        <f t="shared" si="1"/>
        <v>7.4678868780285387E-3</v>
      </c>
      <c r="E19" s="4">
        <f t="shared" si="2"/>
        <v>1.6128177498277656E-2</v>
      </c>
      <c r="F19" s="159">
        <f t="shared" si="3"/>
        <v>1.9546925566343043</v>
      </c>
      <c r="G19" s="154">
        <f t="shared" si="4"/>
        <v>1.1596708361676955</v>
      </c>
      <c r="I19" s="36">
        <v>11.786</v>
      </c>
      <c r="J19" s="37">
        <v>24.535</v>
      </c>
      <c r="K19" s="4">
        <f t="shared" si="5"/>
        <v>1.1565072421531482E-2</v>
      </c>
      <c r="L19" s="4">
        <f t="shared" si="6"/>
        <v>1.4157023811035037E-2</v>
      </c>
      <c r="M19" s="159">
        <f t="shared" si="7"/>
        <v>1.0817071101306637</v>
      </c>
      <c r="N19" s="154">
        <f t="shared" si="8"/>
        <v>0.22411890691474984</v>
      </c>
      <c r="P19" s="80">
        <f t="shared" si="0"/>
        <v>6.3570658036677452</v>
      </c>
      <c r="Q19" s="6">
        <f t="shared" si="0"/>
        <v>4.4788243884629422</v>
      </c>
      <c r="R19" s="167">
        <f t="shared" si="9"/>
        <v>-0.29545728693277662</v>
      </c>
    </row>
    <row r="20" spans="1:18" ht="20.100000000000001" customHeight="1" x14ac:dyDescent="0.25">
      <c r="A20" s="18" t="s">
        <v>52</v>
      </c>
      <c r="B20" s="36">
        <v>19.18</v>
      </c>
      <c r="C20" s="37">
        <v>30.19</v>
      </c>
      <c r="D20" s="4">
        <f t="shared" si="1"/>
        <v>7.7256780108191682E-3</v>
      </c>
      <c r="E20" s="4">
        <f t="shared" si="2"/>
        <v>8.8884570769076753E-3</v>
      </c>
      <c r="F20" s="159">
        <f t="shared" si="3"/>
        <v>0.57403545359749752</v>
      </c>
      <c r="G20" s="154">
        <f t="shared" si="4"/>
        <v>0.15050835207733637</v>
      </c>
      <c r="I20" s="36">
        <v>14.324999999999999</v>
      </c>
      <c r="J20" s="37">
        <v>24.225000000000005</v>
      </c>
      <c r="K20" s="4">
        <f t="shared" si="5"/>
        <v>1.4056479080132233E-2</v>
      </c>
      <c r="L20" s="4">
        <f t="shared" si="6"/>
        <v>1.3978149656503928E-2</v>
      </c>
      <c r="M20" s="159">
        <f t="shared" si="7"/>
        <v>0.69109947643979097</v>
      </c>
      <c r="N20" s="154">
        <f t="shared" si="8"/>
        <v>-5.5724782274259033E-3</v>
      </c>
      <c r="P20" s="80">
        <f t="shared" si="0"/>
        <v>7.4687174139728887</v>
      </c>
      <c r="Q20" s="6">
        <f t="shared" si="0"/>
        <v>8.0241801921165958</v>
      </c>
      <c r="R20" s="167">
        <f t="shared" si="9"/>
        <v>7.4371909841509973E-2</v>
      </c>
    </row>
    <row r="21" spans="1:18" ht="20.100000000000001" customHeight="1" x14ac:dyDescent="0.25">
      <c r="A21" s="18" t="s">
        <v>58</v>
      </c>
      <c r="B21" s="36">
        <v>41.179999999999993</v>
      </c>
      <c r="C21" s="37">
        <v>23.3</v>
      </c>
      <c r="D21" s="4">
        <f t="shared" si="1"/>
        <v>1.6587248200497045E-2</v>
      </c>
      <c r="E21" s="4">
        <f t="shared" si="2"/>
        <v>6.8599221560764773E-3</v>
      </c>
      <c r="F21" s="159">
        <f t="shared" si="3"/>
        <v>-0.43419135502671186</v>
      </c>
      <c r="G21" s="154">
        <f t="shared" si="4"/>
        <v>-0.5864339839159749</v>
      </c>
      <c r="I21" s="36">
        <v>12.113</v>
      </c>
      <c r="J21" s="37">
        <v>21.88</v>
      </c>
      <c r="K21" s="4">
        <f t="shared" si="5"/>
        <v>1.1885942834041308E-2</v>
      </c>
      <c r="L21" s="4">
        <f t="shared" si="6"/>
        <v>1.2625053229486309E-2</v>
      </c>
      <c r="M21" s="159">
        <f t="shared" si="7"/>
        <v>0.8063237843639065</v>
      </c>
      <c r="N21" s="154">
        <f t="shared" si="8"/>
        <v>6.2183573130453786E-2</v>
      </c>
      <c r="P21" s="80">
        <f t="shared" si="0"/>
        <v>2.9414764448761539</v>
      </c>
      <c r="Q21" s="6">
        <f t="shared" si="0"/>
        <v>9.3905579399141619</v>
      </c>
      <c r="R21" s="167">
        <f t="shared" si="9"/>
        <v>2.1924640961418738</v>
      </c>
    </row>
    <row r="22" spans="1:18" ht="20.100000000000001" customHeight="1" x14ac:dyDescent="0.25">
      <c r="A22" s="18" t="s">
        <v>40</v>
      </c>
      <c r="B22" s="36">
        <v>35.940000000000005</v>
      </c>
      <c r="C22" s="37">
        <v>72.03</v>
      </c>
      <c r="D22" s="4">
        <f t="shared" si="1"/>
        <v>1.4476583300773772E-2</v>
      </c>
      <c r="E22" s="4">
        <f t="shared" si="2"/>
        <v>2.1206875231853588E-2</v>
      </c>
      <c r="F22" s="159">
        <f t="shared" si="3"/>
        <v>1.0041736227045073</v>
      </c>
      <c r="G22" s="154">
        <f t="shared" si="4"/>
        <v>0.46490886635661355</v>
      </c>
      <c r="I22" s="36">
        <v>11.975000000000001</v>
      </c>
      <c r="J22" s="37">
        <v>20.185000000000002</v>
      </c>
      <c r="K22" s="4">
        <f t="shared" si="5"/>
        <v>1.1750529632431658E-2</v>
      </c>
      <c r="L22" s="4">
        <f t="shared" si="6"/>
        <v>1.1647015513582323E-2</v>
      </c>
      <c r="M22" s="159">
        <f t="shared" si="7"/>
        <v>0.6855949895615866</v>
      </c>
      <c r="N22" s="154">
        <f t="shared" si="8"/>
        <v>-8.80931516172981E-3</v>
      </c>
      <c r="P22" s="80">
        <f t="shared" si="0"/>
        <v>3.3319421257651642</v>
      </c>
      <c r="Q22" s="6">
        <f t="shared" si="0"/>
        <v>2.8023045953075112</v>
      </c>
      <c r="R22" s="167">
        <f t="shared" si="9"/>
        <v>-0.15895760204298998</v>
      </c>
    </row>
    <row r="23" spans="1:18" ht="20.100000000000001" customHeight="1" x14ac:dyDescent="0.25">
      <c r="A23" s="18" t="s">
        <v>48</v>
      </c>
      <c r="B23" s="36">
        <v>92.1</v>
      </c>
      <c r="C23" s="37">
        <v>66.95</v>
      </c>
      <c r="D23" s="4">
        <f t="shared" si="1"/>
        <v>3.7097755203151478E-2</v>
      </c>
      <c r="E23" s="4">
        <f t="shared" si="2"/>
        <v>1.9711235551472969E-2</v>
      </c>
      <c r="F23" s="159">
        <f t="shared" si="3"/>
        <v>-0.27307274701411499</v>
      </c>
      <c r="G23" s="154">
        <f t="shared" si="4"/>
        <v>-0.46866770122526208</v>
      </c>
      <c r="I23" s="36">
        <v>23.905000000000001</v>
      </c>
      <c r="J23" s="37">
        <v>18.428999999999998</v>
      </c>
      <c r="K23" s="4">
        <f t="shared" si="5"/>
        <v>2.3456902786077559E-2</v>
      </c>
      <c r="L23" s="4">
        <f t="shared" si="6"/>
        <v>1.063377998017382E-2</v>
      </c>
      <c r="M23" s="159">
        <f t="shared" si="7"/>
        <v>-0.22907341560343034</v>
      </c>
      <c r="N23" s="154">
        <f t="shared" si="8"/>
        <v>-0.54666734661639482</v>
      </c>
      <c r="P23" s="80">
        <f t="shared" si="0"/>
        <v>2.5955483170466884</v>
      </c>
      <c r="Q23" s="6">
        <f t="shared" si="0"/>
        <v>2.7526512322628829</v>
      </c>
      <c r="R23" s="167">
        <f t="shared" si="9"/>
        <v>6.0527833053384272E-2</v>
      </c>
    </row>
    <row r="24" spans="1:18" ht="20.100000000000001" customHeight="1" x14ac:dyDescent="0.25">
      <c r="A24" s="18" t="s">
        <v>51</v>
      </c>
      <c r="B24" s="36">
        <v>57.980000000000004</v>
      </c>
      <c r="C24" s="37">
        <v>33.93</v>
      </c>
      <c r="D24" s="4">
        <f t="shared" si="1"/>
        <v>2.3354265436251066E-2</v>
      </c>
      <c r="E24" s="4">
        <f t="shared" si="2"/>
        <v>9.9895776289989219E-3</v>
      </c>
      <c r="F24" s="159">
        <f t="shared" si="3"/>
        <v>-0.41479820627802694</v>
      </c>
      <c r="G24" s="154">
        <f t="shared" si="4"/>
        <v>-0.57225896672849952</v>
      </c>
      <c r="I24" s="36">
        <v>24.400999999999996</v>
      </c>
      <c r="J24" s="37">
        <v>15.540000000000003</v>
      </c>
      <c r="K24" s="4">
        <f t="shared" si="5"/>
        <v>2.3943605307804997E-2</v>
      </c>
      <c r="L24" s="4">
        <f t="shared" si="6"/>
        <v>8.9667882626241913E-3</v>
      </c>
      <c r="M24" s="159">
        <f t="shared" si="7"/>
        <v>-0.36314085488299641</v>
      </c>
      <c r="N24" s="154">
        <f t="shared" si="8"/>
        <v>-0.6255038392358877</v>
      </c>
      <c r="P24" s="80">
        <f t="shared" si="0"/>
        <v>4.2085201793721962</v>
      </c>
      <c r="Q24" s="6">
        <f t="shared" si="0"/>
        <v>4.5800176834659601</v>
      </c>
      <c r="R24" s="167">
        <f t="shared" si="9"/>
        <v>8.8272715410665267E-2</v>
      </c>
    </row>
    <row r="25" spans="1:18" ht="20.100000000000001" customHeight="1" x14ac:dyDescent="0.25">
      <c r="A25" s="18" t="s">
        <v>72</v>
      </c>
      <c r="B25" s="36">
        <v>45.36</v>
      </c>
      <c r="C25" s="37">
        <v>55.17</v>
      </c>
      <c r="D25" s="4">
        <f t="shared" si="1"/>
        <v>1.8270946536535843E-2</v>
      </c>
      <c r="E25" s="4">
        <f t="shared" si="2"/>
        <v>1.6243000229645463E-2</v>
      </c>
      <c r="F25" s="159">
        <f t="shared" si="3"/>
        <v>0.21626984126984133</v>
      </c>
      <c r="G25" s="154">
        <f t="shared" si="4"/>
        <v>-0.11099295281911965</v>
      </c>
      <c r="I25" s="36">
        <v>10.472000000000001</v>
      </c>
      <c r="J25" s="37">
        <v>14.329000000000001</v>
      </c>
      <c r="K25" s="4">
        <f t="shared" si="5"/>
        <v>1.0275703240987418E-2</v>
      </c>
      <c r="L25" s="4">
        <f t="shared" si="6"/>
        <v>8.2680250331494225E-3</v>
      </c>
      <c r="M25" s="159">
        <f t="shared" si="7"/>
        <v>0.36831550802139024</v>
      </c>
      <c r="N25" s="154">
        <f t="shared" si="8"/>
        <v>-0.19538110051970251</v>
      </c>
      <c r="P25" s="80">
        <f t="shared" si="0"/>
        <v>2.3086419753086425</v>
      </c>
      <c r="Q25" s="6">
        <f t="shared" si="0"/>
        <v>2.5972448794634766</v>
      </c>
      <c r="R25" s="167">
        <f t="shared" si="9"/>
        <v>0.12500981409915274</v>
      </c>
    </row>
    <row r="26" spans="1:18" ht="20.100000000000001" customHeight="1" x14ac:dyDescent="0.25">
      <c r="A26" s="18" t="s">
        <v>49</v>
      </c>
      <c r="B26" s="36">
        <v>11.32</v>
      </c>
      <c r="C26" s="37">
        <v>28.119999999999997</v>
      </c>
      <c r="D26" s="4">
        <f t="shared" si="1"/>
        <v>4.559680661234254E-3</v>
      </c>
      <c r="E26" s="4">
        <f t="shared" si="2"/>
        <v>8.2790133488785632E-3</v>
      </c>
      <c r="F26" s="159">
        <f t="shared" si="3"/>
        <v>1.4840989399293283</v>
      </c>
      <c r="G26" s="154">
        <f t="shared" si="4"/>
        <v>0.81570025709597127</v>
      </c>
      <c r="I26" s="36">
        <v>5.0310000000000006</v>
      </c>
      <c r="J26" s="37">
        <v>13.48</v>
      </c>
      <c r="K26" s="4">
        <f t="shared" si="5"/>
        <v>4.9366943282474884E-3</v>
      </c>
      <c r="L26" s="4">
        <f t="shared" si="6"/>
        <v>7.7781406550948571E-3</v>
      </c>
      <c r="M26" s="159">
        <f t="shared" si="7"/>
        <v>1.6793877956668652</v>
      </c>
      <c r="N26" s="154">
        <f t="shared" si="8"/>
        <v>0.57557671954464995</v>
      </c>
      <c r="P26" s="80">
        <f t="shared" si="0"/>
        <v>4.4443462897526507</v>
      </c>
      <c r="Q26" s="6">
        <f t="shared" si="0"/>
        <v>4.7937411095305835</v>
      </c>
      <c r="R26" s="167">
        <f t="shared" si="9"/>
        <v>7.861557065963426E-2</v>
      </c>
    </row>
    <row r="27" spans="1:18" ht="20.100000000000001" customHeight="1" x14ac:dyDescent="0.25">
      <c r="A27" s="18" t="s">
        <v>41</v>
      </c>
      <c r="B27" s="36">
        <v>13.920000000000002</v>
      </c>
      <c r="C27" s="37">
        <v>28.730000000000004</v>
      </c>
      <c r="D27" s="4">
        <f t="shared" si="1"/>
        <v>5.6069571381961855E-3</v>
      </c>
      <c r="E27" s="4">
        <f t="shared" si="2"/>
        <v>8.4586078774282064E-3</v>
      </c>
      <c r="F27" s="159">
        <f t="shared" si="3"/>
        <v>1.0639367816091954</v>
      </c>
      <c r="G27" s="154">
        <f t="shared" si="4"/>
        <v>0.50859149962209727</v>
      </c>
      <c r="I27" s="36">
        <v>5.6460000000000008</v>
      </c>
      <c r="J27" s="37">
        <v>12.157</v>
      </c>
      <c r="K27" s="4">
        <f t="shared" si="5"/>
        <v>5.5401662049861496E-3</v>
      </c>
      <c r="L27" s="4">
        <f t="shared" si="6"/>
        <v>7.0147519246282026E-3</v>
      </c>
      <c r="M27" s="159">
        <f t="shared" si="7"/>
        <v>1.1532058094225999</v>
      </c>
      <c r="N27" s="154">
        <f t="shared" si="8"/>
        <v>0.26616272239539057</v>
      </c>
      <c r="P27" s="80">
        <f t="shared" si="0"/>
        <v>4.056034482758621</v>
      </c>
      <c r="Q27" s="6">
        <f t="shared" si="0"/>
        <v>4.2314653672119729</v>
      </c>
      <c r="R27" s="167">
        <f t="shared" si="9"/>
        <v>4.3251822734513952E-2</v>
      </c>
    </row>
    <row r="28" spans="1:18" ht="20.100000000000001" customHeight="1" x14ac:dyDescent="0.25">
      <c r="A28" s="18" t="s">
        <v>71</v>
      </c>
      <c r="B28" s="36">
        <v>40.56</v>
      </c>
      <c r="C28" s="37">
        <v>37.940000000000005</v>
      </c>
      <c r="D28" s="4">
        <f t="shared" si="1"/>
        <v>1.6337513040606124E-2</v>
      </c>
      <c r="E28" s="4">
        <f t="shared" si="2"/>
        <v>1.1170190841267878E-2</v>
      </c>
      <c r="F28" s="159">
        <f t="shared" si="3"/>
        <v>-6.4595660749506831E-2</v>
      </c>
      <c r="G28" s="154">
        <f t="shared" si="4"/>
        <v>-0.31628572760707879</v>
      </c>
      <c r="I28" s="36">
        <v>11.998000000000001</v>
      </c>
      <c r="J28" s="37">
        <v>11.348000000000001</v>
      </c>
      <c r="K28" s="4">
        <f t="shared" si="5"/>
        <v>1.1773098499366599E-2</v>
      </c>
      <c r="L28" s="4">
        <f t="shared" si="6"/>
        <v>6.5479480826421688E-3</v>
      </c>
      <c r="M28" s="159">
        <f t="shared" si="7"/>
        <v>-5.4175695949324913E-2</v>
      </c>
      <c r="N28" s="154">
        <f t="shared" si="8"/>
        <v>-0.44382117562386375</v>
      </c>
      <c r="P28" s="80">
        <f t="shared" si="0"/>
        <v>2.9580867850098618</v>
      </c>
      <c r="Q28" s="6">
        <f t="shared" si="0"/>
        <v>2.9910384818133897</v>
      </c>
      <c r="R28" s="167">
        <f t="shared" si="9"/>
        <v>1.1139530107943768E-2</v>
      </c>
    </row>
    <row r="29" spans="1:18" ht="20.100000000000001" customHeight="1" x14ac:dyDescent="0.25">
      <c r="A29" s="18" t="s">
        <v>55</v>
      </c>
      <c r="B29" s="36">
        <v>14.33</v>
      </c>
      <c r="C29" s="37">
        <v>22.189999999999998</v>
      </c>
      <c r="D29" s="4">
        <f t="shared" si="1"/>
        <v>5.7721045826401819E-3</v>
      </c>
      <c r="E29" s="4">
        <f t="shared" si="2"/>
        <v>6.5331189975681115E-3</v>
      </c>
      <c r="F29" s="159">
        <f>(C29-B29)/B29</f>
        <v>0.54849965108164678</v>
      </c>
      <c r="G29" s="154">
        <f>(E29-D29)/D29</f>
        <v>0.13184349036514492</v>
      </c>
      <c r="I29" s="36">
        <v>5.9169999999999998</v>
      </c>
      <c r="J29" s="37">
        <v>9.4420000000000002</v>
      </c>
      <c r="K29" s="4">
        <f t="shared" si="5"/>
        <v>5.8060863327848112E-3</v>
      </c>
      <c r="L29" s="4">
        <f t="shared" si="6"/>
        <v>5.4481605389766798E-3</v>
      </c>
      <c r="M29" s="159">
        <f>(J29-I29)/I29</f>
        <v>0.59574108500929535</v>
      </c>
      <c r="N29" s="154">
        <f>(L29-K29)/K29</f>
        <v>-6.1646653751436242E-2</v>
      </c>
      <c r="P29" s="80">
        <f t="shared" si="0"/>
        <v>4.1290997906489881</v>
      </c>
      <c r="Q29" s="6">
        <f t="shared" si="0"/>
        <v>4.2550698512843628</v>
      </c>
      <c r="R29" s="167">
        <f>(Q29-P29)/P29</f>
        <v>3.0507875087120474E-2</v>
      </c>
    </row>
    <row r="30" spans="1:18" ht="20.100000000000001" customHeight="1" x14ac:dyDescent="0.25">
      <c r="A30" s="18" t="s">
        <v>56</v>
      </c>
      <c r="B30" s="36">
        <v>28.83</v>
      </c>
      <c r="C30" s="37">
        <v>12.040000000000001</v>
      </c>
      <c r="D30" s="4">
        <f t="shared" si="1"/>
        <v>1.1612684934927873E-2</v>
      </c>
      <c r="E30" s="4">
        <f t="shared" si="2"/>
        <v>3.5447838094060423E-3</v>
      </c>
      <c r="F30" s="159">
        <f t="shared" si="3"/>
        <v>-0.58237946583420053</v>
      </c>
      <c r="G30" s="154">
        <f t="shared" si="4"/>
        <v>-0.69474898963767862</v>
      </c>
      <c r="I30" s="36">
        <v>33.783000000000001</v>
      </c>
      <c r="J30" s="37">
        <v>8.1440000000000001</v>
      </c>
      <c r="K30" s="4">
        <f t="shared" si="5"/>
        <v>3.3149740507093003E-2</v>
      </c>
      <c r="L30" s="4">
        <f t="shared" si="6"/>
        <v>4.6991971435528575E-3</v>
      </c>
      <c r="M30" s="159">
        <f t="shared" si="7"/>
        <v>-0.7589320072225676</v>
      </c>
      <c r="N30" s="154">
        <f t="shared" si="8"/>
        <v>-0.85824332041008344</v>
      </c>
      <c r="P30" s="80">
        <f t="shared" si="0"/>
        <v>11.718002081165453</v>
      </c>
      <c r="Q30" s="6">
        <f t="shared" si="0"/>
        <v>6.7641196013289031</v>
      </c>
      <c r="R30" s="167">
        <f t="shared" si="9"/>
        <v>-0.42275828639756013</v>
      </c>
    </row>
    <row r="31" spans="1:18" ht="20.100000000000001" customHeight="1" x14ac:dyDescent="0.25">
      <c r="A31" s="18" t="s">
        <v>210</v>
      </c>
      <c r="B31" s="36">
        <v>8.74</v>
      </c>
      <c r="C31" s="37">
        <v>4.58</v>
      </c>
      <c r="D31" s="4">
        <f t="shared" si="1"/>
        <v>3.5204601571720297E-3</v>
      </c>
      <c r="E31" s="4">
        <f t="shared" si="2"/>
        <v>1.3484310504218997E-3</v>
      </c>
      <c r="F31" s="159">
        <f t="shared" si="3"/>
        <v>-0.47597254004576661</v>
      </c>
      <c r="G31" s="154">
        <f t="shared" si="4"/>
        <v>-0.61697306879760616</v>
      </c>
      <c r="I31" s="36">
        <v>7.7639999999999993</v>
      </c>
      <c r="J31" s="37">
        <v>7.08</v>
      </c>
      <c r="K31" s="4">
        <f t="shared" si="5"/>
        <v>7.6184644731690501E-3</v>
      </c>
      <c r="L31" s="4">
        <f t="shared" si="6"/>
        <v>4.0852548841299394E-3</v>
      </c>
      <c r="M31" s="159">
        <f t="shared" si="7"/>
        <v>-8.8098918083462041E-2</v>
      </c>
      <c r="N31" s="154">
        <f t="shared" si="8"/>
        <v>-0.46376925448461176</v>
      </c>
      <c r="P31" s="80">
        <f t="shared" si="0"/>
        <v>8.8832951945080083</v>
      </c>
      <c r="Q31" s="6">
        <f t="shared" si="0"/>
        <v>15.458515283842795</v>
      </c>
      <c r="R31" s="167">
        <f t="shared" si="9"/>
        <v>0.74017804715077329</v>
      </c>
    </row>
    <row r="32" spans="1:18" ht="20.100000000000001" customHeight="1" thickBot="1" x14ac:dyDescent="0.3">
      <c r="A32" s="18" t="s">
        <v>18</v>
      </c>
      <c r="B32" s="36">
        <f>B33-SUM(B7:B31)</f>
        <v>225.62000000000126</v>
      </c>
      <c r="C32" s="37">
        <f>C33-SUM(C7:C31)</f>
        <v>88.220000000000255</v>
      </c>
      <c r="D32" s="4">
        <f t="shared" si="1"/>
        <v>9.0879430281597007E-2</v>
      </c>
      <c r="E32" s="4">
        <f t="shared" si="2"/>
        <v>2.5973490669917106E-2</v>
      </c>
      <c r="F32" s="159">
        <f t="shared" si="3"/>
        <v>-0.60898856484354325</v>
      </c>
      <c r="G32" s="154">
        <f t="shared" si="4"/>
        <v>-0.71419835501349183</v>
      </c>
      <c r="I32" s="36">
        <f>I33-SUM(I7:I31)</f>
        <v>79.025000000000205</v>
      </c>
      <c r="J32" s="37">
        <f>J33-SUM(J7:J31)</f>
        <v>35.9849999999999</v>
      </c>
      <c r="K32" s="4">
        <f t="shared" si="5"/>
        <v>7.7543683023207854E-2</v>
      </c>
      <c r="L32" s="4">
        <f t="shared" si="6"/>
        <v>2.0763827260651901E-2</v>
      </c>
      <c r="M32" s="159">
        <f t="shared" si="7"/>
        <v>-0.54463777285669335</v>
      </c>
      <c r="N32" s="154">
        <f t="shared" si="8"/>
        <v>-0.73223057699699989</v>
      </c>
      <c r="P32" s="80">
        <f t="shared" si="0"/>
        <v>3.5025706940873929</v>
      </c>
      <c r="Q32" s="6">
        <f t="shared" si="0"/>
        <v>4.0790070278848098</v>
      </c>
      <c r="R32" s="167">
        <f t="shared" si="9"/>
        <v>0.1645752175025291</v>
      </c>
    </row>
    <row r="33" spans="1:18" ht="26.25" customHeight="1" thickBot="1" x14ac:dyDescent="0.3">
      <c r="A33" s="24" t="s">
        <v>19</v>
      </c>
      <c r="B33" s="34">
        <v>2482.630000000001</v>
      </c>
      <c r="C33" s="35">
        <v>3396.5400000000004</v>
      </c>
      <c r="D33" s="27">
        <f>SUM(D7:D32)</f>
        <v>1.0000000000000002</v>
      </c>
      <c r="E33" s="27">
        <f>SUM(E7:E32)</f>
        <v>0.99999999999999978</v>
      </c>
      <c r="F33" s="172">
        <f t="shared" si="3"/>
        <v>0.36812170963856838</v>
      </c>
      <c r="G33" s="174">
        <v>0</v>
      </c>
      <c r="H33" s="2"/>
      <c r="I33" s="34">
        <v>1019.1030000000001</v>
      </c>
      <c r="J33" s="35">
        <v>1733.0619999999997</v>
      </c>
      <c r="K33" s="27">
        <f>SUM(K7:K32)</f>
        <v>1</v>
      </c>
      <c r="L33" s="27">
        <f>SUM(L7:L32)</f>
        <v>0.99999999999999978</v>
      </c>
      <c r="M33" s="172">
        <f t="shared" si="7"/>
        <v>0.70057589860887426</v>
      </c>
      <c r="N33" s="174">
        <f>K33-L33</f>
        <v>0</v>
      </c>
      <c r="P33" s="65">
        <f t="shared" si="0"/>
        <v>4.1049330750051345</v>
      </c>
      <c r="Q33" s="66">
        <f t="shared" si="0"/>
        <v>5.1024336530704764</v>
      </c>
      <c r="R33" s="173">
        <f t="shared" si="9"/>
        <v>0.24300044844558014</v>
      </c>
    </row>
    <row r="35" spans="1:18" ht="15.75" thickBot="1" x14ac:dyDescent="0.3"/>
    <row r="36" spans="1:18" x14ac:dyDescent="0.25">
      <c r="A36" s="469" t="s">
        <v>2</v>
      </c>
      <c r="B36" s="460" t="s">
        <v>1</v>
      </c>
      <c r="C36" s="453"/>
      <c r="D36" s="460" t="s">
        <v>13</v>
      </c>
      <c r="E36" s="453"/>
      <c r="F36" s="472" t="s">
        <v>109</v>
      </c>
      <c r="G36" s="463"/>
      <c r="I36" s="458" t="s">
        <v>20</v>
      </c>
      <c r="J36" s="459"/>
      <c r="K36" s="460" t="s">
        <v>13</v>
      </c>
      <c r="L36" s="461"/>
      <c r="M36" s="462" t="s">
        <v>109</v>
      </c>
      <c r="N36" s="463"/>
      <c r="P36" s="451" t="s">
        <v>23</v>
      </c>
      <c r="Q36" s="453"/>
      <c r="R36" s="397" t="s">
        <v>0</v>
      </c>
    </row>
    <row r="37" spans="1:18" x14ac:dyDescent="0.25">
      <c r="A37" s="470"/>
      <c r="B37" s="466" t="str">
        <f>B5</f>
        <v>jan - mar</v>
      </c>
      <c r="C37" s="465"/>
      <c r="D37" s="466" t="str">
        <f>B5</f>
        <v>jan - mar</v>
      </c>
      <c r="E37" s="465"/>
      <c r="F37" s="466" t="str">
        <f>B5</f>
        <v>jan - mar</v>
      </c>
      <c r="G37" s="468"/>
      <c r="I37" s="464" t="str">
        <f>B5</f>
        <v>jan - mar</v>
      </c>
      <c r="J37" s="465"/>
      <c r="K37" s="466" t="str">
        <f>B5</f>
        <v>jan - mar</v>
      </c>
      <c r="L37" s="467"/>
      <c r="M37" s="465" t="str">
        <f>B5</f>
        <v>jan - mar</v>
      </c>
      <c r="N37" s="468"/>
      <c r="P37" s="464" t="str">
        <f>B5</f>
        <v>jan - mar</v>
      </c>
      <c r="Q37" s="467"/>
      <c r="R37" s="398" t="str">
        <f>R5</f>
        <v>2017/2016</v>
      </c>
    </row>
    <row r="38" spans="1:18" ht="15.75" thickBot="1" x14ac:dyDescent="0.3">
      <c r="A38" s="471"/>
      <c r="B38" s="245">
        <f>B6</f>
        <v>2016</v>
      </c>
      <c r="C38" s="402">
        <f>C6</f>
        <v>2017</v>
      </c>
      <c r="D38" s="245">
        <f>B6</f>
        <v>2016</v>
      </c>
      <c r="E38" s="402">
        <f>C6</f>
        <v>2017</v>
      </c>
      <c r="F38" s="245" t="s">
        <v>1</v>
      </c>
      <c r="G38" s="401" t="s">
        <v>15</v>
      </c>
      <c r="I38" s="52">
        <f>B6</f>
        <v>2016</v>
      </c>
      <c r="J38" s="402">
        <f>C6</f>
        <v>2017</v>
      </c>
      <c r="K38" s="245">
        <f>B6</f>
        <v>2016</v>
      </c>
      <c r="L38" s="402">
        <f>C6</f>
        <v>2017</v>
      </c>
      <c r="M38" s="54">
        <v>1000</v>
      </c>
      <c r="N38" s="401" t="s">
        <v>15</v>
      </c>
      <c r="P38" s="52">
        <f>B6</f>
        <v>2016</v>
      </c>
      <c r="Q38" s="402">
        <f>C6</f>
        <v>2017</v>
      </c>
      <c r="R38" s="399" t="s">
        <v>24</v>
      </c>
    </row>
    <row r="39" spans="1:18" ht="20.100000000000001" customHeight="1" x14ac:dyDescent="0.25">
      <c r="A39" s="93" t="s">
        <v>47</v>
      </c>
      <c r="B39" s="95">
        <v>89.009999999999977</v>
      </c>
      <c r="C39" s="99">
        <v>1231.1600000000001</v>
      </c>
      <c r="D39" s="4">
        <f t="shared" ref="D39:D61" si="10">B39/$B$62</f>
        <v>8.144833644449323E-2</v>
      </c>
      <c r="E39" s="4">
        <f t="shared" ref="E39:E61" si="11">C39/$C$62</f>
        <v>0.70394236541925181</v>
      </c>
      <c r="F39" s="159">
        <f>(C39-B39)/B39</f>
        <v>12.831704302887321</v>
      </c>
      <c r="G39" s="176">
        <f>(E39-D39)/D39</f>
        <v>7.6428083880999358</v>
      </c>
      <c r="I39" s="95">
        <v>65.251999999999995</v>
      </c>
      <c r="J39" s="99">
        <v>338.24400000000009</v>
      </c>
      <c r="K39" s="4">
        <f t="shared" ref="K39:K61" si="12">I39/$I$62</f>
        <v>0.20244603155889529</v>
      </c>
      <c r="L39" s="4">
        <f t="shared" ref="L39:L61" si="13">J39/$J$62</f>
        <v>0.61128249613705998</v>
      </c>
      <c r="M39" s="159">
        <f>(J39-I39)/I39</f>
        <v>4.183657205909399</v>
      </c>
      <c r="N39" s="176">
        <f>(L39-K39)/K39</f>
        <v>2.0194837183520025</v>
      </c>
      <c r="P39" s="80">
        <f t="shared" ref="P39:Q62" si="14">(I39/B39)*10</f>
        <v>7.3308617009324806</v>
      </c>
      <c r="Q39" s="6">
        <f t="shared" si="14"/>
        <v>2.7473602131323309</v>
      </c>
      <c r="R39" s="179">
        <f t="shared" si="9"/>
        <v>-0.62523365939602049</v>
      </c>
    </row>
    <row r="40" spans="1:18" ht="20.100000000000001" customHeight="1" x14ac:dyDescent="0.25">
      <c r="A40" s="93" t="s">
        <v>38</v>
      </c>
      <c r="B40" s="36">
        <v>419.36</v>
      </c>
      <c r="C40" s="37">
        <v>108.62999999999998</v>
      </c>
      <c r="D40" s="4">
        <f t="shared" si="10"/>
        <v>0.38373412393397027</v>
      </c>
      <c r="E40" s="4">
        <f t="shared" si="11"/>
        <v>6.2111552645873244E-2</v>
      </c>
      <c r="F40" s="159">
        <f t="shared" ref="F40:F62" si="15">(C40-B40)/B40</f>
        <v>-0.74096241892407477</v>
      </c>
      <c r="G40" s="154">
        <f t="shared" ref="G40:G61" si="16">(E40-D40)/D40</f>
        <v>-0.8381390948266022</v>
      </c>
      <c r="I40" s="36">
        <v>93.57099999999997</v>
      </c>
      <c r="J40" s="37">
        <v>68.694000000000003</v>
      </c>
      <c r="K40" s="4">
        <f t="shared" si="12"/>
        <v>0.29030646752585954</v>
      </c>
      <c r="L40" s="4">
        <f t="shared" si="13"/>
        <v>0.12414540920057469</v>
      </c>
      <c r="M40" s="159">
        <f t="shared" ref="M40:M62" si="17">(J40-I40)/I40</f>
        <v>-0.26586228639215115</v>
      </c>
      <c r="N40" s="154">
        <f t="shared" ref="N40:N61" si="18">(L40-K40)/K40</f>
        <v>-0.57236430087622403</v>
      </c>
      <c r="P40" s="80">
        <f t="shared" si="14"/>
        <v>2.2312809996184653</v>
      </c>
      <c r="Q40" s="6">
        <f t="shared" si="14"/>
        <v>6.3236674951670828</v>
      </c>
      <c r="R40" s="167">
        <f t="shared" si="9"/>
        <v>1.8340973173026569</v>
      </c>
    </row>
    <row r="41" spans="1:18" ht="20.100000000000001" customHeight="1" x14ac:dyDescent="0.25">
      <c r="A41" s="93" t="s">
        <v>36</v>
      </c>
      <c r="B41" s="36">
        <v>292.11</v>
      </c>
      <c r="C41" s="37">
        <v>103.13999999999999</v>
      </c>
      <c r="D41" s="4">
        <f t="shared" si="10"/>
        <v>0.26729438893159113</v>
      </c>
      <c r="E41" s="4">
        <f t="shared" si="11"/>
        <v>5.8972526372966641E-2</v>
      </c>
      <c r="F41" s="159">
        <f t="shared" si="15"/>
        <v>-0.64691383382972178</v>
      </c>
      <c r="G41" s="154">
        <f t="shared" si="16"/>
        <v>-0.77937237437460949</v>
      </c>
      <c r="I41" s="36">
        <v>57.273000000000003</v>
      </c>
      <c r="J41" s="37">
        <v>38.105000000000011</v>
      </c>
      <c r="K41" s="4">
        <f t="shared" si="12"/>
        <v>0.17769097599265327</v>
      </c>
      <c r="L41" s="4">
        <f t="shared" si="13"/>
        <v>6.8864250408884331E-2</v>
      </c>
      <c r="M41" s="159">
        <f t="shared" si="17"/>
        <v>-0.33467777137569171</v>
      </c>
      <c r="N41" s="154">
        <f t="shared" si="18"/>
        <v>-0.61244936596143429</v>
      </c>
      <c r="P41" s="80">
        <f t="shared" si="14"/>
        <v>1.9606655027215774</v>
      </c>
      <c r="Q41" s="6">
        <f t="shared" si="14"/>
        <v>3.694492922241615</v>
      </c>
      <c r="R41" s="167">
        <f t="shared" si="9"/>
        <v>0.88430556722364506</v>
      </c>
    </row>
    <row r="42" spans="1:18" ht="20.100000000000001" customHeight="1" x14ac:dyDescent="0.25">
      <c r="A42" s="93" t="s">
        <v>39</v>
      </c>
      <c r="B42" s="36">
        <v>18.54</v>
      </c>
      <c r="C42" s="37">
        <v>54.78</v>
      </c>
      <c r="D42" s="4">
        <f t="shared" si="10"/>
        <v>1.6964971999560777E-2</v>
      </c>
      <c r="E42" s="4">
        <f t="shared" si="11"/>
        <v>3.1321650132936911E-2</v>
      </c>
      <c r="F42" s="159">
        <f t="shared" si="15"/>
        <v>1.9546925566343043</v>
      </c>
      <c r="G42" s="154">
        <f t="shared" si="16"/>
        <v>0.84625416026314859</v>
      </c>
      <c r="I42" s="36">
        <v>11.786</v>
      </c>
      <c r="J42" s="37">
        <v>24.535</v>
      </c>
      <c r="K42" s="4">
        <f t="shared" si="12"/>
        <v>3.6566372340359525E-2</v>
      </c>
      <c r="L42" s="4">
        <f t="shared" si="13"/>
        <v>4.4340227890879845E-2</v>
      </c>
      <c r="M42" s="159">
        <f t="shared" si="17"/>
        <v>1.0817071101306637</v>
      </c>
      <c r="N42" s="154">
        <f t="shared" si="18"/>
        <v>0.21259575541596878</v>
      </c>
      <c r="P42" s="80">
        <f t="shared" si="14"/>
        <v>6.3570658036677452</v>
      </c>
      <c r="Q42" s="6">
        <f t="shared" si="14"/>
        <v>4.4788243884629422</v>
      </c>
      <c r="R42" s="167">
        <f t="shared" si="9"/>
        <v>-0.29545728693277662</v>
      </c>
    </row>
    <row r="43" spans="1:18" ht="20.100000000000001" customHeight="1" x14ac:dyDescent="0.25">
      <c r="A43" s="93" t="s">
        <v>40</v>
      </c>
      <c r="B43" s="36">
        <v>35.940000000000005</v>
      </c>
      <c r="C43" s="37">
        <v>72.03</v>
      </c>
      <c r="D43" s="4">
        <f t="shared" si="10"/>
        <v>3.2886790381025592E-2</v>
      </c>
      <c r="E43" s="4">
        <f t="shared" si="11"/>
        <v>4.1184710826495906E-2</v>
      </c>
      <c r="F43" s="159">
        <f t="shared" si="15"/>
        <v>1.0041736227045073</v>
      </c>
      <c r="G43" s="154">
        <f t="shared" si="16"/>
        <v>0.25231773454723916</v>
      </c>
      <c r="I43" s="36">
        <v>11.975000000000001</v>
      </c>
      <c r="J43" s="37">
        <v>20.185000000000002</v>
      </c>
      <c r="K43" s="4">
        <f t="shared" si="12"/>
        <v>3.715274976886182E-2</v>
      </c>
      <c r="L43" s="4">
        <f t="shared" si="13"/>
        <v>3.647880578672956E-2</v>
      </c>
      <c r="M43" s="159">
        <f t="shared" si="17"/>
        <v>0.6855949895615866</v>
      </c>
      <c r="N43" s="154">
        <f t="shared" si="18"/>
        <v>-1.8139814315900286E-2</v>
      </c>
      <c r="P43" s="80">
        <f t="shared" si="14"/>
        <v>3.3319421257651642</v>
      </c>
      <c r="Q43" s="6">
        <f t="shared" si="14"/>
        <v>2.8023045953075112</v>
      </c>
      <c r="R43" s="167">
        <f t="shared" si="9"/>
        <v>-0.15895760204298998</v>
      </c>
    </row>
    <row r="44" spans="1:18" ht="20.100000000000001" customHeight="1" x14ac:dyDescent="0.25">
      <c r="A44" s="93" t="s">
        <v>48</v>
      </c>
      <c r="B44" s="36">
        <v>92.1</v>
      </c>
      <c r="C44" s="37">
        <v>66.95</v>
      </c>
      <c r="D44" s="4">
        <f t="shared" si="10"/>
        <v>8.4275831777753371E-2</v>
      </c>
      <c r="E44" s="4">
        <f t="shared" si="11"/>
        <v>3.8280110923697083E-2</v>
      </c>
      <c r="F44" s="159">
        <f t="shared" si="15"/>
        <v>-0.27307274701411499</v>
      </c>
      <c r="G44" s="154">
        <f t="shared" si="16"/>
        <v>-0.54577593461614415</v>
      </c>
      <c r="I44" s="36">
        <v>23.905000000000001</v>
      </c>
      <c r="J44" s="37">
        <v>18.428999999999998</v>
      </c>
      <c r="K44" s="4">
        <f t="shared" si="12"/>
        <v>7.4165885864270711E-2</v>
      </c>
      <c r="L44" s="4">
        <f t="shared" si="13"/>
        <v>3.3305321369513939E-2</v>
      </c>
      <c r="M44" s="159">
        <f t="shared" si="17"/>
        <v>-0.22907341560343034</v>
      </c>
      <c r="N44" s="154">
        <f t="shared" si="18"/>
        <v>-0.55093475954072413</v>
      </c>
      <c r="P44" s="80">
        <f t="shared" si="14"/>
        <v>2.5955483170466884</v>
      </c>
      <c r="Q44" s="6">
        <f t="shared" si="14"/>
        <v>2.7526512322628829</v>
      </c>
      <c r="R44" s="167">
        <f t="shared" si="9"/>
        <v>6.0527833053384272E-2</v>
      </c>
    </row>
    <row r="45" spans="1:18" ht="20.100000000000001" customHeight="1" x14ac:dyDescent="0.25">
      <c r="A45" s="93" t="s">
        <v>51</v>
      </c>
      <c r="B45" s="36">
        <v>57.980000000000004</v>
      </c>
      <c r="C45" s="37">
        <v>33.93</v>
      </c>
      <c r="D45" s="4">
        <f t="shared" si="10"/>
        <v>5.3054426997547678E-2</v>
      </c>
      <c r="E45" s="4">
        <f t="shared" si="11"/>
        <v>1.9400211555504736E-2</v>
      </c>
      <c r="F45" s="159">
        <f t="shared" si="15"/>
        <v>-0.41479820627802694</v>
      </c>
      <c r="G45" s="154">
        <f t="shared" si="16"/>
        <v>-0.63433378412697838</v>
      </c>
      <c r="I45" s="36">
        <v>24.400999999999996</v>
      </c>
      <c r="J45" s="37">
        <v>15.540000000000003</v>
      </c>
      <c r="K45" s="4">
        <f t="shared" si="12"/>
        <v>7.5704738798329604E-2</v>
      </c>
      <c r="L45" s="4">
        <f t="shared" si="13"/>
        <v>2.8084252758274829E-2</v>
      </c>
      <c r="M45" s="159">
        <f t="shared" si="17"/>
        <v>-0.36314085488299641</v>
      </c>
      <c r="N45" s="154">
        <f t="shared" si="18"/>
        <v>-0.62902913075113209</v>
      </c>
      <c r="P45" s="80">
        <f t="shared" si="14"/>
        <v>4.2085201793721962</v>
      </c>
      <c r="Q45" s="6">
        <f t="shared" si="14"/>
        <v>4.5800176834659601</v>
      </c>
      <c r="R45" s="167">
        <f t="shared" si="9"/>
        <v>8.8272715410665267E-2</v>
      </c>
    </row>
    <row r="46" spans="1:18" ht="20.100000000000001" customHeight="1" x14ac:dyDescent="0.25">
      <c r="A46" s="93" t="s">
        <v>41</v>
      </c>
      <c r="B46" s="36">
        <v>13.920000000000002</v>
      </c>
      <c r="C46" s="37">
        <v>28.730000000000004</v>
      </c>
      <c r="D46" s="4">
        <f t="shared" si="10"/>
        <v>1.2737454705171848E-2</v>
      </c>
      <c r="E46" s="4">
        <f t="shared" si="11"/>
        <v>1.642699905657681E-2</v>
      </c>
      <c r="F46" s="159">
        <f t="shared" si="15"/>
        <v>1.0639367816091954</v>
      </c>
      <c r="G46" s="154">
        <f t="shared" si="16"/>
        <v>0.2896610380021119</v>
      </c>
      <c r="I46" s="36">
        <v>5.6460000000000008</v>
      </c>
      <c r="J46" s="37">
        <v>12.157</v>
      </c>
      <c r="K46" s="4">
        <f t="shared" si="12"/>
        <v>1.7516862229227045E-2</v>
      </c>
      <c r="L46" s="4">
        <f t="shared" si="13"/>
        <v>2.1970415751759783E-2</v>
      </c>
      <c r="M46" s="159">
        <f t="shared" si="17"/>
        <v>1.1532058094225999</v>
      </c>
      <c r="N46" s="154">
        <f t="shared" si="18"/>
        <v>0.25424379459364266</v>
      </c>
      <c r="P46" s="80">
        <f t="shared" si="14"/>
        <v>4.056034482758621</v>
      </c>
      <c r="Q46" s="6">
        <f t="shared" si="14"/>
        <v>4.2314653672119729</v>
      </c>
      <c r="R46" s="167">
        <f t="shared" si="9"/>
        <v>4.3251822734513952E-2</v>
      </c>
    </row>
    <row r="47" spans="1:18" ht="20.100000000000001" customHeight="1" x14ac:dyDescent="0.25">
      <c r="A47" s="93" t="s">
        <v>66</v>
      </c>
      <c r="B47" s="36">
        <v>18.39</v>
      </c>
      <c r="C47" s="37">
        <v>15.75</v>
      </c>
      <c r="D47" s="4">
        <f t="shared" si="10"/>
        <v>1.6827714944548152E-2</v>
      </c>
      <c r="E47" s="4">
        <f t="shared" si="11"/>
        <v>9.0054032419451691E-3</v>
      </c>
      <c r="F47" s="159">
        <f t="shared" si="15"/>
        <v>-0.14355628058727571</v>
      </c>
      <c r="G47" s="154">
        <f t="shared" si="16"/>
        <v>-0.46484693426169887</v>
      </c>
      <c r="I47" s="36">
        <v>6.6040000000000001</v>
      </c>
      <c r="J47" s="37">
        <v>5.641</v>
      </c>
      <c r="K47" s="4">
        <f t="shared" si="12"/>
        <v>2.0489082210735986E-2</v>
      </c>
      <c r="L47" s="4">
        <f t="shared" si="13"/>
        <v>1.0194547606784315E-2</v>
      </c>
      <c r="M47" s="159">
        <f t="shared" si="17"/>
        <v>-0.14582071471835253</v>
      </c>
      <c r="N47" s="154">
        <f t="shared" si="18"/>
        <v>-0.50244000673478106</v>
      </c>
      <c r="P47" s="80">
        <f t="shared" si="14"/>
        <v>3.5910821098423056</v>
      </c>
      <c r="Q47" s="6">
        <f t="shared" si="14"/>
        <v>3.5815873015873017</v>
      </c>
      <c r="R47" s="167">
        <f t="shared" si="9"/>
        <v>-2.643996423523959E-3</v>
      </c>
    </row>
    <row r="48" spans="1:18" ht="20.100000000000001" customHeight="1" x14ac:dyDescent="0.25">
      <c r="A48" s="93" t="s">
        <v>46</v>
      </c>
      <c r="B48" s="36">
        <v>0.42000000000000004</v>
      </c>
      <c r="C48" s="37">
        <v>13.08</v>
      </c>
      <c r="D48" s="4">
        <f t="shared" si="10"/>
        <v>3.8431975403535747E-4</v>
      </c>
      <c r="E48" s="4">
        <f t="shared" si="11"/>
        <v>7.4787729780725594E-3</v>
      </c>
      <c r="F48" s="159">
        <f t="shared" si="15"/>
        <v>30.142857142857139</v>
      </c>
      <c r="G48" s="154">
        <f t="shared" si="16"/>
        <v>18.459767288944796</v>
      </c>
      <c r="I48" s="36">
        <v>0.21</v>
      </c>
      <c r="J48" s="37">
        <v>4.1709999999999994</v>
      </c>
      <c r="K48" s="4">
        <f t="shared" si="12"/>
        <v>6.5153047611365186E-4</v>
      </c>
      <c r="L48" s="4">
        <f t="shared" si="13"/>
        <v>7.537929102623183E-3</v>
      </c>
      <c r="M48" s="159">
        <f t="shared" si="17"/>
        <v>18.861904761904761</v>
      </c>
      <c r="N48" s="154">
        <f t="shared" si="18"/>
        <v>10.569572535710945</v>
      </c>
      <c r="P48" s="80">
        <f t="shared" si="14"/>
        <v>4.9999999999999991</v>
      </c>
      <c r="Q48" s="6">
        <f t="shared" si="14"/>
        <v>3.1888379204892963</v>
      </c>
      <c r="R48" s="167">
        <f t="shared" si="9"/>
        <v>-0.36223241590214061</v>
      </c>
    </row>
    <row r="49" spans="1:18" ht="20.100000000000001" customHeight="1" x14ac:dyDescent="0.25">
      <c r="A49" s="93" t="s">
        <v>64</v>
      </c>
      <c r="B49" s="36">
        <v>0.94</v>
      </c>
      <c r="C49" s="37">
        <v>10.78</v>
      </c>
      <c r="D49" s="4">
        <f t="shared" si="10"/>
        <v>8.601442114124666E-4</v>
      </c>
      <c r="E49" s="4">
        <f t="shared" si="11"/>
        <v>6.1636982189313596E-3</v>
      </c>
      <c r="F49" s="159">
        <f t="shared" si="15"/>
        <v>10.468085106382979</v>
      </c>
      <c r="G49" s="154">
        <f t="shared" si="16"/>
        <v>6.1658893208265395</v>
      </c>
      <c r="I49" s="36">
        <v>0.30299999999999999</v>
      </c>
      <c r="J49" s="37">
        <v>3.79</v>
      </c>
      <c r="K49" s="4">
        <f t="shared" si="12"/>
        <v>9.4006540124969766E-4</v>
      </c>
      <c r="L49" s="4">
        <f t="shared" si="13"/>
        <v>6.8493769597079519E-3</v>
      </c>
      <c r="M49" s="159">
        <f t="shared" si="17"/>
        <v>11.508250825082509</v>
      </c>
      <c r="N49" s="154">
        <f t="shared" si="18"/>
        <v>6.2860642999971859</v>
      </c>
      <c r="P49" s="80">
        <f t="shared" si="14"/>
        <v>3.2234042553191489</v>
      </c>
      <c r="Q49" s="6">
        <f t="shared" si="14"/>
        <v>3.5157699443413732</v>
      </c>
      <c r="R49" s="167">
        <f t="shared" si="9"/>
        <v>9.0700906825376543E-2</v>
      </c>
    </row>
    <row r="50" spans="1:18" ht="20.100000000000001" customHeight="1" x14ac:dyDescent="0.25">
      <c r="A50" s="93" t="s">
        <v>68</v>
      </c>
      <c r="B50" s="36"/>
      <c r="C50" s="37">
        <v>4.7699999999999996</v>
      </c>
      <c r="D50" s="4">
        <f t="shared" si="10"/>
        <v>0</v>
      </c>
      <c r="E50" s="4">
        <f t="shared" si="11"/>
        <v>2.7273506961319654E-3</v>
      </c>
      <c r="F50" s="207" t="e">
        <f t="shared" si="15"/>
        <v>#DIV/0!</v>
      </c>
      <c r="G50" s="182" t="e">
        <f t="shared" si="16"/>
        <v>#DIV/0!</v>
      </c>
      <c r="I50" s="36"/>
      <c r="J50" s="37">
        <v>1.7509999999999999</v>
      </c>
      <c r="K50" s="4">
        <f t="shared" si="12"/>
        <v>0</v>
      </c>
      <c r="L50" s="4">
        <f t="shared" si="13"/>
        <v>3.1644482998545182E-3</v>
      </c>
      <c r="M50" s="207" t="e">
        <f t="shared" si="17"/>
        <v>#DIV/0!</v>
      </c>
      <c r="N50" s="182" t="e">
        <f t="shared" si="18"/>
        <v>#DIV/0!</v>
      </c>
      <c r="P50" s="183" t="e">
        <f t="shared" si="14"/>
        <v>#DIV/0!</v>
      </c>
      <c r="Q50" s="6">
        <f t="shared" si="14"/>
        <v>3.6708595387840672</v>
      </c>
      <c r="R50" s="184" t="e">
        <f t="shared" si="9"/>
        <v>#DIV/0!</v>
      </c>
    </row>
    <row r="51" spans="1:18" ht="20.100000000000001" customHeight="1" x14ac:dyDescent="0.25">
      <c r="A51" s="93" t="s">
        <v>62</v>
      </c>
      <c r="B51" s="36">
        <v>8.120000000000001</v>
      </c>
      <c r="C51" s="37">
        <v>1.35</v>
      </c>
      <c r="D51" s="4">
        <f t="shared" si="10"/>
        <v>7.4301819113502445E-3</v>
      </c>
      <c r="E51" s="4">
        <f t="shared" si="11"/>
        <v>7.7189170645244312E-4</v>
      </c>
      <c r="F51" s="159">
        <f t="shared" si="15"/>
        <v>-0.83374384236453203</v>
      </c>
      <c r="G51" s="154">
        <f t="shared" si="16"/>
        <v>-0.89611402309365917</v>
      </c>
      <c r="I51" s="36">
        <v>3.6210000000000004</v>
      </c>
      <c r="J51" s="37">
        <v>0.51</v>
      </c>
      <c r="K51" s="4">
        <f t="shared" si="12"/>
        <v>1.1234246923845399E-2</v>
      </c>
      <c r="L51" s="4">
        <f t="shared" si="13"/>
        <v>9.2168397083141316E-4</v>
      </c>
      <c r="M51" s="159">
        <f t="shared" si="17"/>
        <v>-0.85915492957746487</v>
      </c>
      <c r="N51" s="154">
        <f t="shared" si="18"/>
        <v>-0.91795765420866082</v>
      </c>
      <c r="P51" s="80">
        <f t="shared" si="14"/>
        <v>4.4593596059113301</v>
      </c>
      <c r="Q51" s="6">
        <f t="shared" si="14"/>
        <v>3.7777777777777777</v>
      </c>
      <c r="R51" s="167">
        <f t="shared" si="9"/>
        <v>-0.15284298382889935</v>
      </c>
    </row>
    <row r="52" spans="1:18" ht="20.100000000000001" customHeight="1" x14ac:dyDescent="0.25">
      <c r="A52" s="93" t="s">
        <v>65</v>
      </c>
      <c r="B52" s="36">
        <v>3.1399999999999997</v>
      </c>
      <c r="C52" s="37">
        <v>0.81</v>
      </c>
      <c r="D52" s="4">
        <f t="shared" si="10"/>
        <v>2.8732476849310054E-3</v>
      </c>
      <c r="E52" s="4">
        <f t="shared" si="11"/>
        <v>4.6313502387146588E-4</v>
      </c>
      <c r="F52" s="159">
        <f t="shared" si="15"/>
        <v>-0.7420382165605095</v>
      </c>
      <c r="G52" s="154">
        <f t="shared" si="16"/>
        <v>-0.838811312265066</v>
      </c>
      <c r="I52" s="36">
        <v>1.456</v>
      </c>
      <c r="J52" s="37">
        <v>0.45700000000000002</v>
      </c>
      <c r="K52" s="4">
        <f t="shared" si="12"/>
        <v>4.5172779677213198E-3</v>
      </c>
      <c r="L52" s="4">
        <f t="shared" si="13"/>
        <v>8.2590112680383488E-4</v>
      </c>
      <c r="M52" s="159">
        <f t="shared" si="17"/>
        <v>-0.68612637362637352</v>
      </c>
      <c r="N52" s="154">
        <f t="shared" si="18"/>
        <v>-0.81716840701294069</v>
      </c>
      <c r="P52" s="80">
        <f t="shared" si="14"/>
        <v>4.6369426751592355</v>
      </c>
      <c r="Q52" s="6">
        <f t="shared" si="14"/>
        <v>5.6419753086419755</v>
      </c>
      <c r="R52" s="167">
        <f t="shared" si="9"/>
        <v>0.21674467507800849</v>
      </c>
    </row>
    <row r="53" spans="1:18" ht="20.100000000000001" customHeight="1" x14ac:dyDescent="0.25">
      <c r="A53" s="93" t="s">
        <v>54</v>
      </c>
      <c r="B53" s="36">
        <v>2.17</v>
      </c>
      <c r="C53" s="37">
        <v>1.05</v>
      </c>
      <c r="D53" s="4">
        <f t="shared" si="10"/>
        <v>1.9856520625160133E-3</v>
      </c>
      <c r="E53" s="4">
        <f t="shared" si="11"/>
        <v>6.0036021612967793E-4</v>
      </c>
      <c r="F53" s="159">
        <f t="shared" si="15"/>
        <v>-0.5161290322580645</v>
      </c>
      <c r="G53" s="154">
        <f t="shared" si="16"/>
        <v>-0.69765084857366033</v>
      </c>
      <c r="I53" s="36">
        <v>1.01</v>
      </c>
      <c r="J53" s="37">
        <v>0.308</v>
      </c>
      <c r="K53" s="4">
        <f t="shared" si="12"/>
        <v>3.1335513374989923E-3</v>
      </c>
      <c r="L53" s="4">
        <f t="shared" si="13"/>
        <v>5.5662482944328481E-4</v>
      </c>
      <c r="M53" s="159">
        <f t="shared" si="17"/>
        <v>-0.695049504950495</v>
      </c>
      <c r="N53" s="154">
        <f t="shared" si="18"/>
        <v>-0.82236613685494986</v>
      </c>
      <c r="O53" s="210"/>
      <c r="P53" s="208">
        <f t="shared" si="14"/>
        <v>4.6543778801843319</v>
      </c>
      <c r="Q53" s="209">
        <f t="shared" si="14"/>
        <v>2.9333333333333336</v>
      </c>
      <c r="R53" s="167">
        <f t="shared" si="9"/>
        <v>-0.36976897689768973</v>
      </c>
    </row>
    <row r="54" spans="1:18" ht="20.100000000000001" customHeight="1" x14ac:dyDescent="0.25">
      <c r="A54" s="93" t="s">
        <v>61</v>
      </c>
      <c r="B54" s="36">
        <v>2.3600000000000003</v>
      </c>
      <c r="C54" s="37">
        <v>0.69</v>
      </c>
      <c r="D54" s="4">
        <f t="shared" si="10"/>
        <v>2.1595109988653423E-3</v>
      </c>
      <c r="E54" s="4">
        <f t="shared" si="11"/>
        <v>3.9452242774235978E-4</v>
      </c>
      <c r="F54" s="159">
        <f t="shared" si="15"/>
        <v>-0.70762711864406791</v>
      </c>
      <c r="G54" s="154">
        <f t="shared" si="16"/>
        <v>-0.81730936867205073</v>
      </c>
      <c r="I54" s="36">
        <v>1.173</v>
      </c>
      <c r="J54" s="37">
        <v>0.29599999999999999</v>
      </c>
      <c r="K54" s="4">
        <f t="shared" si="12"/>
        <v>3.6392630880062557E-3</v>
      </c>
      <c r="L54" s="4">
        <f t="shared" si="13"/>
        <v>5.349381477766633E-4</v>
      </c>
      <c r="M54" s="159">
        <f t="shared" si="17"/>
        <v>-0.74765558397271947</v>
      </c>
      <c r="N54" s="154">
        <f t="shared" si="18"/>
        <v>-0.85300921234861171</v>
      </c>
      <c r="O54" s="210"/>
      <c r="P54" s="208">
        <f t="shared" si="14"/>
        <v>4.9703389830508469</v>
      </c>
      <c r="Q54" s="209">
        <f t="shared" si="14"/>
        <v>4.2898550724637676</v>
      </c>
      <c r="R54" s="167">
        <f t="shared" si="9"/>
        <v>-0.13690895387770735</v>
      </c>
    </row>
    <row r="55" spans="1:18" ht="20.100000000000001" customHeight="1" x14ac:dyDescent="0.25">
      <c r="A55" s="93" t="s">
        <v>67</v>
      </c>
      <c r="B55" s="36"/>
      <c r="C55" s="37">
        <v>0.86999999999999988</v>
      </c>
      <c r="D55" s="4">
        <f t="shared" si="10"/>
        <v>0</v>
      </c>
      <c r="E55" s="4">
        <f t="shared" si="11"/>
        <v>4.974413219360188E-4</v>
      </c>
      <c r="F55" s="207" t="e">
        <f t="shared" si="15"/>
        <v>#DIV/0!</v>
      </c>
      <c r="G55" s="182" t="e">
        <f t="shared" si="16"/>
        <v>#DIV/0!</v>
      </c>
      <c r="I55" s="36"/>
      <c r="J55" s="37">
        <v>0.23099999999999998</v>
      </c>
      <c r="K55" s="4">
        <f t="shared" si="12"/>
        <v>0</v>
      </c>
      <c r="L55" s="4">
        <f t="shared" si="13"/>
        <v>4.1746862208246355E-4</v>
      </c>
      <c r="M55" s="207" t="e">
        <f t="shared" si="17"/>
        <v>#DIV/0!</v>
      </c>
      <c r="N55" s="182" t="e">
        <f t="shared" si="18"/>
        <v>#DIV/0!</v>
      </c>
      <c r="O55" s="210"/>
      <c r="P55" s="183" t="e">
        <f t="shared" si="14"/>
        <v>#DIV/0!</v>
      </c>
      <c r="Q55" s="209">
        <f t="shared" si="14"/>
        <v>2.6551724137931036</v>
      </c>
      <c r="R55" s="184" t="e">
        <f t="shared" si="9"/>
        <v>#DIV/0!</v>
      </c>
    </row>
    <row r="56" spans="1:18" ht="20.100000000000001" customHeight="1" x14ac:dyDescent="0.25">
      <c r="A56" s="93" t="s">
        <v>63</v>
      </c>
      <c r="B56" s="36"/>
      <c r="C56" s="37">
        <v>0.4</v>
      </c>
      <c r="D56" s="4">
        <f t="shared" si="10"/>
        <v>0</v>
      </c>
      <c r="E56" s="4">
        <f t="shared" si="11"/>
        <v>2.2870865376368684E-4</v>
      </c>
      <c r="F56" s="207" t="e">
        <f t="shared" si="15"/>
        <v>#DIV/0!</v>
      </c>
      <c r="G56" s="182" t="e">
        <f t="shared" si="16"/>
        <v>#DIV/0!</v>
      </c>
      <c r="I56" s="36"/>
      <c r="J56" s="37">
        <v>0.21199999999999999</v>
      </c>
      <c r="K56" s="4">
        <f t="shared" si="12"/>
        <v>0</v>
      </c>
      <c r="L56" s="4">
        <f t="shared" si="13"/>
        <v>3.8313137611031286E-4</v>
      </c>
      <c r="M56" s="207" t="e">
        <f t="shared" si="17"/>
        <v>#DIV/0!</v>
      </c>
      <c r="N56" s="182" t="e">
        <f t="shared" si="18"/>
        <v>#DIV/0!</v>
      </c>
      <c r="O56" s="210"/>
      <c r="P56" s="183" t="e">
        <f t="shared" si="14"/>
        <v>#DIV/0!</v>
      </c>
      <c r="Q56" s="209">
        <f t="shared" si="14"/>
        <v>5.2999999999999989</v>
      </c>
      <c r="R56" s="184" t="e">
        <f t="shared" si="9"/>
        <v>#DIV/0!</v>
      </c>
    </row>
    <row r="57" spans="1:18" ht="20.100000000000001" customHeight="1" x14ac:dyDescent="0.25">
      <c r="A57" s="93" t="s">
        <v>89</v>
      </c>
      <c r="B57" s="36"/>
      <c r="C57" s="37">
        <v>0.02</v>
      </c>
      <c r="D57" s="4">
        <f t="shared" si="10"/>
        <v>0</v>
      </c>
      <c r="E57" s="4">
        <f t="shared" si="11"/>
        <v>1.1435432688184342E-5</v>
      </c>
      <c r="F57" s="207" t="e">
        <f t="shared" si="15"/>
        <v>#DIV/0!</v>
      </c>
      <c r="G57" s="182" t="e">
        <f t="shared" si="16"/>
        <v>#DIV/0!</v>
      </c>
      <c r="I57" s="36"/>
      <c r="J57" s="37">
        <v>7.0999999999999994E-2</v>
      </c>
      <c r="K57" s="4">
        <f t="shared" si="12"/>
        <v>0</v>
      </c>
      <c r="L57" s="4">
        <f t="shared" si="13"/>
        <v>1.2831286652751045E-4</v>
      </c>
      <c r="M57" s="207" t="e">
        <f t="shared" si="17"/>
        <v>#DIV/0!</v>
      </c>
      <c r="N57" s="182" t="e">
        <f t="shared" si="18"/>
        <v>#DIV/0!</v>
      </c>
      <c r="O57" s="210"/>
      <c r="P57" s="183" t="e">
        <f t="shared" si="14"/>
        <v>#DIV/0!</v>
      </c>
      <c r="Q57" s="209">
        <f t="shared" si="14"/>
        <v>35.5</v>
      </c>
      <c r="R57" s="184" t="e">
        <f t="shared" si="9"/>
        <v>#DIV/0!</v>
      </c>
    </row>
    <row r="58" spans="1:18" ht="20.100000000000001" customHeight="1" x14ac:dyDescent="0.25">
      <c r="A58" s="93" t="s">
        <v>59</v>
      </c>
      <c r="B58" s="36">
        <v>36.269999999999996</v>
      </c>
      <c r="C58" s="37">
        <v>0.03</v>
      </c>
      <c r="D58" s="4">
        <f t="shared" si="10"/>
        <v>3.3188755902053363E-2</v>
      </c>
      <c r="E58" s="4">
        <f t="shared" si="11"/>
        <v>1.7153149032276513E-5</v>
      </c>
      <c r="F58" s="159">
        <f t="shared" si="15"/>
        <v>-0.99917287014061207</v>
      </c>
      <c r="G58" s="154">
        <f t="shared" si="16"/>
        <v>-0.99948316384371561</v>
      </c>
      <c r="I58" s="36">
        <v>13.322000000000001</v>
      </c>
      <c r="J58" s="37">
        <v>8.0000000000000002E-3</v>
      </c>
      <c r="K58" s="4">
        <f t="shared" si="12"/>
        <v>4.1331852394219389E-2</v>
      </c>
      <c r="L58" s="4">
        <f t="shared" si="13"/>
        <v>1.4457787777747656E-5</v>
      </c>
      <c r="M58" s="159">
        <f t="shared" si="17"/>
        <v>-0.99939948956613123</v>
      </c>
      <c r="N58" s="154">
        <f t="shared" si="18"/>
        <v>-0.99965020227886592</v>
      </c>
      <c r="O58" s="210"/>
      <c r="P58" s="208">
        <f t="shared" si="14"/>
        <v>3.6730079955886414</v>
      </c>
      <c r="Q58" s="209">
        <f t="shared" si="14"/>
        <v>2.6666666666666665</v>
      </c>
      <c r="R58" s="167">
        <f t="shared" si="9"/>
        <v>-0.27398288545263494</v>
      </c>
    </row>
    <row r="59" spans="1:18" ht="20.100000000000001" customHeight="1" x14ac:dyDescent="0.25">
      <c r="A59" s="93" t="s">
        <v>69</v>
      </c>
      <c r="B59" s="36">
        <v>0.95</v>
      </c>
      <c r="C59" s="37"/>
      <c r="D59" s="4">
        <f t="shared" si="10"/>
        <v>8.6929468174664183E-4</v>
      </c>
      <c r="E59" s="4">
        <f t="shared" si="11"/>
        <v>0</v>
      </c>
      <c r="F59" s="159">
        <f>(C59-B59)/B59</f>
        <v>-1</v>
      </c>
      <c r="G59" s="154">
        <f>(E59-D59)/D59</f>
        <v>-1</v>
      </c>
      <c r="I59" s="36">
        <v>0.36199999999999999</v>
      </c>
      <c r="J59" s="37"/>
      <c r="K59" s="4">
        <f t="shared" si="12"/>
        <v>1.1231144397768665E-3</v>
      </c>
      <c r="L59" s="4">
        <f t="shared" si="13"/>
        <v>0</v>
      </c>
      <c r="M59" s="159">
        <f>(J59-I59)/I59</f>
        <v>-1</v>
      </c>
      <c r="N59" s="154">
        <f>(L59-K59)/K59</f>
        <v>-1</v>
      </c>
      <c r="O59" s="210"/>
      <c r="P59" s="208">
        <f t="shared" si="14"/>
        <v>3.8105263157894735</v>
      </c>
      <c r="Q59" s="307" t="e">
        <f t="shared" si="14"/>
        <v>#DIV/0!</v>
      </c>
      <c r="R59" s="184" t="e">
        <f>(Q59-P59)/P59</f>
        <v>#DIV/0!</v>
      </c>
    </row>
    <row r="60" spans="1:18" ht="20.100000000000001" customHeight="1" x14ac:dyDescent="0.25">
      <c r="A60" s="93" t="s">
        <v>84</v>
      </c>
      <c r="B60" s="36">
        <v>1.1200000000000001</v>
      </c>
      <c r="C60" s="37"/>
      <c r="D60" s="4">
        <f t="shared" si="10"/>
        <v>1.02485267742762E-3</v>
      </c>
      <c r="E60" s="4">
        <f t="shared" si="11"/>
        <v>0</v>
      </c>
      <c r="F60" s="159">
        <f>(C60-B60)/B60</f>
        <v>-1</v>
      </c>
      <c r="G60" s="154">
        <f>(E60-D60)/D60</f>
        <v>-1</v>
      </c>
      <c r="I60" s="36">
        <v>0.44800000000000001</v>
      </c>
      <c r="J60" s="37"/>
      <c r="K60" s="4">
        <f t="shared" si="12"/>
        <v>1.3899316823757907E-3</v>
      </c>
      <c r="L60" s="4">
        <f t="shared" si="13"/>
        <v>0</v>
      </c>
      <c r="M60" s="159">
        <f>(J60-I60)/I60</f>
        <v>-1</v>
      </c>
      <c r="N60" s="154">
        <f>(L60-K60)/K60</f>
        <v>-1</v>
      </c>
      <c r="O60" s="210"/>
      <c r="P60" s="208">
        <f t="shared" si="14"/>
        <v>3.9999999999999996</v>
      </c>
      <c r="Q60" s="307" t="e">
        <f t="shared" si="14"/>
        <v>#DIV/0!</v>
      </c>
      <c r="R60" s="184" t="e">
        <f>(Q60-P60)/P60</f>
        <v>#DIV/0!</v>
      </c>
    </row>
    <row r="61" spans="1:18" ht="20.100000000000001" customHeight="1" thickBot="1" x14ac:dyDescent="0.3">
      <c r="A61" s="18" t="s">
        <v>18</v>
      </c>
      <c r="B61" s="36">
        <f>B62-SUM(B39:B60)</f>
        <v>0</v>
      </c>
      <c r="C61" s="37">
        <f>C62-SUM(C39:C60)</f>
        <v>0</v>
      </c>
      <c r="D61" s="4">
        <f t="shared" si="10"/>
        <v>0</v>
      </c>
      <c r="E61" s="4">
        <f t="shared" si="11"/>
        <v>0</v>
      </c>
      <c r="F61" s="207" t="e">
        <f t="shared" si="15"/>
        <v>#DIV/0!</v>
      </c>
      <c r="G61" s="182" t="e">
        <f t="shared" si="16"/>
        <v>#DIV/0!</v>
      </c>
      <c r="I61" s="36">
        <f>I62-SUM(I39:I60)</f>
        <v>0</v>
      </c>
      <c r="J61" s="37">
        <f>J62-SUM(J39:J60)</f>
        <v>0</v>
      </c>
      <c r="K61" s="4">
        <f t="shared" si="12"/>
        <v>0</v>
      </c>
      <c r="L61" s="4">
        <f t="shared" si="13"/>
        <v>0</v>
      </c>
      <c r="M61" s="207" t="e">
        <f t="shared" si="17"/>
        <v>#DIV/0!</v>
      </c>
      <c r="N61" s="182" t="e">
        <f t="shared" si="18"/>
        <v>#DIV/0!</v>
      </c>
      <c r="O61" s="210"/>
      <c r="P61" s="183" t="e">
        <f t="shared" si="14"/>
        <v>#DIV/0!</v>
      </c>
      <c r="Q61" s="307" t="e">
        <f t="shared" si="14"/>
        <v>#DIV/0!</v>
      </c>
      <c r="R61" s="184" t="e">
        <f t="shared" si="9"/>
        <v>#DIV/0!</v>
      </c>
    </row>
    <row r="62" spans="1:18" ht="26.25" customHeight="1" thickBot="1" x14ac:dyDescent="0.3">
      <c r="A62" s="24" t="s">
        <v>19</v>
      </c>
      <c r="B62" s="97">
        <v>1092.8399999999999</v>
      </c>
      <c r="C62" s="98">
        <v>1748.9499999999996</v>
      </c>
      <c r="D62" s="94">
        <f>SUM(D39:D61)</f>
        <v>1.0000000000000002</v>
      </c>
      <c r="E62" s="94">
        <f>SUM(E39:E61)</f>
        <v>1.0000000000000002</v>
      </c>
      <c r="F62" s="172">
        <f t="shared" si="15"/>
        <v>0.60037150909556725</v>
      </c>
      <c r="G62" s="174">
        <v>0</v>
      </c>
      <c r="H62" s="2"/>
      <c r="I62" s="97">
        <v>322.31799999999993</v>
      </c>
      <c r="J62" s="98">
        <v>553.33500000000004</v>
      </c>
      <c r="K62" s="94">
        <f>SUM(K39:K61)</f>
        <v>1.0000000000000002</v>
      </c>
      <c r="L62" s="94">
        <f>SUM(L39:L61)</f>
        <v>1</v>
      </c>
      <c r="M62" s="172">
        <f t="shared" si="17"/>
        <v>0.7167362666683218</v>
      </c>
      <c r="N62" s="174">
        <v>0</v>
      </c>
      <c r="O62" s="2"/>
      <c r="P62" s="65">
        <f t="shared" si="14"/>
        <v>2.949361297170674</v>
      </c>
      <c r="Q62" s="66">
        <f t="shared" si="14"/>
        <v>3.1638125732582418</v>
      </c>
      <c r="R62" s="173">
        <f t="shared" si="9"/>
        <v>7.2711090463311923E-2</v>
      </c>
    </row>
    <row r="64" spans="1:18" ht="15.75" thickBot="1" x14ac:dyDescent="0.3"/>
    <row r="65" spans="1:18" x14ac:dyDescent="0.25">
      <c r="A65" s="469" t="s">
        <v>16</v>
      </c>
      <c r="B65" s="460" t="s">
        <v>1</v>
      </c>
      <c r="C65" s="453"/>
      <c r="D65" s="460" t="s">
        <v>13</v>
      </c>
      <c r="E65" s="453"/>
      <c r="F65" s="472" t="s">
        <v>109</v>
      </c>
      <c r="G65" s="463"/>
      <c r="I65" s="458" t="s">
        <v>20</v>
      </c>
      <c r="J65" s="459"/>
      <c r="K65" s="460" t="s">
        <v>13</v>
      </c>
      <c r="L65" s="461"/>
      <c r="M65" s="462" t="s">
        <v>109</v>
      </c>
      <c r="N65" s="463"/>
      <c r="P65" s="451" t="s">
        <v>23</v>
      </c>
      <c r="Q65" s="453"/>
      <c r="R65" s="397" t="s">
        <v>0</v>
      </c>
    </row>
    <row r="66" spans="1:18" x14ac:dyDescent="0.25">
      <c r="A66" s="470"/>
      <c r="B66" s="466" t="str">
        <f>B5</f>
        <v>jan - mar</v>
      </c>
      <c r="C66" s="465"/>
      <c r="D66" s="466" t="str">
        <f>B5</f>
        <v>jan - mar</v>
      </c>
      <c r="E66" s="465"/>
      <c r="F66" s="466" t="str">
        <f>B5</f>
        <v>jan - mar</v>
      </c>
      <c r="G66" s="468"/>
      <c r="I66" s="464" t="str">
        <f>B5</f>
        <v>jan - mar</v>
      </c>
      <c r="J66" s="465"/>
      <c r="K66" s="466" t="str">
        <f>B5</f>
        <v>jan - mar</v>
      </c>
      <c r="L66" s="467"/>
      <c r="M66" s="465" t="str">
        <f>B5</f>
        <v>jan - mar</v>
      </c>
      <c r="N66" s="468"/>
      <c r="P66" s="464" t="str">
        <f>B5</f>
        <v>jan - mar</v>
      </c>
      <c r="Q66" s="467"/>
      <c r="R66" s="398" t="str">
        <f>R37</f>
        <v>2017/2016</v>
      </c>
    </row>
    <row r="67" spans="1:18" ht="15.75" thickBot="1" x14ac:dyDescent="0.3">
      <c r="A67" s="471"/>
      <c r="B67" s="245">
        <f>B6</f>
        <v>2016</v>
      </c>
      <c r="C67" s="402">
        <f>C6</f>
        <v>2017</v>
      </c>
      <c r="D67" s="245">
        <f>B6</f>
        <v>2016</v>
      </c>
      <c r="E67" s="402">
        <f>C6</f>
        <v>2017</v>
      </c>
      <c r="F67" s="245" t="s">
        <v>1</v>
      </c>
      <c r="G67" s="401" t="s">
        <v>15</v>
      </c>
      <c r="I67" s="52">
        <f>B6</f>
        <v>2016</v>
      </c>
      <c r="J67" s="402">
        <f>C6</f>
        <v>2017</v>
      </c>
      <c r="K67" s="245">
        <f>B6</f>
        <v>2016</v>
      </c>
      <c r="L67" s="402">
        <f>C6</f>
        <v>2017</v>
      </c>
      <c r="M67" s="54">
        <v>1000</v>
      </c>
      <c r="N67" s="401" t="s">
        <v>15</v>
      </c>
      <c r="P67" s="52">
        <f>B6</f>
        <v>2016</v>
      </c>
      <c r="Q67" s="402">
        <f>C6</f>
        <v>2017</v>
      </c>
      <c r="R67" s="399" t="s">
        <v>24</v>
      </c>
    </row>
    <row r="68" spans="1:18" ht="20.100000000000001" customHeight="1" x14ac:dyDescent="0.25">
      <c r="A68" s="93" t="s">
        <v>45</v>
      </c>
      <c r="B68" s="95">
        <v>393.14000000000004</v>
      </c>
      <c r="C68" s="99">
        <v>374.65</v>
      </c>
      <c r="D68" s="4">
        <f t="shared" ref="D68:D90" si="19">B68/$B$91</f>
        <v>0.28287726922772516</v>
      </c>
      <c r="E68" s="4">
        <f t="shared" ref="E68:E90" si="20">C68/$C$91</f>
        <v>0.22739273727080159</v>
      </c>
      <c r="F68" s="177">
        <f t="shared" ref="F68:F89" si="21">(C68-B68)/B68</f>
        <v>-4.7031591799359167E-2</v>
      </c>
      <c r="G68" s="154">
        <f t="shared" ref="G68:G89" si="22">(E68-D68)/D68</f>
        <v>-0.19614347985046748</v>
      </c>
      <c r="I68" s="95">
        <v>195.00600000000003</v>
      </c>
      <c r="J68" s="99">
        <v>492.96300000000002</v>
      </c>
      <c r="K68" s="4">
        <f t="shared" ref="K68:K91" si="23">I68/$I$91</f>
        <v>0.2798653817174595</v>
      </c>
      <c r="L68" s="4">
        <f t="shared" ref="L68:L91" si="24">J68/$J$91</f>
        <v>0.41786192907342129</v>
      </c>
      <c r="M68" s="177">
        <f t="shared" ref="M68:M89" si="25">(J68-I68)/I68</f>
        <v>1.5279376019199407</v>
      </c>
      <c r="N68" s="154">
        <f t="shared" ref="N68:N89" si="26">(L68-K68)/K68</f>
        <v>0.49308187568292167</v>
      </c>
      <c r="P68" s="80">
        <f t="shared" ref="P68:Q91" si="27">(I68/B68)*10</f>
        <v>4.9602177341405103</v>
      </c>
      <c r="Q68" s="6">
        <f t="shared" si="27"/>
        <v>13.157960763379155</v>
      </c>
      <c r="R68" s="167">
        <f t="shared" si="9"/>
        <v>1.6526982218572148</v>
      </c>
    </row>
    <row r="69" spans="1:18" ht="20.100000000000001" customHeight="1" x14ac:dyDescent="0.25">
      <c r="A69" s="93" t="s">
        <v>37</v>
      </c>
      <c r="B69" s="36">
        <v>89.879999999999981</v>
      </c>
      <c r="C69" s="37">
        <v>342.45</v>
      </c>
      <c r="D69" s="4">
        <f t="shared" si="19"/>
        <v>6.4671641039293709E-2</v>
      </c>
      <c r="E69" s="4">
        <f t="shared" si="20"/>
        <v>0.20784904011313496</v>
      </c>
      <c r="F69" s="177">
        <f t="shared" si="21"/>
        <v>2.8100801068090795</v>
      </c>
      <c r="G69" s="154">
        <f t="shared" si="22"/>
        <v>2.2139131893506212</v>
      </c>
      <c r="I69" s="36">
        <v>41</v>
      </c>
      <c r="J69" s="37">
        <v>136.374</v>
      </c>
      <c r="K69" s="4">
        <f t="shared" si="23"/>
        <v>5.8841680001722185E-2</v>
      </c>
      <c r="L69" s="4">
        <f t="shared" si="24"/>
        <v>0.11559793070769764</v>
      </c>
      <c r="M69" s="177">
        <f t="shared" si="25"/>
        <v>2.3261951219512196</v>
      </c>
      <c r="N69" s="154">
        <f t="shared" si="26"/>
        <v>0.96455863776007589</v>
      </c>
      <c r="P69" s="80">
        <f t="shared" si="27"/>
        <v>4.5616377392078338</v>
      </c>
      <c r="Q69" s="6">
        <f t="shared" si="27"/>
        <v>3.9823039859833553</v>
      </c>
      <c r="R69" s="167">
        <f t="shared" si="9"/>
        <v>-0.12700126278003929</v>
      </c>
    </row>
    <row r="70" spans="1:18" ht="20.100000000000001" customHeight="1" x14ac:dyDescent="0.25">
      <c r="A70" s="93" t="s">
        <v>43</v>
      </c>
      <c r="B70" s="36">
        <v>231.25000000000003</v>
      </c>
      <c r="C70" s="37">
        <v>143.94</v>
      </c>
      <c r="D70" s="4">
        <f t="shared" si="19"/>
        <v>0.16639204484130704</v>
      </c>
      <c r="E70" s="4">
        <f t="shared" si="20"/>
        <v>8.7363967977470119E-2</v>
      </c>
      <c r="F70" s="177">
        <f t="shared" si="21"/>
        <v>-0.37755675675675682</v>
      </c>
      <c r="G70" s="154">
        <f t="shared" si="22"/>
        <v>-0.47495105273337024</v>
      </c>
      <c r="I70" s="36">
        <v>100.854</v>
      </c>
      <c r="J70" s="37">
        <v>131.21499999999997</v>
      </c>
      <c r="K70" s="4">
        <f t="shared" si="23"/>
        <v>0.14474192182667536</v>
      </c>
      <c r="L70" s="4">
        <f t="shared" si="24"/>
        <v>0.11122488507934462</v>
      </c>
      <c r="M70" s="177">
        <f t="shared" si="25"/>
        <v>0.30103912586511172</v>
      </c>
      <c r="N70" s="154">
        <f t="shared" si="26"/>
        <v>-0.23156412685653371</v>
      </c>
      <c r="P70" s="80">
        <f t="shared" si="27"/>
        <v>4.3612540540540534</v>
      </c>
      <c r="Q70" s="6">
        <f t="shared" si="27"/>
        <v>9.1159510907322492</v>
      </c>
      <c r="R70" s="167">
        <f t="shared" si="9"/>
        <v>1.09021326841953</v>
      </c>
    </row>
    <row r="71" spans="1:18" ht="20.100000000000001" customHeight="1" x14ac:dyDescent="0.25">
      <c r="A71" s="93" t="s">
        <v>57</v>
      </c>
      <c r="B71" s="36">
        <v>8.2000000000000011</v>
      </c>
      <c r="C71" s="37">
        <v>25.86</v>
      </c>
      <c r="D71" s="4">
        <f t="shared" si="19"/>
        <v>5.9001719684268874E-3</v>
      </c>
      <c r="E71" s="4">
        <f t="shared" si="20"/>
        <v>1.5695652437803093E-2</v>
      </c>
      <c r="F71" s="177">
        <f t="shared" si="21"/>
        <v>2.1536585365853651</v>
      </c>
      <c r="G71" s="154">
        <f t="shared" si="22"/>
        <v>1.660202536772482</v>
      </c>
      <c r="I71" s="36">
        <v>45.003</v>
      </c>
      <c r="J71" s="37">
        <v>77.253999999999991</v>
      </c>
      <c r="K71" s="4">
        <f t="shared" si="23"/>
        <v>6.4586637197987892E-2</v>
      </c>
      <c r="L71" s="4">
        <f t="shared" si="24"/>
        <v>6.5484641785769085E-2</v>
      </c>
      <c r="M71" s="177">
        <f t="shared" si="25"/>
        <v>0.716641112814701</v>
      </c>
      <c r="N71" s="154">
        <f t="shared" si="26"/>
        <v>1.3903875890432158E-2</v>
      </c>
      <c r="P71" s="80">
        <f t="shared" si="27"/>
        <v>54.881707317073165</v>
      </c>
      <c r="Q71" s="6">
        <f t="shared" si="27"/>
        <v>29.873936581593192</v>
      </c>
      <c r="R71" s="167">
        <f t="shared" si="9"/>
        <v>-0.45566677783911252</v>
      </c>
    </row>
    <row r="72" spans="1:18" ht="20.100000000000001" customHeight="1" x14ac:dyDescent="0.25">
      <c r="A72" s="93" t="s">
        <v>53</v>
      </c>
      <c r="B72" s="36">
        <v>154.53</v>
      </c>
      <c r="C72" s="37">
        <v>210.07999999999998</v>
      </c>
      <c r="D72" s="4">
        <f t="shared" si="19"/>
        <v>0.11118946027817156</v>
      </c>
      <c r="E72" s="4">
        <f t="shared" si="20"/>
        <v>0.12750745027585747</v>
      </c>
      <c r="F72" s="177">
        <f t="shared" si="21"/>
        <v>0.35947712418300642</v>
      </c>
      <c r="G72" s="154">
        <f t="shared" si="22"/>
        <v>0.14675842437639225</v>
      </c>
      <c r="I72" s="36">
        <v>41.435000000000009</v>
      </c>
      <c r="J72" s="37">
        <v>67.935999999999993</v>
      </c>
      <c r="K72" s="4">
        <f t="shared" si="23"/>
        <v>5.9465975874911203E-2</v>
      </c>
      <c r="L72" s="4">
        <f t="shared" si="24"/>
        <v>5.7586204265902198E-2</v>
      </c>
      <c r="M72" s="177">
        <f t="shared" si="25"/>
        <v>0.63958006516230181</v>
      </c>
      <c r="N72" s="154">
        <f t="shared" si="26"/>
        <v>-3.1610876326374798E-2</v>
      </c>
      <c r="P72" s="80">
        <f t="shared" si="27"/>
        <v>2.6813563709312116</v>
      </c>
      <c r="Q72" s="6">
        <f t="shared" si="27"/>
        <v>3.2338156892612338</v>
      </c>
      <c r="R72" s="167">
        <f t="shared" ref="R72:R89" si="28">(Q72-P72)/P72</f>
        <v>0.20603725947034704</v>
      </c>
    </row>
    <row r="73" spans="1:18" ht="20.100000000000001" customHeight="1" x14ac:dyDescent="0.25">
      <c r="A73" s="93" t="s">
        <v>44</v>
      </c>
      <c r="B73" s="36">
        <v>40.109999999999992</v>
      </c>
      <c r="C73" s="37">
        <v>121.41999999999999</v>
      </c>
      <c r="D73" s="4">
        <f t="shared" si="19"/>
        <v>2.8860475323610045E-2</v>
      </c>
      <c r="E73" s="4">
        <f t="shared" si="20"/>
        <v>7.3695518909437416E-2</v>
      </c>
      <c r="F73" s="177">
        <f t="shared" si="21"/>
        <v>2.0271752680129649</v>
      </c>
      <c r="G73" s="154">
        <f t="shared" si="22"/>
        <v>1.5535102275030419</v>
      </c>
      <c r="I73" s="36">
        <v>19.995000000000001</v>
      </c>
      <c r="J73" s="37">
        <v>43.756999999999998</v>
      </c>
      <c r="K73" s="4">
        <f t="shared" si="23"/>
        <v>2.8696082722791103E-2</v>
      </c>
      <c r="L73" s="4">
        <f t="shared" si="24"/>
        <v>3.7090784562869211E-2</v>
      </c>
      <c r="M73" s="177">
        <f t="shared" si="25"/>
        <v>1.1883970992748185</v>
      </c>
      <c r="N73" s="154">
        <f t="shared" si="26"/>
        <v>0.29253825064460243</v>
      </c>
      <c r="P73" s="80">
        <f t="shared" si="27"/>
        <v>4.9850411368735985</v>
      </c>
      <c r="Q73" s="6">
        <f t="shared" si="27"/>
        <v>3.6037720309668919</v>
      </c>
      <c r="R73" s="167">
        <f t="shared" si="28"/>
        <v>-0.2770827898870617</v>
      </c>
    </row>
    <row r="74" spans="1:18" ht="20.100000000000001" customHeight="1" x14ac:dyDescent="0.25">
      <c r="A74" s="93" t="s">
        <v>79</v>
      </c>
      <c r="B74" s="36">
        <v>50.86</v>
      </c>
      <c r="C74" s="37">
        <v>111.14999999999999</v>
      </c>
      <c r="D74" s="4">
        <f t="shared" si="19"/>
        <v>3.6595456867584322E-2</v>
      </c>
      <c r="E74" s="4">
        <f t="shared" si="20"/>
        <v>6.7462172020951811E-2</v>
      </c>
      <c r="F74" s="177">
        <f t="shared" si="21"/>
        <v>1.1854109319701138</v>
      </c>
      <c r="G74" s="154">
        <f t="shared" si="22"/>
        <v>0.84345757084149797</v>
      </c>
      <c r="I74" s="36">
        <v>18.21</v>
      </c>
      <c r="J74" s="37">
        <v>38.883000000000003</v>
      </c>
      <c r="K74" s="4">
        <f t="shared" si="23"/>
        <v>2.613431689832588E-2</v>
      </c>
      <c r="L74" s="4">
        <f t="shared" si="24"/>
        <v>3.295932024951536E-2</v>
      </c>
      <c r="M74" s="177">
        <f t="shared" si="25"/>
        <v>1.1352553542009884</v>
      </c>
      <c r="N74" s="154">
        <f t="shared" si="26"/>
        <v>0.26115101373193644</v>
      </c>
      <c r="P74" s="80">
        <f t="shared" si="27"/>
        <v>3.5804168305151398</v>
      </c>
      <c r="Q74" s="6">
        <f t="shared" si="27"/>
        <v>3.4982456140350884</v>
      </c>
      <c r="R74" s="167">
        <f t="shared" si="28"/>
        <v>-2.2950181604477846E-2</v>
      </c>
    </row>
    <row r="75" spans="1:18" ht="20.100000000000001" customHeight="1" x14ac:dyDescent="0.25">
      <c r="A75" s="93" t="s">
        <v>74</v>
      </c>
      <c r="B75" s="36">
        <v>17.7</v>
      </c>
      <c r="C75" s="37">
        <v>14.27</v>
      </c>
      <c r="D75" s="4">
        <f t="shared" si="19"/>
        <v>1.2735737053799498E-2</v>
      </c>
      <c r="E75" s="4">
        <f t="shared" si="20"/>
        <v>8.6611353552764943E-3</v>
      </c>
      <c r="F75" s="177">
        <f t="shared" si="21"/>
        <v>-0.19378531073446326</v>
      </c>
      <c r="G75" s="154">
        <f t="shared" si="22"/>
        <v>-0.31993450251922512</v>
      </c>
      <c r="I75" s="36">
        <v>66.814000000000007</v>
      </c>
      <c r="J75" s="37">
        <v>35.643999999999998</v>
      </c>
      <c r="K75" s="4">
        <f t="shared" si="23"/>
        <v>9.5888975795977244E-2</v>
      </c>
      <c r="L75" s="4">
        <f t="shared" si="24"/>
        <v>3.021376979589346E-2</v>
      </c>
      <c r="M75" s="177">
        <f t="shared" si="25"/>
        <v>-0.46651899302541394</v>
      </c>
      <c r="N75" s="154">
        <f t="shared" si="26"/>
        <v>-0.68490882768234762</v>
      </c>
      <c r="P75" s="80">
        <f t="shared" si="27"/>
        <v>37.748022598870065</v>
      </c>
      <c r="Q75" s="6">
        <f t="shared" si="27"/>
        <v>24.978276103714087</v>
      </c>
      <c r="R75" s="167">
        <f t="shared" si="28"/>
        <v>-0.33828915042395419</v>
      </c>
    </row>
    <row r="76" spans="1:18" ht="20.100000000000001" customHeight="1" x14ac:dyDescent="0.25">
      <c r="A76" s="93" t="s">
        <v>42</v>
      </c>
      <c r="B76" s="36">
        <v>42.88</v>
      </c>
      <c r="C76" s="37">
        <v>51.620000000000005</v>
      </c>
      <c r="D76" s="4">
        <f t="shared" si="19"/>
        <v>3.085358219587133E-2</v>
      </c>
      <c r="E76" s="4">
        <f t="shared" si="20"/>
        <v>3.1330610163936422E-2</v>
      </c>
      <c r="F76" s="177">
        <f t="shared" si="21"/>
        <v>0.20382462686567168</v>
      </c>
      <c r="G76" s="154">
        <f t="shared" si="22"/>
        <v>1.5461023781184304E-2</v>
      </c>
      <c r="I76" s="36">
        <v>16.548999999999999</v>
      </c>
      <c r="J76" s="37">
        <v>27.233999999999998</v>
      </c>
      <c r="K76" s="4">
        <f t="shared" si="23"/>
        <v>2.3750511276792695E-2</v>
      </c>
      <c r="L76" s="4">
        <f t="shared" si="24"/>
        <v>2.3085001869076492E-2</v>
      </c>
      <c r="M76" s="177">
        <f t="shared" si="25"/>
        <v>0.64565834793643118</v>
      </c>
      <c r="N76" s="154">
        <f t="shared" si="26"/>
        <v>-2.8020845528765142E-2</v>
      </c>
      <c r="P76" s="80">
        <f t="shared" si="27"/>
        <v>3.859375</v>
      </c>
      <c r="Q76" s="6">
        <f t="shared" si="27"/>
        <v>5.2758620689655169</v>
      </c>
      <c r="R76" s="167">
        <f t="shared" si="28"/>
        <v>0.36702498952952667</v>
      </c>
    </row>
    <row r="77" spans="1:18" ht="20.100000000000001" customHeight="1" x14ac:dyDescent="0.25">
      <c r="A77" s="93" t="s">
        <v>52</v>
      </c>
      <c r="B77" s="36">
        <v>19.18</v>
      </c>
      <c r="C77" s="37">
        <v>30.19</v>
      </c>
      <c r="D77" s="4">
        <f t="shared" si="19"/>
        <v>1.3800646140783863E-2</v>
      </c>
      <c r="E77" s="4">
        <f t="shared" si="20"/>
        <v>1.8323733453104233E-2</v>
      </c>
      <c r="F77" s="177">
        <f t="shared" si="21"/>
        <v>0.57403545359749752</v>
      </c>
      <c r="G77" s="154">
        <f t="shared" si="22"/>
        <v>0.32774460457714932</v>
      </c>
      <c r="I77" s="36">
        <v>14.324999999999999</v>
      </c>
      <c r="J77" s="37">
        <v>24.225000000000005</v>
      </c>
      <c r="K77" s="4">
        <f t="shared" si="23"/>
        <v>2.0558708927430985E-2</v>
      </c>
      <c r="L77" s="4">
        <f t="shared" si="24"/>
        <v>2.0534411774927597E-2</v>
      </c>
      <c r="M77" s="177">
        <f t="shared" si="25"/>
        <v>0.69109947643979097</v>
      </c>
      <c r="N77" s="154">
        <f t="shared" si="26"/>
        <v>-1.1818423320818948E-3</v>
      </c>
      <c r="P77" s="80">
        <f t="shared" si="27"/>
        <v>7.4687174139728887</v>
      </c>
      <c r="Q77" s="6">
        <f t="shared" si="27"/>
        <v>8.0241801921165958</v>
      </c>
      <c r="R77" s="167">
        <f t="shared" si="28"/>
        <v>7.4371909841509973E-2</v>
      </c>
    </row>
    <row r="78" spans="1:18" ht="20.100000000000001" customHeight="1" x14ac:dyDescent="0.25">
      <c r="A78" s="93" t="s">
        <v>58</v>
      </c>
      <c r="B78" s="36">
        <v>41.179999999999993</v>
      </c>
      <c r="C78" s="37">
        <v>23.3</v>
      </c>
      <c r="D78" s="4">
        <f t="shared" si="19"/>
        <v>2.9630375812173069E-2</v>
      </c>
      <c r="E78" s="4">
        <f t="shared" si="20"/>
        <v>1.4141867819056927E-2</v>
      </c>
      <c r="F78" s="177">
        <f t="shared" si="21"/>
        <v>-0.43419135502671186</v>
      </c>
      <c r="G78" s="154">
        <f t="shared" si="22"/>
        <v>-0.52272398066422721</v>
      </c>
      <c r="I78" s="36">
        <v>12.113</v>
      </c>
      <c r="J78" s="37">
        <v>21.88</v>
      </c>
      <c r="K78" s="4">
        <f t="shared" si="23"/>
        <v>1.7384128533191729E-2</v>
      </c>
      <c r="L78" s="4">
        <f t="shared" si="24"/>
        <v>1.8546663762039863E-2</v>
      </c>
      <c r="M78" s="177">
        <f t="shared" si="25"/>
        <v>0.8063237843639065</v>
      </c>
      <c r="N78" s="154">
        <f t="shared" si="26"/>
        <v>6.6873368235197489E-2</v>
      </c>
      <c r="P78" s="80">
        <f t="shared" si="27"/>
        <v>2.9414764448761539</v>
      </c>
      <c r="Q78" s="6">
        <f t="shared" si="27"/>
        <v>9.3905579399141619</v>
      </c>
      <c r="R78" s="167">
        <f t="shared" si="28"/>
        <v>2.1924640961418738</v>
      </c>
    </row>
    <row r="79" spans="1:18" ht="20.100000000000001" customHeight="1" x14ac:dyDescent="0.25">
      <c r="A79" s="93" t="s">
        <v>72</v>
      </c>
      <c r="B79" s="36">
        <v>45.36</v>
      </c>
      <c r="C79" s="37">
        <v>55.17</v>
      </c>
      <c r="D79" s="4">
        <f t="shared" si="19"/>
        <v>3.263802444973702E-2</v>
      </c>
      <c r="E79" s="4">
        <f t="shared" si="20"/>
        <v>3.3485272428213329E-2</v>
      </c>
      <c r="F79" s="177">
        <f t="shared" si="21"/>
        <v>0.21626984126984133</v>
      </c>
      <c r="G79" s="154">
        <f t="shared" si="22"/>
        <v>2.5958923456935394E-2</v>
      </c>
      <c r="I79" s="36">
        <v>10.472000000000001</v>
      </c>
      <c r="J79" s="37">
        <v>14.329000000000001</v>
      </c>
      <c r="K79" s="4">
        <f t="shared" si="23"/>
        <v>1.5029026170195971E-2</v>
      </c>
      <c r="L79" s="4">
        <f t="shared" si="24"/>
        <v>1.2146030395167698E-2</v>
      </c>
      <c r="M79" s="177">
        <f t="shared" si="25"/>
        <v>0.36831550802139024</v>
      </c>
      <c r="N79" s="154">
        <f t="shared" si="26"/>
        <v>-0.19182851519318903</v>
      </c>
      <c r="P79" s="80">
        <f t="shared" si="27"/>
        <v>2.3086419753086425</v>
      </c>
      <c r="Q79" s="6">
        <f t="shared" si="27"/>
        <v>2.5972448794634766</v>
      </c>
      <c r="R79" s="167">
        <f t="shared" si="28"/>
        <v>0.12500981409915274</v>
      </c>
    </row>
    <row r="80" spans="1:18" ht="20.100000000000001" customHeight="1" x14ac:dyDescent="0.25">
      <c r="A80" s="93" t="s">
        <v>49</v>
      </c>
      <c r="B80" s="36">
        <v>11.32</v>
      </c>
      <c r="C80" s="37">
        <v>28.119999999999997</v>
      </c>
      <c r="D80" s="4">
        <f t="shared" si="19"/>
        <v>8.1451154490966293E-3</v>
      </c>
      <c r="E80" s="4">
        <f t="shared" si="20"/>
        <v>1.7067352921539946E-2</v>
      </c>
      <c r="F80" s="177">
        <f t="shared" si="21"/>
        <v>1.4840989399293283</v>
      </c>
      <c r="G80" s="154">
        <f t="shared" si="22"/>
        <v>1.0954095774582149</v>
      </c>
      <c r="I80" s="36">
        <v>5.0310000000000006</v>
      </c>
      <c r="J80" s="37">
        <v>13.48</v>
      </c>
      <c r="K80" s="4">
        <f t="shared" si="23"/>
        <v>7.2203046850893744E-3</v>
      </c>
      <c r="L80" s="4">
        <f t="shared" si="24"/>
        <v>1.1426372372591288E-2</v>
      </c>
      <c r="M80" s="177">
        <f t="shared" si="25"/>
        <v>1.6793877956668652</v>
      </c>
      <c r="N80" s="154">
        <f t="shared" si="26"/>
        <v>0.58253326846273523</v>
      </c>
      <c r="O80" s="210"/>
      <c r="P80" s="208">
        <f t="shared" si="27"/>
        <v>4.4443462897526507</v>
      </c>
      <c r="Q80" s="209">
        <f t="shared" si="27"/>
        <v>4.7937411095305835</v>
      </c>
      <c r="R80" s="167">
        <f t="shared" si="28"/>
        <v>7.861557065963426E-2</v>
      </c>
    </row>
    <row r="81" spans="1:18" ht="20.100000000000001" customHeight="1" x14ac:dyDescent="0.25">
      <c r="A81" s="93" t="s">
        <v>71</v>
      </c>
      <c r="B81" s="36">
        <v>40.56</v>
      </c>
      <c r="C81" s="37">
        <v>37.940000000000005</v>
      </c>
      <c r="D81" s="4">
        <f t="shared" si="19"/>
        <v>2.918426524870665E-2</v>
      </c>
      <c r="E81" s="4">
        <f t="shared" si="20"/>
        <v>2.3027573607511582E-2</v>
      </c>
      <c r="F81" s="177">
        <f t="shared" si="21"/>
        <v>-6.4595660749506831E-2</v>
      </c>
      <c r="G81" s="154">
        <f t="shared" si="22"/>
        <v>-0.21095928195306929</v>
      </c>
      <c r="I81" s="36">
        <v>11.998000000000001</v>
      </c>
      <c r="J81" s="37">
        <v>11.348000000000001</v>
      </c>
      <c r="K81" s="4">
        <f t="shared" si="23"/>
        <v>1.7219084796601534E-2</v>
      </c>
      <c r="L81" s="4">
        <f t="shared" si="24"/>
        <v>9.6191746056502915E-3</v>
      </c>
      <c r="M81" s="177">
        <f t="shared" si="25"/>
        <v>-5.4175695949324913E-2</v>
      </c>
      <c r="N81" s="154">
        <f t="shared" si="26"/>
        <v>-0.44136551278562774</v>
      </c>
      <c r="O81" s="210"/>
      <c r="P81" s="208">
        <f t="shared" si="27"/>
        <v>2.9580867850098618</v>
      </c>
      <c r="Q81" s="209">
        <f t="shared" si="27"/>
        <v>2.9910384818133897</v>
      </c>
      <c r="R81" s="167">
        <f t="shared" si="28"/>
        <v>1.1139530107943768E-2</v>
      </c>
    </row>
    <row r="82" spans="1:18" ht="20.100000000000001" customHeight="1" x14ac:dyDescent="0.25">
      <c r="A82" s="93" t="s">
        <v>55</v>
      </c>
      <c r="B82" s="36">
        <v>14.33</v>
      </c>
      <c r="C82" s="37">
        <v>22.189999999999998</v>
      </c>
      <c r="D82" s="4">
        <f t="shared" si="19"/>
        <v>1.0310910281409425E-2</v>
      </c>
      <c r="E82" s="4">
        <f t="shared" si="20"/>
        <v>1.3468156519522453E-2</v>
      </c>
      <c r="F82" s="177">
        <f t="shared" si="21"/>
        <v>0.54849965108164678</v>
      </c>
      <c r="G82" s="154">
        <f t="shared" si="22"/>
        <v>0.30620441376602264</v>
      </c>
      <c r="I82" s="36">
        <v>5.9169999999999998</v>
      </c>
      <c r="J82" s="37">
        <v>9.4420000000000002</v>
      </c>
      <c r="K82" s="4">
        <f t="shared" si="23"/>
        <v>8.4918590382973211E-3</v>
      </c>
      <c r="L82" s="4">
        <f t="shared" si="24"/>
        <v>8.0035465832349363E-3</v>
      </c>
      <c r="M82" s="177">
        <f t="shared" si="25"/>
        <v>0.59574108500929535</v>
      </c>
      <c r="N82" s="154">
        <f t="shared" si="26"/>
        <v>-5.7503598783275954E-2</v>
      </c>
      <c r="O82" s="210"/>
      <c r="P82" s="208">
        <f t="shared" si="27"/>
        <v>4.1290997906489881</v>
      </c>
      <c r="Q82" s="209">
        <f t="shared" si="27"/>
        <v>4.2550698512843628</v>
      </c>
      <c r="R82" s="167">
        <f t="shared" si="28"/>
        <v>3.0507875087120474E-2</v>
      </c>
    </row>
    <row r="83" spans="1:18" ht="20.100000000000001" customHeight="1" x14ac:dyDescent="0.25">
      <c r="A83" s="93" t="s">
        <v>56</v>
      </c>
      <c r="B83" s="36">
        <v>28.83</v>
      </c>
      <c r="C83" s="37">
        <v>12.040000000000001</v>
      </c>
      <c r="D83" s="4">
        <f t="shared" si="19"/>
        <v>2.0744141201188674E-2</v>
      </c>
      <c r="E83" s="4">
        <f t="shared" si="20"/>
        <v>7.3076432850405753E-3</v>
      </c>
      <c r="F83" s="177">
        <f t="shared" si="21"/>
        <v>-0.58237946583420053</v>
      </c>
      <c r="G83" s="154">
        <f t="shared" si="22"/>
        <v>-0.64772495452249257</v>
      </c>
      <c r="I83" s="36">
        <v>33.783000000000001</v>
      </c>
      <c r="J83" s="37">
        <v>8.1440000000000001</v>
      </c>
      <c r="K83" s="4">
        <f t="shared" si="23"/>
        <v>4.8484109158492217E-2</v>
      </c>
      <c r="L83" s="4">
        <f t="shared" si="24"/>
        <v>6.9032920328177634E-3</v>
      </c>
      <c r="M83" s="177">
        <f t="shared" si="25"/>
        <v>-0.7589320072225676</v>
      </c>
      <c r="N83" s="154">
        <f t="shared" si="26"/>
        <v>-0.85761743068741902</v>
      </c>
      <c r="O83" s="210"/>
      <c r="P83" s="208">
        <f t="shared" si="27"/>
        <v>11.718002081165453</v>
      </c>
      <c r="Q83" s="209">
        <f t="shared" si="27"/>
        <v>6.7641196013289031</v>
      </c>
      <c r="R83" s="167">
        <f t="shared" si="28"/>
        <v>-0.42275828639756013</v>
      </c>
    </row>
    <row r="84" spans="1:18" ht="20.100000000000001" customHeight="1" x14ac:dyDescent="0.25">
      <c r="A84" s="93" t="s">
        <v>210</v>
      </c>
      <c r="B84" s="36">
        <v>8.74</v>
      </c>
      <c r="C84" s="37">
        <v>4.58</v>
      </c>
      <c r="D84" s="4">
        <f t="shared" si="19"/>
        <v>6.2887198785428035E-3</v>
      </c>
      <c r="E84" s="4">
        <f t="shared" si="20"/>
        <v>2.7798177944755673E-3</v>
      </c>
      <c r="F84" s="177">
        <f t="shared" si="21"/>
        <v>-0.47597254004576661</v>
      </c>
      <c r="G84" s="154">
        <f t="shared" si="22"/>
        <v>-0.55796762327411931</v>
      </c>
      <c r="I84" s="36">
        <v>7.7639999999999993</v>
      </c>
      <c r="J84" s="37">
        <v>7.08</v>
      </c>
      <c r="K84" s="4">
        <f t="shared" si="23"/>
        <v>1.1142604964228562E-2</v>
      </c>
      <c r="L84" s="4">
        <f t="shared" si="24"/>
        <v>6.0013884568209429E-3</v>
      </c>
      <c r="M84" s="177">
        <f t="shared" si="25"/>
        <v>-8.8098918083462041E-2</v>
      </c>
      <c r="N84" s="154">
        <f t="shared" si="26"/>
        <v>-0.46140166719655057</v>
      </c>
      <c r="O84" s="210"/>
      <c r="P84" s="208">
        <f t="shared" si="27"/>
        <v>8.8832951945080083</v>
      </c>
      <c r="Q84" s="209">
        <f t="shared" si="27"/>
        <v>15.458515283842795</v>
      </c>
      <c r="R84" s="167">
        <f t="shared" si="28"/>
        <v>0.74017804715077329</v>
      </c>
    </row>
    <row r="85" spans="1:18" ht="20.100000000000001" customHeight="1" x14ac:dyDescent="0.25">
      <c r="A85" s="93" t="s">
        <v>231</v>
      </c>
      <c r="B85" s="36"/>
      <c r="C85" s="37">
        <v>3.86</v>
      </c>
      <c r="D85" s="4">
        <f t="shared" si="19"/>
        <v>0</v>
      </c>
      <c r="E85" s="4">
        <f t="shared" si="20"/>
        <v>2.3428158704532076E-3</v>
      </c>
      <c r="F85" s="181" t="e">
        <f t="shared" si="21"/>
        <v>#DIV/0!</v>
      </c>
      <c r="G85" s="182" t="e">
        <f t="shared" si="22"/>
        <v>#DIV/0!</v>
      </c>
      <c r="I85" s="36"/>
      <c r="J85" s="37">
        <v>3.762</v>
      </c>
      <c r="K85" s="4">
        <f t="shared" si="23"/>
        <v>0</v>
      </c>
      <c r="L85" s="4">
        <f t="shared" si="24"/>
        <v>3.1888733579887554E-3</v>
      </c>
      <c r="M85" s="181" t="e">
        <f t="shared" si="25"/>
        <v>#DIV/0!</v>
      </c>
      <c r="N85" s="182" t="e">
        <f t="shared" si="26"/>
        <v>#DIV/0!</v>
      </c>
      <c r="O85" s="210"/>
      <c r="P85" s="183" t="e">
        <f t="shared" si="27"/>
        <v>#DIV/0!</v>
      </c>
      <c r="Q85" s="209">
        <f t="shared" si="27"/>
        <v>9.7461139896373066</v>
      </c>
      <c r="R85" s="184" t="e">
        <f t="shared" si="28"/>
        <v>#DIV/0!</v>
      </c>
    </row>
    <row r="86" spans="1:18" ht="20.100000000000001" customHeight="1" x14ac:dyDescent="0.25">
      <c r="A86" s="93" t="s">
        <v>80</v>
      </c>
      <c r="B86" s="36">
        <v>15.77</v>
      </c>
      <c r="C86" s="37">
        <v>4.74</v>
      </c>
      <c r="D86" s="4">
        <f t="shared" si="19"/>
        <v>1.1347038041718537E-2</v>
      </c>
      <c r="E86" s="4">
        <f t="shared" si="20"/>
        <v>2.8769293331472033E-3</v>
      </c>
      <c r="F86" s="177">
        <f t="shared" si="21"/>
        <v>-0.69942929613189597</v>
      </c>
      <c r="G86" s="154">
        <f t="shared" si="22"/>
        <v>-0.74645988472323088</v>
      </c>
      <c r="I86" s="36">
        <v>7.4530000000000003</v>
      </c>
      <c r="J86" s="37">
        <v>3.27</v>
      </c>
      <c r="K86" s="4">
        <f t="shared" si="23"/>
        <v>1.0696269293971597E-2</v>
      </c>
      <c r="L86" s="4">
        <f t="shared" si="24"/>
        <v>2.77182771946391E-3</v>
      </c>
      <c r="M86" s="177">
        <f t="shared" si="25"/>
        <v>-0.56125050315309266</v>
      </c>
      <c r="N86" s="154">
        <f t="shared" si="26"/>
        <v>-0.7408603277194874</v>
      </c>
      <c r="O86" s="210"/>
      <c r="P86" s="208">
        <f t="shared" si="27"/>
        <v>4.7260621433100827</v>
      </c>
      <c r="Q86" s="209">
        <f t="shared" si="27"/>
        <v>6.8987341772151902</v>
      </c>
      <c r="R86" s="167">
        <f t="shared" si="28"/>
        <v>0.45972142727336029</v>
      </c>
    </row>
    <row r="87" spans="1:18" ht="20.100000000000001" customHeight="1" x14ac:dyDescent="0.25">
      <c r="A87" s="93" t="s">
        <v>232</v>
      </c>
      <c r="B87" s="36">
        <v>0.53</v>
      </c>
      <c r="C87" s="37">
        <v>5.18</v>
      </c>
      <c r="D87" s="4">
        <f t="shared" si="19"/>
        <v>3.813525784471037E-4</v>
      </c>
      <c r="E87" s="4">
        <f t="shared" si="20"/>
        <v>3.1439860644942004E-3</v>
      </c>
      <c r="F87" s="177">
        <f t="shared" si="21"/>
        <v>8.7735849056603765</v>
      </c>
      <c r="G87" s="154">
        <f t="shared" si="22"/>
        <v>7.2443026274969675</v>
      </c>
      <c r="I87" s="36">
        <v>0.28499999999999998</v>
      </c>
      <c r="J87" s="37">
        <v>2.895</v>
      </c>
      <c r="K87" s="4">
        <f t="shared" si="23"/>
        <v>4.0902143415831273E-4</v>
      </c>
      <c r="L87" s="4">
        <f t="shared" si="24"/>
        <v>2.4539575681492417E-3</v>
      </c>
      <c r="M87" s="177">
        <f t="shared" si="25"/>
        <v>9.1578947368421062</v>
      </c>
      <c r="N87" s="154">
        <f t="shared" si="26"/>
        <v>4.9995818390276128</v>
      </c>
      <c r="O87" s="210"/>
      <c r="P87" s="208">
        <f t="shared" si="27"/>
        <v>5.3773584905660368</v>
      </c>
      <c r="Q87" s="209">
        <f t="shared" si="27"/>
        <v>5.5888030888030897</v>
      </c>
      <c r="R87" s="167">
        <f t="shared" si="28"/>
        <v>3.9321276163381789E-2</v>
      </c>
    </row>
    <row r="88" spans="1:18" ht="20.100000000000001" customHeight="1" x14ac:dyDescent="0.25">
      <c r="A88" s="93" t="s">
        <v>83</v>
      </c>
      <c r="B88" s="36"/>
      <c r="C88" s="37">
        <v>5.94</v>
      </c>
      <c r="D88" s="4">
        <f t="shared" si="19"/>
        <v>0</v>
      </c>
      <c r="E88" s="4">
        <f t="shared" si="20"/>
        <v>3.6052658731844699E-3</v>
      </c>
      <c r="F88" s="181" t="e">
        <f t="shared" si="21"/>
        <v>#DIV/0!</v>
      </c>
      <c r="G88" s="182" t="e">
        <f t="shared" si="22"/>
        <v>#DIV/0!</v>
      </c>
      <c r="I88" s="36"/>
      <c r="J88" s="37">
        <v>2.508</v>
      </c>
      <c r="K88" s="4">
        <f t="shared" si="23"/>
        <v>0</v>
      </c>
      <c r="L88" s="4">
        <f t="shared" si="24"/>
        <v>2.1259155719925036E-3</v>
      </c>
      <c r="M88" s="181" t="e">
        <f t="shared" si="25"/>
        <v>#DIV/0!</v>
      </c>
      <c r="N88" s="182" t="e">
        <f t="shared" si="26"/>
        <v>#DIV/0!</v>
      </c>
      <c r="O88" s="210"/>
      <c r="P88" s="183" t="e">
        <f t="shared" si="27"/>
        <v>#DIV/0!</v>
      </c>
      <c r="Q88" s="209">
        <f t="shared" si="27"/>
        <v>4.2222222222222223</v>
      </c>
      <c r="R88" s="184" t="e">
        <f t="shared" si="28"/>
        <v>#DIV/0!</v>
      </c>
    </row>
    <row r="89" spans="1:18" ht="20.100000000000001" customHeight="1" x14ac:dyDescent="0.25">
      <c r="A89" s="93" t="s">
        <v>76</v>
      </c>
      <c r="B89" s="36">
        <v>0.9</v>
      </c>
      <c r="C89" s="37">
        <v>4.72</v>
      </c>
      <c r="D89" s="4">
        <f t="shared" si="19"/>
        <v>6.4757985019319494E-4</v>
      </c>
      <c r="E89" s="4">
        <f t="shared" si="20"/>
        <v>2.8647903908132484E-3</v>
      </c>
      <c r="F89" s="177">
        <f t="shared" si="21"/>
        <v>4.2444444444444445</v>
      </c>
      <c r="G89" s="154">
        <f t="shared" si="22"/>
        <v>3.4238411524981585</v>
      </c>
      <c r="I89" s="36">
        <v>0.436</v>
      </c>
      <c r="J89" s="37">
        <v>1.8919999999999999</v>
      </c>
      <c r="K89" s="4">
        <f t="shared" si="23"/>
        <v>6.2573103611587497E-4</v>
      </c>
      <c r="L89" s="4">
        <f t="shared" si="24"/>
        <v>1.6037608700996079E-3</v>
      </c>
      <c r="M89" s="177">
        <f t="shared" si="25"/>
        <v>3.3394495412844036</v>
      </c>
      <c r="N89" s="154">
        <f t="shared" si="26"/>
        <v>1.5630195364044848</v>
      </c>
      <c r="O89" s="210"/>
      <c r="P89" s="208">
        <f t="shared" si="27"/>
        <v>4.844444444444445</v>
      </c>
      <c r="Q89" s="209">
        <f t="shared" si="27"/>
        <v>4.0084745762711869</v>
      </c>
      <c r="R89" s="167">
        <f t="shared" si="28"/>
        <v>-0.17256258746695693</v>
      </c>
    </row>
    <row r="90" spans="1:18" ht="20.100000000000001" customHeight="1" thickBot="1" x14ac:dyDescent="0.3">
      <c r="A90" s="18" t="s">
        <v>18</v>
      </c>
      <c r="B90" s="36">
        <f>B91-SUM(B68:B89)</f>
        <v>134.53999999999951</v>
      </c>
      <c r="C90" s="37">
        <f>C91-SUM(C68:C89)</f>
        <v>14.179999999999836</v>
      </c>
      <c r="D90" s="4">
        <f t="shared" si="19"/>
        <v>9.6805992272213467E-2</v>
      </c>
      <c r="E90" s="4">
        <f t="shared" si="20"/>
        <v>8.6065101147736016E-3</v>
      </c>
      <c r="F90" s="177">
        <f>(C90-B90)/B90</f>
        <v>-0.89460383529062071</v>
      </c>
      <c r="G90" s="154">
        <f>(E90-D90)/D90</f>
        <v>-0.91109527506755428</v>
      </c>
      <c r="I90" s="36">
        <f>I91-SUM(I68:I89)</f>
        <v>42.341999999999985</v>
      </c>
      <c r="J90" s="37">
        <f>J91-SUM(J68:J89)</f>
        <v>4.2120000000002165</v>
      </c>
      <c r="K90" s="4">
        <f t="shared" si="23"/>
        <v>6.0767668649583412E-2</v>
      </c>
      <c r="L90" s="4">
        <f t="shared" si="24"/>
        <v>3.5703175395665411E-3</v>
      </c>
      <c r="M90" s="177">
        <f>(J90-I90)/I90</f>
        <v>-0.90052430211137358</v>
      </c>
      <c r="N90" s="154">
        <f>(L90-K90)/K90</f>
        <v>-0.94124642891675236</v>
      </c>
      <c r="P90" s="208">
        <f t="shared" si="27"/>
        <v>3.1471681284376496</v>
      </c>
      <c r="Q90" s="209">
        <f t="shared" si="27"/>
        <v>2.9703808180537834</v>
      </c>
      <c r="R90" s="167">
        <f>(Q90-P90)/P90</f>
        <v>-5.6173455998878845E-2</v>
      </c>
    </row>
    <row r="91" spans="1:18" ht="26.25" customHeight="1" thickBot="1" x14ac:dyDescent="0.3">
      <c r="A91" s="24" t="s">
        <v>19</v>
      </c>
      <c r="B91" s="34">
        <v>1389.7899999999995</v>
      </c>
      <c r="C91" s="35">
        <v>1647.59</v>
      </c>
      <c r="D91" s="27">
        <f>SUM(D68:D90)</f>
        <v>1</v>
      </c>
      <c r="E91" s="27">
        <f>SUM(E68:E90)</f>
        <v>0.99999999999999978</v>
      </c>
      <c r="F91" s="178">
        <f>(C91-B91)/B91</f>
        <v>0.18549565042200655</v>
      </c>
      <c r="G91" s="174">
        <v>0</v>
      </c>
      <c r="H91" s="2"/>
      <c r="I91" s="34">
        <v>696.78500000000008</v>
      </c>
      <c r="J91" s="35">
        <v>1179.7269999999999</v>
      </c>
      <c r="K91" s="27">
        <f t="shared" si="23"/>
        <v>1</v>
      </c>
      <c r="L91" s="27">
        <f t="shared" si="24"/>
        <v>1</v>
      </c>
      <c r="M91" s="178">
        <f>(J91-I91)/I91</f>
        <v>0.69310045422906597</v>
      </c>
      <c r="N91" s="174">
        <f>(L91-K91)/K91</f>
        <v>0</v>
      </c>
      <c r="O91" s="2"/>
      <c r="P91" s="65">
        <f t="shared" si="27"/>
        <v>5.0135991768540595</v>
      </c>
      <c r="Q91" s="66">
        <f t="shared" si="27"/>
        <v>7.1603190114045354</v>
      </c>
      <c r="R91" s="173">
        <f>(Q91-P91)/P91</f>
        <v>0.4281793894615849</v>
      </c>
    </row>
  </sheetData>
  <mergeCells count="45">
    <mergeCell ref="M65:N65"/>
    <mergeCell ref="P65:Q65"/>
    <mergeCell ref="B66:C66"/>
    <mergeCell ref="D66:E66"/>
    <mergeCell ref="F66:G66"/>
    <mergeCell ref="I66:J66"/>
    <mergeCell ref="K66:L66"/>
    <mergeCell ref="M66:N66"/>
    <mergeCell ref="P66:Q66"/>
    <mergeCell ref="K65:L65"/>
    <mergeCell ref="A65:A67"/>
    <mergeCell ref="B65:C65"/>
    <mergeCell ref="D65:E65"/>
    <mergeCell ref="F65:G65"/>
    <mergeCell ref="I65:J65"/>
    <mergeCell ref="M36:N36"/>
    <mergeCell ref="P36:Q36"/>
    <mergeCell ref="B37:C37"/>
    <mergeCell ref="D37:E37"/>
    <mergeCell ref="F37:G37"/>
    <mergeCell ref="I37:J37"/>
    <mergeCell ref="K37:L37"/>
    <mergeCell ref="M37:N37"/>
    <mergeCell ref="P37:Q37"/>
    <mergeCell ref="K36:L36"/>
    <mergeCell ref="A36:A38"/>
    <mergeCell ref="B36:C36"/>
    <mergeCell ref="D36:E36"/>
    <mergeCell ref="F36:G36"/>
    <mergeCell ref="I36:J36"/>
    <mergeCell ref="M4:N4"/>
    <mergeCell ref="P4:Q4"/>
    <mergeCell ref="B5:C5"/>
    <mergeCell ref="D5:E5"/>
    <mergeCell ref="F5:G5"/>
    <mergeCell ref="I5:J5"/>
    <mergeCell ref="K5:L5"/>
    <mergeCell ref="M5:N5"/>
    <mergeCell ref="P5:Q5"/>
    <mergeCell ref="K4:L4"/>
    <mergeCell ref="A4:A6"/>
    <mergeCell ref="B4:C4"/>
    <mergeCell ref="D4:E4"/>
    <mergeCell ref="F4:G4"/>
    <mergeCell ref="I4:J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4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8A327D78-326F-4A19-937E-76F55BF7148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F7:G33 M7:N33 R7:R33</xm:sqref>
        </x14:conditionalFormatting>
        <x14:conditionalFormatting xmlns:xm="http://schemas.microsoft.com/office/excel/2006/main">
          <x14:cfRule type="iconSet" priority="1" id="{98A4150C-81D6-4683-82E5-ED4D43315A8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F39:G62 M39:N62 R39:R62</xm:sqref>
        </x14:conditionalFormatting>
        <x14:conditionalFormatting xmlns:xm="http://schemas.microsoft.com/office/excel/2006/main">
          <x14:cfRule type="iconSet" priority="3" id="{C6020B76-CFE9-4E85-B1B7-7A894A6AB73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F68:G91 M68:N91 R68:R91</xm:sqref>
        </x14:conditionalFormatting>
      </x14:conditionalFormatting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9"/>
  <sheetViews>
    <sheetView showGridLines="0" workbookViewId="0">
      <selection activeCell="E22" sqref="E22"/>
    </sheetView>
  </sheetViews>
  <sheetFormatPr defaultRowHeight="15" x14ac:dyDescent="0.25"/>
  <cols>
    <col min="1" max="2" width="2.85546875" customWidth="1"/>
    <col min="3" max="3" width="27.28515625" customWidth="1"/>
    <col min="8" max="9" width="10.28515625" customWidth="1"/>
    <col min="10" max="10" width="2.140625" customWidth="1"/>
    <col min="15" max="16" width="10.28515625" customWidth="1"/>
    <col min="17" max="17" width="2" style="16" customWidth="1"/>
    <col min="18" max="19" width="9.140625" customWidth="1"/>
    <col min="20" max="20" width="11.28515625" customWidth="1"/>
  </cols>
  <sheetData>
    <row r="1" spans="1:20" ht="15.75" x14ac:dyDescent="0.25">
      <c r="A1" s="67" t="s">
        <v>129</v>
      </c>
      <c r="B1" s="8"/>
    </row>
    <row r="3" spans="1:20" ht="15.75" thickBot="1" x14ac:dyDescent="0.3"/>
    <row r="4" spans="1:20" x14ac:dyDescent="0.25">
      <c r="A4" s="441" t="s">
        <v>3</v>
      </c>
      <c r="B4" s="448"/>
      <c r="C4" s="448"/>
      <c r="D4" s="451" t="s">
        <v>1</v>
      </c>
      <c r="E4" s="452"/>
      <c r="F4" s="453" t="s">
        <v>13</v>
      </c>
      <c r="G4" s="453"/>
      <c r="H4" s="454" t="s">
        <v>98</v>
      </c>
      <c r="I4" s="452"/>
      <c r="J4" s="1"/>
      <c r="K4" s="451" t="s">
        <v>20</v>
      </c>
      <c r="L4" s="452"/>
      <c r="M4" s="453" t="s">
        <v>13</v>
      </c>
      <c r="N4" s="453"/>
      <c r="O4" s="454" t="s">
        <v>98</v>
      </c>
      <c r="P4" s="452"/>
      <c r="Q4" s="10"/>
      <c r="R4" s="451" t="s">
        <v>23</v>
      </c>
      <c r="S4" s="453"/>
      <c r="T4" s="203" t="s">
        <v>0</v>
      </c>
    </row>
    <row r="5" spans="1:20" x14ac:dyDescent="0.25">
      <c r="A5" s="449"/>
      <c r="B5" s="450"/>
      <c r="C5" s="450"/>
      <c r="D5" s="455" t="s">
        <v>113</v>
      </c>
      <c r="E5" s="456"/>
      <c r="F5" s="457" t="str">
        <f>D5</f>
        <v>jan - mar</v>
      </c>
      <c r="G5" s="457"/>
      <c r="H5" s="455" t="str">
        <f>F5</f>
        <v>jan - mar</v>
      </c>
      <c r="I5" s="456"/>
      <c r="J5" s="1"/>
      <c r="K5" s="455" t="str">
        <f>D5</f>
        <v>jan - mar</v>
      </c>
      <c r="L5" s="456"/>
      <c r="M5" s="457" t="str">
        <f>D5</f>
        <v>jan - mar</v>
      </c>
      <c r="N5" s="457"/>
      <c r="O5" s="455" t="str">
        <f>D5</f>
        <v>jan - mar</v>
      </c>
      <c r="P5" s="456"/>
      <c r="Q5" s="10"/>
      <c r="R5" s="455" t="str">
        <f>D5</f>
        <v>jan - mar</v>
      </c>
      <c r="S5" s="457"/>
      <c r="T5" s="201" t="s">
        <v>99</v>
      </c>
    </row>
    <row r="6" spans="1:20" ht="15.75" thickBot="1" x14ac:dyDescent="0.3">
      <c r="A6" s="449"/>
      <c r="B6" s="450"/>
      <c r="C6" s="450"/>
      <c r="D6" s="200">
        <v>2016</v>
      </c>
      <c r="E6" s="201">
        <v>2017</v>
      </c>
      <c r="F6" s="202">
        <f>D6</f>
        <v>2016</v>
      </c>
      <c r="G6" s="202">
        <f>E6</f>
        <v>2017</v>
      </c>
      <c r="H6" s="200" t="s">
        <v>1</v>
      </c>
      <c r="I6" s="201" t="s">
        <v>15</v>
      </c>
      <c r="J6" s="1"/>
      <c r="K6" s="200">
        <f>D6</f>
        <v>2016</v>
      </c>
      <c r="L6" s="201">
        <f>E6</f>
        <v>2017</v>
      </c>
      <c r="M6" s="202">
        <f>F6</f>
        <v>2016</v>
      </c>
      <c r="N6" s="201">
        <f>G6</f>
        <v>2017</v>
      </c>
      <c r="O6" s="202">
        <v>1000</v>
      </c>
      <c r="P6" s="201" t="s">
        <v>15</v>
      </c>
      <c r="Q6" s="10"/>
      <c r="R6" s="200">
        <f>D6</f>
        <v>2016</v>
      </c>
      <c r="S6" s="202">
        <f>E6</f>
        <v>2017</v>
      </c>
      <c r="T6" s="201" t="s">
        <v>24</v>
      </c>
    </row>
    <row r="7" spans="1:20" ht="24" customHeight="1" thickBot="1" x14ac:dyDescent="0.3">
      <c r="A7" s="214" t="s">
        <v>31</v>
      </c>
      <c r="B7" s="211"/>
      <c r="C7" s="25"/>
      <c r="D7" s="34">
        <v>102240.55999999995</v>
      </c>
      <c r="E7" s="35">
        <v>116110.23999999989</v>
      </c>
      <c r="F7" s="27">
        <f>D7/D17</f>
        <v>0.22691739095878957</v>
      </c>
      <c r="G7" s="27">
        <f>E7/E17</f>
        <v>0.24204639705687503</v>
      </c>
      <c r="H7" s="222">
        <f t="shared" ref="H7:H19" si="0">(E7-D7)/D7</f>
        <v>0.13565731643097359</v>
      </c>
      <c r="I7" s="225">
        <f t="shared" ref="I7:I19" si="1">(G7-F7)/F7</f>
        <v>6.667186694753173E-2</v>
      </c>
      <c r="J7" s="14"/>
      <c r="K7" s="34">
        <v>22007.724999999995</v>
      </c>
      <c r="L7" s="35">
        <v>23490.648999999994</v>
      </c>
      <c r="M7" s="27">
        <f>K7/K17</f>
        <v>0.26542612974161889</v>
      </c>
      <c r="N7" s="27">
        <f>L7/L17</f>
        <v>0.24583232837712149</v>
      </c>
      <c r="O7" s="222">
        <f t="shared" ref="O7:O8" si="2">(L7-K7)/K7</f>
        <v>6.7381976101573399E-2</v>
      </c>
      <c r="P7" s="225">
        <f t="shared" ref="P7:P8" si="3">(N7-M7)/M7</f>
        <v>-7.3820167530495723E-2</v>
      </c>
      <c r="Q7" s="113"/>
      <c r="R7" s="51">
        <f>(K7/D7)*10</f>
        <v>2.1525434719841132</v>
      </c>
      <c r="S7" s="192">
        <f>(L7/E7)*10</f>
        <v>2.0231332740333681</v>
      </c>
      <c r="T7" s="147">
        <f>(S7-R7)/R7</f>
        <v>-6.0119667563071758E-2</v>
      </c>
    </row>
    <row r="8" spans="1:20" s="11" customFormat="1" ht="24" customHeight="1" x14ac:dyDescent="0.25">
      <c r="A8" s="215" t="s">
        <v>127</v>
      </c>
      <c r="B8" s="5"/>
      <c r="C8" s="1"/>
      <c r="D8" s="36">
        <v>91846.879999999946</v>
      </c>
      <c r="E8" s="37">
        <v>93732.72999999988</v>
      </c>
      <c r="F8" s="126">
        <f>D8/D7</f>
        <v>0.89834093240490842</v>
      </c>
      <c r="G8" s="126">
        <f>E8/E7</f>
        <v>0.80727358758366163</v>
      </c>
      <c r="H8" s="223">
        <f t="shared" ref="H8:H16" si="4">(E8-D8)/D8</f>
        <v>2.0532542858286904E-2</v>
      </c>
      <c r="I8" s="226">
        <f t="shared" ref="I8:I16" si="5">(G8-F8)/F8</f>
        <v>-0.10137281018405168</v>
      </c>
      <c r="J8" s="5"/>
      <c r="K8" s="36">
        <v>21170.067999999996</v>
      </c>
      <c r="L8" s="37">
        <v>22123.445999999996</v>
      </c>
      <c r="M8" s="126">
        <f>K8/K7</f>
        <v>0.96193804675403749</v>
      </c>
      <c r="N8" s="126">
        <f>L8/L7</f>
        <v>0.94179798948934967</v>
      </c>
      <c r="O8" s="223">
        <f t="shared" si="2"/>
        <v>4.5034243631149454E-2</v>
      </c>
      <c r="P8" s="226">
        <f t="shared" si="3"/>
        <v>-2.093695881210687E-2</v>
      </c>
      <c r="Q8" s="124"/>
      <c r="R8" s="63">
        <f t="shared" ref="R8:R21" si="6">(K8/D8)*10</f>
        <v>2.3049305539828908</v>
      </c>
      <c r="S8" s="64">
        <f t="shared" ref="S8:S21" si="7">(L8/E8)*10</f>
        <v>2.3602690330261398</v>
      </c>
      <c r="T8" s="146">
        <f t="shared" ref="T8:T21" si="8">(S8-R8)/R8</f>
        <v>2.4008740284007589E-2</v>
      </c>
    </row>
    <row r="9" spans="1:20" s="11" customFormat="1" ht="24" customHeight="1" x14ac:dyDescent="0.25">
      <c r="A9" s="219" t="s">
        <v>126</v>
      </c>
      <c r="B9" s="212"/>
      <c r="C9" s="213"/>
      <c r="D9" s="220">
        <v>10394</v>
      </c>
      <c r="E9" s="221">
        <f>E10+E11</f>
        <v>22377.510000000002</v>
      </c>
      <c r="F9" s="123">
        <f>D9/D7</f>
        <v>0.10166219746840202</v>
      </c>
      <c r="G9" s="123">
        <f>E9/E7</f>
        <v>0.19272641241633834</v>
      </c>
      <c r="H9" s="224">
        <f t="shared" si="4"/>
        <v>1.1529257263806043</v>
      </c>
      <c r="I9" s="227">
        <f t="shared" si="5"/>
        <v>0.89575296634956469</v>
      </c>
      <c r="J9" s="5"/>
      <c r="K9" s="220">
        <v>838</v>
      </c>
      <c r="L9" s="221">
        <f>L10+L11</f>
        <v>1367.203</v>
      </c>
      <c r="M9" s="123">
        <f>K9/K7</f>
        <v>3.8077538682439925E-2</v>
      </c>
      <c r="N9" s="123">
        <f>L9/L7</f>
        <v>5.8202010510650444E-2</v>
      </c>
      <c r="O9" s="224">
        <f t="shared" ref="O9:O21" si="9">(L9-K9)/K9</f>
        <v>0.63150715990453454</v>
      </c>
      <c r="P9" s="227">
        <f t="shared" ref="P9:P21" si="10">(N9-M9)/M9</f>
        <v>0.52851293766766616</v>
      </c>
      <c r="Q9" s="124"/>
      <c r="R9" s="193">
        <f t="shared" si="6"/>
        <v>0.80623436598037335</v>
      </c>
      <c r="S9" s="194">
        <f t="shared" si="7"/>
        <v>0.61097190884955466</v>
      </c>
      <c r="T9" s="148">
        <f t="shared" si="8"/>
        <v>-0.24219068966798679</v>
      </c>
    </row>
    <row r="10" spans="1:20" s="11" customFormat="1" ht="24" customHeight="1" x14ac:dyDescent="0.25">
      <c r="A10" s="125"/>
      <c r="B10" s="216" t="s">
        <v>125</v>
      </c>
      <c r="C10" s="1"/>
      <c r="D10" s="36"/>
      <c r="E10" s="37">
        <v>12839.370000000004</v>
      </c>
      <c r="F10" s="126"/>
      <c r="G10" s="126">
        <f>E10/E9</f>
        <v>0.57376222823719003</v>
      </c>
      <c r="H10" s="228" t="e">
        <f t="shared" si="4"/>
        <v>#DIV/0!</v>
      </c>
      <c r="I10" s="229" t="e">
        <f t="shared" si="5"/>
        <v>#DIV/0!</v>
      </c>
      <c r="J10" s="5"/>
      <c r="K10" s="36"/>
      <c r="L10" s="37">
        <v>703.62100000000021</v>
      </c>
      <c r="M10" s="126"/>
      <c r="N10" s="126">
        <f>L10/L9</f>
        <v>0.51464266827969241</v>
      </c>
      <c r="O10" s="228" t="e">
        <f t="shared" si="9"/>
        <v>#DIV/0!</v>
      </c>
      <c r="P10" s="229" t="e">
        <f t="shared" si="10"/>
        <v>#DIV/0!</v>
      </c>
      <c r="Q10" s="124"/>
      <c r="R10" s="230" t="e">
        <f t="shared" si="6"/>
        <v>#DIV/0!</v>
      </c>
      <c r="S10" s="231">
        <f t="shared" si="7"/>
        <v>0.54801832177123955</v>
      </c>
      <c r="T10" s="232" t="e">
        <f t="shared" si="8"/>
        <v>#DIV/0!</v>
      </c>
    </row>
    <row r="11" spans="1:20" s="11" customFormat="1" ht="24" customHeight="1" thickBot="1" x14ac:dyDescent="0.3">
      <c r="A11" s="125"/>
      <c r="B11" s="216" t="s">
        <v>128</v>
      </c>
      <c r="C11" s="1"/>
      <c r="D11" s="36"/>
      <c r="E11" s="37">
        <v>9538.1399999999976</v>
      </c>
      <c r="F11" s="126">
        <f>D11/D9</f>
        <v>0</v>
      </c>
      <c r="G11" s="126">
        <f>E11/E9</f>
        <v>0.42623777176280991</v>
      </c>
      <c r="H11" s="228" t="e">
        <f t="shared" si="4"/>
        <v>#DIV/0!</v>
      </c>
      <c r="I11" s="229" t="e">
        <f t="shared" si="5"/>
        <v>#DIV/0!</v>
      </c>
      <c r="J11" s="5"/>
      <c r="K11" s="36"/>
      <c r="L11" s="37">
        <v>663.58199999999977</v>
      </c>
      <c r="M11" s="126">
        <f>K11/K9</f>
        <v>0</v>
      </c>
      <c r="N11" s="126">
        <f>L11/L9</f>
        <v>0.48535733172030765</v>
      </c>
      <c r="O11" s="228" t="e">
        <f t="shared" si="9"/>
        <v>#DIV/0!</v>
      </c>
      <c r="P11" s="229" t="e">
        <f t="shared" si="10"/>
        <v>#DIV/0!</v>
      </c>
      <c r="Q11" s="124"/>
      <c r="R11" s="198" t="e">
        <f t="shared" si="6"/>
        <v>#DIV/0!</v>
      </c>
      <c r="S11" s="192">
        <f t="shared" si="7"/>
        <v>0.69571425875485149</v>
      </c>
      <c r="T11" s="199" t="e">
        <f t="shared" si="8"/>
        <v>#DIV/0!</v>
      </c>
    </row>
    <row r="12" spans="1:20" s="11" customFormat="1" ht="24" customHeight="1" thickBot="1" x14ac:dyDescent="0.3">
      <c r="A12" s="214" t="s">
        <v>32</v>
      </c>
      <c r="B12" s="211"/>
      <c r="C12" s="25"/>
      <c r="D12" s="34">
        <v>348322.35000000021</v>
      </c>
      <c r="E12" s="35">
        <v>363592.17000000027</v>
      </c>
      <c r="F12" s="27">
        <f>D12/D17</f>
        <v>0.77308260904121051</v>
      </c>
      <c r="G12" s="27">
        <f>E12/E17</f>
        <v>0.75795360294312497</v>
      </c>
      <c r="H12" s="222">
        <f t="shared" si="4"/>
        <v>4.3838186094001884E-2</v>
      </c>
      <c r="I12" s="225">
        <f t="shared" si="5"/>
        <v>-1.9569714699505112E-2</v>
      </c>
      <c r="J12" s="5"/>
      <c r="K12" s="34">
        <v>60906.964000000051</v>
      </c>
      <c r="L12" s="35">
        <v>72064.923999999955</v>
      </c>
      <c r="M12" s="27">
        <f>K12/K17</f>
        <v>0.73457387025838095</v>
      </c>
      <c r="N12" s="27">
        <f>L12/L17</f>
        <v>0.75416767162287834</v>
      </c>
      <c r="O12" s="222">
        <f t="shared" si="9"/>
        <v>0.18319678518206711</v>
      </c>
      <c r="P12" s="225">
        <f t="shared" si="10"/>
        <v>2.6673697714847143E-2</v>
      </c>
      <c r="Q12" s="124"/>
      <c r="R12" s="51">
        <f t="shared" si="6"/>
        <v>1.7485804169614729</v>
      </c>
      <c r="S12" s="192">
        <f t="shared" si="7"/>
        <v>1.9820262906101607</v>
      </c>
      <c r="T12" s="147">
        <f t="shared" si="8"/>
        <v>0.13350594081017397</v>
      </c>
    </row>
    <row r="13" spans="1:20" s="11" customFormat="1" ht="24" customHeight="1" thickBot="1" x14ac:dyDescent="0.3">
      <c r="A13" s="215" t="s">
        <v>127</v>
      </c>
      <c r="B13" s="5"/>
      <c r="C13" s="1"/>
      <c r="D13" s="36">
        <v>218123.43000000023</v>
      </c>
      <c r="E13" s="37">
        <v>247746.21000000031</v>
      </c>
      <c r="F13" s="126">
        <f>D13/D12</f>
        <v>0.6262114102066666</v>
      </c>
      <c r="G13" s="126">
        <f>E13/E12</f>
        <v>0.68138488790889018</v>
      </c>
      <c r="H13" s="223">
        <f t="shared" si="4"/>
        <v>0.13580741876285393</v>
      </c>
      <c r="I13" s="226">
        <f t="shared" si="5"/>
        <v>8.8106790778556487E-2</v>
      </c>
      <c r="J13" s="5"/>
      <c r="K13" s="36">
        <v>52022.001000000055</v>
      </c>
      <c r="L13" s="37">
        <v>62649.965999999964</v>
      </c>
      <c r="M13" s="126">
        <f>K13/K12</f>
        <v>0.85412237917490041</v>
      </c>
      <c r="N13" s="126">
        <f>L13/L12</f>
        <v>0.86935450039467188</v>
      </c>
      <c r="O13" s="223">
        <f t="shared" si="9"/>
        <v>0.20429750481916098</v>
      </c>
      <c r="P13" s="226">
        <f t="shared" si="10"/>
        <v>1.7833651934616213E-2</v>
      </c>
      <c r="Q13" s="124"/>
      <c r="R13" s="51">
        <f t="shared" si="6"/>
        <v>2.384979962950335</v>
      </c>
      <c r="S13" s="192">
        <f t="shared" si="7"/>
        <v>2.5287961418259393</v>
      </c>
      <c r="T13" s="147">
        <f t="shared" si="8"/>
        <v>6.0300791247611465E-2</v>
      </c>
    </row>
    <row r="14" spans="1:20" s="11" customFormat="1" ht="24" customHeight="1" thickBot="1" x14ac:dyDescent="0.3">
      <c r="A14" s="219" t="s">
        <v>126</v>
      </c>
      <c r="B14" s="212"/>
      <c r="C14" s="213"/>
      <c r="D14" s="220">
        <v>130199</v>
      </c>
      <c r="E14" s="221">
        <f>E15+E16</f>
        <v>115845.96000000002</v>
      </c>
      <c r="F14" s="123">
        <f>D14/D12</f>
        <v>0.37378881946564702</v>
      </c>
      <c r="G14" s="123">
        <f>E14/E12</f>
        <v>0.31861511209111004</v>
      </c>
      <c r="H14" s="224">
        <f t="shared" ref="H14" si="11">(E14-D14)/D14</f>
        <v>-0.11023924914937887</v>
      </c>
      <c r="I14" s="227">
        <f t="shared" ref="I14" si="12">(G14-F14)/F14</f>
        <v>-0.14760662839892058</v>
      </c>
      <c r="J14" s="5"/>
      <c r="K14" s="220">
        <v>8885</v>
      </c>
      <c r="L14" s="221">
        <f>L15+L16</f>
        <v>9414.9579999999987</v>
      </c>
      <c r="M14" s="123">
        <f>K14/K12</f>
        <v>0.14587822830899916</v>
      </c>
      <c r="N14" s="123">
        <f>L14/L12</f>
        <v>0.13064549960532817</v>
      </c>
      <c r="O14" s="224">
        <f t="shared" si="9"/>
        <v>5.9646370287000421E-2</v>
      </c>
      <c r="P14" s="227">
        <f t="shared" si="10"/>
        <v>-0.10442085073452516</v>
      </c>
      <c r="Q14" s="124"/>
      <c r="R14" s="51">
        <f t="shared" si="6"/>
        <v>0.68241691564451346</v>
      </c>
      <c r="S14" s="192">
        <f t="shared" si="7"/>
        <v>0.81271353787391432</v>
      </c>
      <c r="T14" s="147">
        <f t="shared" si="8"/>
        <v>0.19093404521829782</v>
      </c>
    </row>
    <row r="15" spans="1:20" ht="24" customHeight="1" x14ac:dyDescent="0.25">
      <c r="A15" s="125"/>
      <c r="B15" s="216" t="s">
        <v>125</v>
      </c>
      <c r="C15" s="1"/>
      <c r="D15" s="36"/>
      <c r="E15" s="37">
        <v>58021.209999999992</v>
      </c>
      <c r="F15" s="4"/>
      <c r="G15" s="4">
        <f>E15/E14</f>
        <v>0.50084793634581626</v>
      </c>
      <c r="H15" s="228" t="e">
        <f t="shared" si="4"/>
        <v>#DIV/0!</v>
      </c>
      <c r="I15" s="229" t="e">
        <f t="shared" si="5"/>
        <v>#DIV/0!</v>
      </c>
      <c r="J15" s="1"/>
      <c r="K15" s="36"/>
      <c r="L15" s="37">
        <v>5766.0809999999992</v>
      </c>
      <c r="M15" s="4"/>
      <c r="N15" s="4">
        <f>L15/L14</f>
        <v>0.61243831358567935</v>
      </c>
      <c r="O15" s="228" t="e">
        <f t="shared" si="9"/>
        <v>#DIV/0!</v>
      </c>
      <c r="P15" s="229" t="e">
        <f t="shared" si="10"/>
        <v>#DIV/0!</v>
      </c>
      <c r="Q15" s="10"/>
      <c r="R15" s="239" t="e">
        <f t="shared" si="6"/>
        <v>#DIV/0!</v>
      </c>
      <c r="S15" s="240">
        <f t="shared" si="7"/>
        <v>0.99378847838574891</v>
      </c>
      <c r="T15" s="241" t="e">
        <f t="shared" si="8"/>
        <v>#DIV/0!</v>
      </c>
    </row>
    <row r="16" spans="1:20" ht="24" customHeight="1" thickBot="1" x14ac:dyDescent="0.3">
      <c r="A16" s="125"/>
      <c r="B16" s="216" t="s">
        <v>128</v>
      </c>
      <c r="C16" s="1"/>
      <c r="D16" s="36"/>
      <c r="E16" s="37">
        <v>57824.750000000022</v>
      </c>
      <c r="F16" s="4">
        <f>D16/D14</f>
        <v>0</v>
      </c>
      <c r="G16" s="4">
        <f>E16/E14</f>
        <v>0.49915206365418363</v>
      </c>
      <c r="H16" s="228" t="e">
        <f t="shared" si="4"/>
        <v>#DIV/0!</v>
      </c>
      <c r="I16" s="229" t="e">
        <f t="shared" si="5"/>
        <v>#DIV/0!</v>
      </c>
      <c r="J16" s="1"/>
      <c r="K16" s="36"/>
      <c r="L16" s="37">
        <v>3648.8769999999986</v>
      </c>
      <c r="M16" s="4">
        <f>K16/K14</f>
        <v>0</v>
      </c>
      <c r="N16" s="4">
        <f>L16/L14</f>
        <v>0.38756168641432059</v>
      </c>
      <c r="O16" s="228" t="e">
        <f t="shared" si="9"/>
        <v>#DIV/0!</v>
      </c>
      <c r="P16" s="229" t="e">
        <f t="shared" si="10"/>
        <v>#DIV/0!</v>
      </c>
      <c r="Q16" s="10"/>
      <c r="R16" s="198" t="e">
        <f t="shared" si="6"/>
        <v>#DIV/0!</v>
      </c>
      <c r="S16" s="192">
        <f t="shared" si="7"/>
        <v>0.63102339396192753</v>
      </c>
      <c r="T16" s="199" t="e">
        <f t="shared" si="8"/>
        <v>#DIV/0!</v>
      </c>
    </row>
    <row r="17" spans="1:20" ht="24" customHeight="1" thickBot="1" x14ac:dyDescent="0.3">
      <c r="A17" s="214" t="s">
        <v>12</v>
      </c>
      <c r="B17" s="211"/>
      <c r="C17" s="25"/>
      <c r="D17" s="34">
        <f>D7+D12</f>
        <v>450562.91000000015</v>
      </c>
      <c r="E17" s="35">
        <f>E7+E12</f>
        <v>479702.41000000015</v>
      </c>
      <c r="F17" s="27">
        <f>F7+F12</f>
        <v>1</v>
      </c>
      <c r="G17" s="27">
        <f>G7+G12</f>
        <v>1</v>
      </c>
      <c r="H17" s="222">
        <f t="shared" si="0"/>
        <v>6.467354359017255E-2</v>
      </c>
      <c r="I17" s="225">
        <f t="shared" si="1"/>
        <v>0</v>
      </c>
      <c r="J17" s="14"/>
      <c r="K17" s="34">
        <v>82914.689000000057</v>
      </c>
      <c r="L17" s="35">
        <v>95555.57299999996</v>
      </c>
      <c r="M17" s="27">
        <f>M7+M12</f>
        <v>0.99999999999999978</v>
      </c>
      <c r="N17" s="27">
        <f>N7+N12</f>
        <v>0.99999999999999978</v>
      </c>
      <c r="O17" s="222">
        <f t="shared" si="9"/>
        <v>0.15245650864106713</v>
      </c>
      <c r="P17" s="225">
        <f t="shared" si="10"/>
        <v>0</v>
      </c>
      <c r="Q17" s="10"/>
      <c r="R17" s="51">
        <f t="shared" si="6"/>
        <v>1.8402466594509528</v>
      </c>
      <c r="S17" s="192">
        <f t="shared" si="7"/>
        <v>1.9919760878416251</v>
      </c>
      <c r="T17" s="147">
        <f t="shared" si="8"/>
        <v>8.2450593028622343E-2</v>
      </c>
    </row>
    <row r="18" spans="1:20" s="11" customFormat="1" ht="24" customHeight="1" x14ac:dyDescent="0.25">
      <c r="A18" s="215" t="s">
        <v>127</v>
      </c>
      <c r="B18" s="5"/>
      <c r="C18" s="1"/>
      <c r="D18" s="36">
        <f t="shared" ref="D18:E21" si="13">D8+D13</f>
        <v>309970.31000000017</v>
      </c>
      <c r="E18" s="37">
        <f t="shared" si="13"/>
        <v>341478.94000000018</v>
      </c>
      <c r="F18" s="126">
        <f>D18/D17</f>
        <v>0.68796233138675367</v>
      </c>
      <c r="G18" s="126">
        <f>E18/E17</f>
        <v>0.7118557940953435</v>
      </c>
      <c r="H18" s="223">
        <f t="shared" si="0"/>
        <v>0.1016504774279833</v>
      </c>
      <c r="I18" s="226">
        <f t="shared" si="1"/>
        <v>3.4730771756684417E-2</v>
      </c>
      <c r="J18" s="5"/>
      <c r="K18" s="36">
        <f t="shared" ref="K18:L21" si="14">K8+K13</f>
        <v>73192.069000000047</v>
      </c>
      <c r="L18" s="37">
        <f t="shared" si="14"/>
        <v>84773.411999999953</v>
      </c>
      <c r="M18" s="126">
        <f>K18/K17</f>
        <v>0.8827394745459396</v>
      </c>
      <c r="N18" s="126">
        <f>L18/L17</f>
        <v>0.88716345199457902</v>
      </c>
      <c r="O18" s="223">
        <f t="shared" si="9"/>
        <v>0.15823221229064993</v>
      </c>
      <c r="P18" s="226">
        <f t="shared" si="10"/>
        <v>5.0116456510739104E-3</v>
      </c>
      <c r="Q18" s="124"/>
      <c r="R18" s="242">
        <f t="shared" si="6"/>
        <v>2.3612606317037268</v>
      </c>
      <c r="S18" s="243">
        <f t="shared" si="7"/>
        <v>2.4825370489904857</v>
      </c>
      <c r="T18" s="244">
        <f t="shared" si="8"/>
        <v>5.1360877176550378E-2</v>
      </c>
    </row>
    <row r="19" spans="1:20" s="11" customFormat="1" ht="24" customHeight="1" x14ac:dyDescent="0.25">
      <c r="A19" s="219" t="s">
        <v>126</v>
      </c>
      <c r="B19" s="212"/>
      <c r="C19" s="213"/>
      <c r="D19" s="220">
        <f t="shared" si="13"/>
        <v>140593</v>
      </c>
      <c r="E19" s="221">
        <f t="shared" si="13"/>
        <v>138223.47000000003</v>
      </c>
      <c r="F19" s="123">
        <f>D19/D17</f>
        <v>0.31203855639160344</v>
      </c>
      <c r="G19" s="123">
        <f>E19/E17</f>
        <v>0.28814420590465656</v>
      </c>
      <c r="H19" s="224">
        <f t="shared" si="0"/>
        <v>-1.6853826292916218E-2</v>
      </c>
      <c r="I19" s="227">
        <f t="shared" si="1"/>
        <v>-7.657499369071509E-2</v>
      </c>
      <c r="J19" s="5"/>
      <c r="K19" s="220">
        <f t="shared" si="14"/>
        <v>9723</v>
      </c>
      <c r="L19" s="221">
        <f t="shared" si="14"/>
        <v>10782.160999999998</v>
      </c>
      <c r="M19" s="123">
        <f>K19/K17</f>
        <v>0.11726510847794404</v>
      </c>
      <c r="N19" s="123">
        <f>L19/L17</f>
        <v>0.11283654800542092</v>
      </c>
      <c r="O19" s="224">
        <f t="shared" si="9"/>
        <v>0.10893355960094603</v>
      </c>
      <c r="P19" s="227">
        <f t="shared" si="10"/>
        <v>-3.7765372240763907E-2</v>
      </c>
      <c r="Q19" s="124"/>
      <c r="R19" s="121">
        <f t="shared" si="6"/>
        <v>0.69157070408910826</v>
      </c>
      <c r="S19" s="122">
        <f t="shared" si="7"/>
        <v>0.78005283762591082</v>
      </c>
      <c r="T19" s="148">
        <f t="shared" si="8"/>
        <v>0.12794372724817119</v>
      </c>
    </row>
    <row r="20" spans="1:20" ht="24" customHeight="1" x14ac:dyDescent="0.25">
      <c r="A20" s="125"/>
      <c r="B20" s="216" t="s">
        <v>125</v>
      </c>
      <c r="C20" s="1"/>
      <c r="D20" s="36">
        <f t="shared" si="13"/>
        <v>0</v>
      </c>
      <c r="E20" s="37">
        <f t="shared" si="13"/>
        <v>70860.58</v>
      </c>
      <c r="F20" s="4">
        <f>D20/D19</f>
        <v>0</v>
      </c>
      <c r="G20" s="4">
        <f>E20/E19</f>
        <v>0.51265230137834039</v>
      </c>
      <c r="H20" s="228" t="e">
        <f t="shared" ref="H20:H21" si="15">(E20-D20)/D20</f>
        <v>#DIV/0!</v>
      </c>
      <c r="I20" s="229" t="e">
        <f t="shared" ref="I20:I21" si="16">(G20-F20)/F20</f>
        <v>#DIV/0!</v>
      </c>
      <c r="J20" s="1"/>
      <c r="K20" s="36">
        <f t="shared" si="14"/>
        <v>0</v>
      </c>
      <c r="L20" s="37">
        <f t="shared" si="14"/>
        <v>6469.7019999999993</v>
      </c>
      <c r="M20" s="4">
        <f>K20/K19</f>
        <v>0</v>
      </c>
      <c r="N20" s="4">
        <f>L20/L19</f>
        <v>0.60003759914176757</v>
      </c>
      <c r="O20" s="228" t="e">
        <f t="shared" si="9"/>
        <v>#DIV/0!</v>
      </c>
      <c r="P20" s="229" t="e">
        <f t="shared" si="10"/>
        <v>#DIV/0!</v>
      </c>
      <c r="Q20" s="10"/>
      <c r="R20" s="230" t="e">
        <f t="shared" si="6"/>
        <v>#DIV/0!</v>
      </c>
      <c r="S20" s="231">
        <f t="shared" si="7"/>
        <v>0.9130184934980774</v>
      </c>
      <c r="T20" s="232" t="e">
        <f t="shared" si="8"/>
        <v>#DIV/0!</v>
      </c>
    </row>
    <row r="21" spans="1:20" ht="24" customHeight="1" thickBot="1" x14ac:dyDescent="0.3">
      <c r="A21" s="217"/>
      <c r="B21" s="218" t="s">
        <v>128</v>
      </c>
      <c r="C21" s="21"/>
      <c r="D21" s="42">
        <f t="shared" si="13"/>
        <v>0</v>
      </c>
      <c r="E21" s="43">
        <f t="shared" si="13"/>
        <v>67362.890000000014</v>
      </c>
      <c r="F21" s="22">
        <f>D21/D19</f>
        <v>0</v>
      </c>
      <c r="G21" s="22">
        <f>E21/E19</f>
        <v>0.48734769862165955</v>
      </c>
      <c r="H21" s="237" t="e">
        <f t="shared" si="15"/>
        <v>#DIV/0!</v>
      </c>
      <c r="I21" s="238" t="e">
        <f t="shared" si="16"/>
        <v>#DIV/0!</v>
      </c>
      <c r="J21" s="1"/>
      <c r="K21" s="42">
        <f t="shared" si="14"/>
        <v>0</v>
      </c>
      <c r="L21" s="43">
        <f t="shared" si="14"/>
        <v>4312.458999999998</v>
      </c>
      <c r="M21" s="22">
        <f>K21/K19</f>
        <v>0</v>
      </c>
      <c r="N21" s="22">
        <f>L21/L19</f>
        <v>0.39996240085823231</v>
      </c>
      <c r="O21" s="237" t="e">
        <f t="shared" si="9"/>
        <v>#DIV/0!</v>
      </c>
      <c r="P21" s="238" t="e">
        <f t="shared" si="10"/>
        <v>#DIV/0!</v>
      </c>
      <c r="Q21" s="10"/>
      <c r="R21" s="198" t="e">
        <f t="shared" si="6"/>
        <v>#DIV/0!</v>
      </c>
      <c r="S21" s="192">
        <f t="shared" si="7"/>
        <v>0.64018319285291903</v>
      </c>
      <c r="T21" s="199" t="e">
        <f t="shared" si="8"/>
        <v>#DIV/0!</v>
      </c>
    </row>
    <row r="22" spans="1:20" ht="24" customHeight="1" thickBot="1" x14ac:dyDescent="0.3">
      <c r="J22" s="14"/>
      <c r="Q22"/>
    </row>
    <row r="23" spans="1:20" s="120" customFormat="1" ht="15" customHeight="1" x14ac:dyDescent="0.25">
      <c r="A23" s="441" t="s">
        <v>2</v>
      </c>
      <c r="B23" s="448"/>
      <c r="C23" s="448"/>
      <c r="D23" s="451" t="s">
        <v>1</v>
      </c>
      <c r="E23" s="452"/>
      <c r="F23" s="453" t="s">
        <v>13</v>
      </c>
      <c r="G23" s="453"/>
      <c r="H23" s="454" t="s">
        <v>98</v>
      </c>
      <c r="I23" s="452"/>
      <c r="J23" s="1"/>
      <c r="K23" s="451" t="s">
        <v>20</v>
      </c>
      <c r="L23" s="452"/>
      <c r="M23" s="453" t="s">
        <v>13</v>
      </c>
      <c r="N23" s="453"/>
      <c r="O23" s="454" t="s">
        <v>98</v>
      </c>
      <c r="P23" s="452"/>
      <c r="Q23" s="10"/>
      <c r="R23" s="451" t="s">
        <v>23</v>
      </c>
      <c r="S23" s="453"/>
      <c r="T23" s="236" t="s">
        <v>0</v>
      </c>
    </row>
    <row r="24" spans="1:20" s="11" customFormat="1" ht="15" customHeight="1" x14ac:dyDescent="0.25">
      <c r="A24" s="449"/>
      <c r="B24" s="450"/>
      <c r="C24" s="450"/>
      <c r="D24" s="455" t="s">
        <v>113</v>
      </c>
      <c r="E24" s="456"/>
      <c r="F24" s="457" t="str">
        <f>D24</f>
        <v>jan - mar</v>
      </c>
      <c r="G24" s="457"/>
      <c r="H24" s="455" t="str">
        <f>F24</f>
        <v>jan - mar</v>
      </c>
      <c r="I24" s="456"/>
      <c r="J24" s="1"/>
      <c r="K24" s="455" t="str">
        <f>D24</f>
        <v>jan - mar</v>
      </c>
      <c r="L24" s="456"/>
      <c r="M24" s="457" t="str">
        <f>D24</f>
        <v>jan - mar</v>
      </c>
      <c r="N24" s="457"/>
      <c r="O24" s="455" t="str">
        <f>D24</f>
        <v>jan - mar</v>
      </c>
      <c r="P24" s="456"/>
      <c r="Q24" s="10"/>
      <c r="R24" s="455" t="str">
        <f>D24</f>
        <v>jan - mar</v>
      </c>
      <c r="S24" s="457"/>
      <c r="T24" s="234" t="s">
        <v>99</v>
      </c>
    </row>
    <row r="25" spans="1:20" ht="15.75" customHeight="1" thickBot="1" x14ac:dyDescent="0.3">
      <c r="A25" s="449"/>
      <c r="B25" s="450"/>
      <c r="C25" s="450"/>
      <c r="D25" s="233">
        <v>2016</v>
      </c>
      <c r="E25" s="234">
        <v>2017</v>
      </c>
      <c r="F25" s="235">
        <f>D25</f>
        <v>2016</v>
      </c>
      <c r="G25" s="235">
        <f>E25</f>
        <v>2017</v>
      </c>
      <c r="H25" s="233" t="s">
        <v>1</v>
      </c>
      <c r="I25" s="234" t="s">
        <v>15</v>
      </c>
      <c r="J25" s="1"/>
      <c r="K25" s="233">
        <f>D25</f>
        <v>2016</v>
      </c>
      <c r="L25" s="234">
        <f>E25</f>
        <v>2017</v>
      </c>
      <c r="M25" s="235">
        <f>F25</f>
        <v>2016</v>
      </c>
      <c r="N25" s="234">
        <f>G25</f>
        <v>2017</v>
      </c>
      <c r="O25" s="235">
        <v>1000</v>
      </c>
      <c r="P25" s="234" t="s">
        <v>15</v>
      </c>
      <c r="Q25" s="10"/>
      <c r="R25" s="233">
        <f>D25</f>
        <v>2016</v>
      </c>
      <c r="S25" s="235">
        <f>E25</f>
        <v>2017</v>
      </c>
      <c r="T25" s="234" t="s">
        <v>24</v>
      </c>
    </row>
    <row r="26" spans="1:20" ht="24" customHeight="1" thickBot="1" x14ac:dyDescent="0.3">
      <c r="A26" s="214" t="s">
        <v>31</v>
      </c>
      <c r="B26" s="211"/>
      <c r="C26" s="25"/>
      <c r="D26" s="34"/>
      <c r="E26" s="35"/>
      <c r="F26" s="27" t="e">
        <f>D26/D36</f>
        <v>#DIV/0!</v>
      </c>
      <c r="G26" s="27" t="e">
        <f>E26/E36</f>
        <v>#DIV/0!</v>
      </c>
      <c r="H26" s="222" t="e">
        <f t="shared" ref="H26:H40" si="17">(E26-D26)/D26</f>
        <v>#DIV/0!</v>
      </c>
      <c r="I26" s="225" t="e">
        <f t="shared" ref="I26:I40" si="18">(G26-F26)/F26</f>
        <v>#DIV/0!</v>
      </c>
      <c r="J26" s="14"/>
      <c r="K26" s="34"/>
      <c r="L26" s="35"/>
      <c r="M26" s="27">
        <f>K26/K36</f>
        <v>0</v>
      </c>
      <c r="N26" s="27">
        <f>L26/L36</f>
        <v>0</v>
      </c>
      <c r="O26" s="222" t="e">
        <f t="shared" ref="O26:O40" si="19">(L26-K26)/K26</f>
        <v>#DIV/0!</v>
      </c>
      <c r="P26" s="225" t="e">
        <f t="shared" ref="P26:P40" si="20">(N26-M26)/M26</f>
        <v>#DIV/0!</v>
      </c>
      <c r="Q26" s="113"/>
      <c r="R26" s="51" t="e">
        <f>(K26/D26)*10</f>
        <v>#DIV/0!</v>
      </c>
      <c r="S26" s="192" t="e">
        <f>(L26/E26)*10</f>
        <v>#DIV/0!</v>
      </c>
      <c r="T26" s="147" t="e">
        <f>(S26-R26)/R26</f>
        <v>#DIV/0!</v>
      </c>
    </row>
    <row r="27" spans="1:20" ht="24" customHeight="1" x14ac:dyDescent="0.25">
      <c r="A27" s="215" t="s">
        <v>127</v>
      </c>
      <c r="B27" s="5"/>
      <c r="C27" s="1"/>
      <c r="D27" s="36"/>
      <c r="E27" s="37"/>
      <c r="F27" s="126" t="e">
        <f>D27/D26</f>
        <v>#DIV/0!</v>
      </c>
      <c r="G27" s="126" t="e">
        <f>E27/E26</f>
        <v>#DIV/0!</v>
      </c>
      <c r="H27" s="223" t="e">
        <f t="shared" si="17"/>
        <v>#DIV/0!</v>
      </c>
      <c r="I27" s="226" t="e">
        <f t="shared" si="18"/>
        <v>#DIV/0!</v>
      </c>
      <c r="J27" s="5"/>
      <c r="K27" s="36"/>
      <c r="L27" s="37"/>
      <c r="M27" s="126" t="e">
        <f>K27/K26</f>
        <v>#DIV/0!</v>
      </c>
      <c r="N27" s="126" t="e">
        <f>L27/L26</f>
        <v>#DIV/0!</v>
      </c>
      <c r="O27" s="223" t="e">
        <f t="shared" si="19"/>
        <v>#DIV/0!</v>
      </c>
      <c r="P27" s="226" t="e">
        <f t="shared" si="20"/>
        <v>#DIV/0!</v>
      </c>
      <c r="Q27" s="124"/>
      <c r="R27" s="63" t="e">
        <f t="shared" ref="R27:R40" si="21">(K27/D27)*10</f>
        <v>#DIV/0!</v>
      </c>
      <c r="S27" s="64" t="e">
        <f t="shared" ref="S27:S40" si="22">(L27/E27)*10</f>
        <v>#DIV/0!</v>
      </c>
      <c r="T27" s="146" t="e">
        <f t="shared" ref="T27:T40" si="23">(S27-R27)/R27</f>
        <v>#DIV/0!</v>
      </c>
    </row>
    <row r="28" spans="1:20" ht="24" customHeight="1" x14ac:dyDescent="0.25">
      <c r="A28" s="219" t="s">
        <v>126</v>
      </c>
      <c r="B28" s="212"/>
      <c r="C28" s="213"/>
      <c r="D28" s="220"/>
      <c r="E28" s="221">
        <f>E29+E30</f>
        <v>0</v>
      </c>
      <c r="F28" s="123" t="e">
        <f>D28/D26</f>
        <v>#DIV/0!</v>
      </c>
      <c r="G28" s="123" t="e">
        <f>E28/E26</f>
        <v>#DIV/0!</v>
      </c>
      <c r="H28" s="224" t="e">
        <f t="shared" si="17"/>
        <v>#DIV/0!</v>
      </c>
      <c r="I28" s="227" t="e">
        <f t="shared" si="18"/>
        <v>#DIV/0!</v>
      </c>
      <c r="J28" s="5"/>
      <c r="K28" s="220"/>
      <c r="L28" s="221">
        <f>L29+L30</f>
        <v>0</v>
      </c>
      <c r="M28" s="123" t="e">
        <f>K28/K26</f>
        <v>#DIV/0!</v>
      </c>
      <c r="N28" s="123" t="e">
        <f>L28/L26</f>
        <v>#DIV/0!</v>
      </c>
      <c r="O28" s="224" t="e">
        <f t="shared" si="19"/>
        <v>#DIV/0!</v>
      </c>
      <c r="P28" s="227" t="e">
        <f t="shared" si="20"/>
        <v>#DIV/0!</v>
      </c>
      <c r="Q28" s="124"/>
      <c r="R28" s="193" t="e">
        <f t="shared" si="21"/>
        <v>#DIV/0!</v>
      </c>
      <c r="S28" s="194" t="e">
        <f t="shared" si="22"/>
        <v>#DIV/0!</v>
      </c>
      <c r="T28" s="148" t="e">
        <f t="shared" si="23"/>
        <v>#DIV/0!</v>
      </c>
    </row>
    <row r="29" spans="1:20" ht="24" customHeight="1" x14ac:dyDescent="0.25">
      <c r="A29" s="125"/>
      <c r="B29" s="216" t="s">
        <v>125</v>
      </c>
      <c r="C29" s="1"/>
      <c r="D29" s="36"/>
      <c r="E29" s="37"/>
      <c r="F29" s="126"/>
      <c r="G29" s="126" t="e">
        <f>E29/E28</f>
        <v>#DIV/0!</v>
      </c>
      <c r="H29" s="228" t="e">
        <f t="shared" si="17"/>
        <v>#DIV/0!</v>
      </c>
      <c r="I29" s="229" t="e">
        <f t="shared" si="18"/>
        <v>#DIV/0!</v>
      </c>
      <c r="J29" s="5"/>
      <c r="K29" s="36"/>
      <c r="L29" s="37"/>
      <c r="M29" s="126"/>
      <c r="N29" s="126" t="e">
        <f>L29/L28</f>
        <v>#DIV/0!</v>
      </c>
      <c r="O29" s="228" t="e">
        <f t="shared" si="19"/>
        <v>#DIV/0!</v>
      </c>
      <c r="P29" s="229" t="e">
        <f t="shared" si="20"/>
        <v>#DIV/0!</v>
      </c>
      <c r="Q29" s="124"/>
      <c r="R29" s="230" t="e">
        <f t="shared" si="21"/>
        <v>#DIV/0!</v>
      </c>
      <c r="S29" s="231" t="e">
        <f t="shared" si="22"/>
        <v>#DIV/0!</v>
      </c>
      <c r="T29" s="232" t="e">
        <f t="shared" si="23"/>
        <v>#DIV/0!</v>
      </c>
    </row>
    <row r="30" spans="1:20" ht="24" customHeight="1" thickBot="1" x14ac:dyDescent="0.3">
      <c r="A30" s="125"/>
      <c r="B30" s="216" t="s">
        <v>128</v>
      </c>
      <c r="C30" s="1"/>
      <c r="D30" s="36"/>
      <c r="E30" s="37"/>
      <c r="F30" s="126" t="e">
        <f>D30/D28</f>
        <v>#DIV/0!</v>
      </c>
      <c r="G30" s="126" t="e">
        <f>E30/E28</f>
        <v>#DIV/0!</v>
      </c>
      <c r="H30" s="228" t="e">
        <f t="shared" si="17"/>
        <v>#DIV/0!</v>
      </c>
      <c r="I30" s="229" t="e">
        <f t="shared" si="18"/>
        <v>#DIV/0!</v>
      </c>
      <c r="J30" s="5"/>
      <c r="K30" s="36"/>
      <c r="L30" s="37"/>
      <c r="M30" s="126" t="e">
        <f>K30/K28</f>
        <v>#DIV/0!</v>
      </c>
      <c r="N30" s="126" t="e">
        <f>L30/L28</f>
        <v>#DIV/0!</v>
      </c>
      <c r="O30" s="228" t="e">
        <f t="shared" si="19"/>
        <v>#DIV/0!</v>
      </c>
      <c r="P30" s="229" t="e">
        <f t="shared" si="20"/>
        <v>#DIV/0!</v>
      </c>
      <c r="Q30" s="124"/>
      <c r="R30" s="198" t="e">
        <f t="shared" si="21"/>
        <v>#DIV/0!</v>
      </c>
      <c r="S30" s="192" t="e">
        <f t="shared" si="22"/>
        <v>#DIV/0!</v>
      </c>
      <c r="T30" s="199" t="e">
        <f t="shared" si="23"/>
        <v>#DIV/0!</v>
      </c>
    </row>
    <row r="31" spans="1:20" ht="24" customHeight="1" thickBot="1" x14ac:dyDescent="0.3">
      <c r="A31" s="214" t="s">
        <v>32</v>
      </c>
      <c r="B31" s="211"/>
      <c r="C31" s="25"/>
      <c r="D31" s="34"/>
      <c r="E31" s="35"/>
      <c r="F31" s="27" t="e">
        <f>D31/D36</f>
        <v>#DIV/0!</v>
      </c>
      <c r="G31" s="27" t="e">
        <f>E31/E36</f>
        <v>#DIV/0!</v>
      </c>
      <c r="H31" s="222" t="e">
        <f t="shared" si="17"/>
        <v>#DIV/0!</v>
      </c>
      <c r="I31" s="225" t="e">
        <f t="shared" si="18"/>
        <v>#DIV/0!</v>
      </c>
      <c r="J31" s="5"/>
      <c r="K31" s="34"/>
      <c r="L31" s="35"/>
      <c r="M31" s="27">
        <f>K31/K36</f>
        <v>0</v>
      </c>
      <c r="N31" s="27">
        <f>L31/L36</f>
        <v>0</v>
      </c>
      <c r="O31" s="222" t="e">
        <f t="shared" si="19"/>
        <v>#DIV/0!</v>
      </c>
      <c r="P31" s="225" t="e">
        <f t="shared" si="20"/>
        <v>#DIV/0!</v>
      </c>
      <c r="Q31" s="124"/>
      <c r="R31" s="51" t="e">
        <f t="shared" si="21"/>
        <v>#DIV/0!</v>
      </c>
      <c r="S31" s="192" t="e">
        <f t="shared" si="22"/>
        <v>#DIV/0!</v>
      </c>
      <c r="T31" s="147" t="e">
        <f t="shared" si="23"/>
        <v>#DIV/0!</v>
      </c>
    </row>
    <row r="32" spans="1:20" ht="24" customHeight="1" thickBot="1" x14ac:dyDescent="0.3">
      <c r="A32" s="215" t="s">
        <v>127</v>
      </c>
      <c r="B32" s="5"/>
      <c r="C32" s="1"/>
      <c r="D32" s="36"/>
      <c r="E32" s="37"/>
      <c r="F32" s="126" t="e">
        <f>D32/D31</f>
        <v>#DIV/0!</v>
      </c>
      <c r="G32" s="126" t="e">
        <f>E32/E31</f>
        <v>#DIV/0!</v>
      </c>
      <c r="H32" s="223" t="e">
        <f t="shared" si="17"/>
        <v>#DIV/0!</v>
      </c>
      <c r="I32" s="226" t="e">
        <f t="shared" si="18"/>
        <v>#DIV/0!</v>
      </c>
      <c r="J32" s="5"/>
      <c r="K32" s="36"/>
      <c r="L32" s="37"/>
      <c r="M32" s="126" t="e">
        <f>K32/K31</f>
        <v>#DIV/0!</v>
      </c>
      <c r="N32" s="126" t="e">
        <f>L32/L31</f>
        <v>#DIV/0!</v>
      </c>
      <c r="O32" s="223" t="e">
        <f t="shared" si="19"/>
        <v>#DIV/0!</v>
      </c>
      <c r="P32" s="226" t="e">
        <f t="shared" si="20"/>
        <v>#DIV/0!</v>
      </c>
      <c r="Q32" s="124"/>
      <c r="R32" s="51" t="e">
        <f t="shared" si="21"/>
        <v>#DIV/0!</v>
      </c>
      <c r="S32" s="192" t="e">
        <f t="shared" si="22"/>
        <v>#DIV/0!</v>
      </c>
      <c r="T32" s="147" t="e">
        <f t="shared" si="23"/>
        <v>#DIV/0!</v>
      </c>
    </row>
    <row r="33" spans="1:20" ht="24" customHeight="1" thickBot="1" x14ac:dyDescent="0.3">
      <c r="A33" s="219" t="s">
        <v>126</v>
      </c>
      <c r="B33" s="212"/>
      <c r="C33" s="213"/>
      <c r="D33" s="220"/>
      <c r="E33" s="221">
        <f>E34+E35</f>
        <v>0</v>
      </c>
      <c r="F33" s="123" t="e">
        <f>D33/D31</f>
        <v>#DIV/0!</v>
      </c>
      <c r="G33" s="123" t="e">
        <f>E33/E31</f>
        <v>#DIV/0!</v>
      </c>
      <c r="H33" s="224" t="e">
        <f t="shared" si="17"/>
        <v>#DIV/0!</v>
      </c>
      <c r="I33" s="227" t="e">
        <f t="shared" si="18"/>
        <v>#DIV/0!</v>
      </c>
      <c r="J33" s="5"/>
      <c r="K33" s="220"/>
      <c r="L33" s="221">
        <f>L34+L35</f>
        <v>0</v>
      </c>
      <c r="M33" s="123" t="e">
        <f>K33/K31</f>
        <v>#DIV/0!</v>
      </c>
      <c r="N33" s="123" t="e">
        <f>L33/L31</f>
        <v>#DIV/0!</v>
      </c>
      <c r="O33" s="224" t="e">
        <f t="shared" si="19"/>
        <v>#DIV/0!</v>
      </c>
      <c r="P33" s="227" t="e">
        <f t="shared" si="20"/>
        <v>#DIV/0!</v>
      </c>
      <c r="Q33" s="124"/>
      <c r="R33" s="51" t="e">
        <f t="shared" si="21"/>
        <v>#DIV/0!</v>
      </c>
      <c r="S33" s="192" t="e">
        <f t="shared" si="22"/>
        <v>#DIV/0!</v>
      </c>
      <c r="T33" s="147" t="e">
        <f t="shared" si="23"/>
        <v>#DIV/0!</v>
      </c>
    </row>
    <row r="34" spans="1:20" ht="24" customHeight="1" x14ac:dyDescent="0.25">
      <c r="A34" s="125"/>
      <c r="B34" s="216" t="s">
        <v>125</v>
      </c>
      <c r="C34" s="1"/>
      <c r="D34" s="36"/>
      <c r="E34" s="37"/>
      <c r="F34" s="4"/>
      <c r="G34" s="4" t="e">
        <f>E34/E33</f>
        <v>#DIV/0!</v>
      </c>
      <c r="H34" s="228" t="e">
        <f t="shared" si="17"/>
        <v>#DIV/0!</v>
      </c>
      <c r="I34" s="229" t="e">
        <f t="shared" si="18"/>
        <v>#DIV/0!</v>
      </c>
      <c r="J34" s="1"/>
      <c r="K34" s="36"/>
      <c r="L34" s="37"/>
      <c r="M34" s="4"/>
      <c r="N34" s="4" t="e">
        <f>L34/L33</f>
        <v>#DIV/0!</v>
      </c>
      <c r="O34" s="228" t="e">
        <f t="shared" si="19"/>
        <v>#DIV/0!</v>
      </c>
      <c r="P34" s="229" t="e">
        <f t="shared" si="20"/>
        <v>#DIV/0!</v>
      </c>
      <c r="Q34" s="10"/>
      <c r="R34" s="239" t="e">
        <f t="shared" si="21"/>
        <v>#DIV/0!</v>
      </c>
      <c r="S34" s="240" t="e">
        <f t="shared" si="22"/>
        <v>#DIV/0!</v>
      </c>
      <c r="T34" s="241" t="e">
        <f t="shared" si="23"/>
        <v>#DIV/0!</v>
      </c>
    </row>
    <row r="35" spans="1:20" ht="24" customHeight="1" thickBot="1" x14ac:dyDescent="0.3">
      <c r="A35" s="125"/>
      <c r="B35" s="216" t="s">
        <v>128</v>
      </c>
      <c r="C35" s="1"/>
      <c r="D35" s="36"/>
      <c r="E35" s="37"/>
      <c r="F35" s="4" t="e">
        <f>D35/D33</f>
        <v>#DIV/0!</v>
      </c>
      <c r="G35" s="4" t="e">
        <f>E35/E33</f>
        <v>#DIV/0!</v>
      </c>
      <c r="H35" s="228" t="e">
        <f t="shared" si="17"/>
        <v>#DIV/0!</v>
      </c>
      <c r="I35" s="229" t="e">
        <f t="shared" si="18"/>
        <v>#DIV/0!</v>
      </c>
      <c r="J35" s="1"/>
      <c r="K35" s="36"/>
      <c r="L35" s="37"/>
      <c r="M35" s="4" t="e">
        <f>K35/K33</f>
        <v>#DIV/0!</v>
      </c>
      <c r="N35" s="4" t="e">
        <f>L35/L33</f>
        <v>#DIV/0!</v>
      </c>
      <c r="O35" s="228" t="e">
        <f t="shared" si="19"/>
        <v>#DIV/0!</v>
      </c>
      <c r="P35" s="229" t="e">
        <f t="shared" si="20"/>
        <v>#DIV/0!</v>
      </c>
      <c r="Q35" s="10"/>
      <c r="R35" s="198" t="e">
        <f t="shared" si="21"/>
        <v>#DIV/0!</v>
      </c>
      <c r="S35" s="192" t="e">
        <f t="shared" si="22"/>
        <v>#DIV/0!</v>
      </c>
      <c r="T35" s="199" t="e">
        <f t="shared" si="23"/>
        <v>#DIV/0!</v>
      </c>
    </row>
    <row r="36" spans="1:20" ht="24" customHeight="1" thickBot="1" x14ac:dyDescent="0.3">
      <c r="A36" s="214" t="s">
        <v>12</v>
      </c>
      <c r="B36" s="211"/>
      <c r="C36" s="25"/>
      <c r="D36" s="34">
        <f>D26+D31</f>
        <v>0</v>
      </c>
      <c r="E36" s="35">
        <f>E26+E31</f>
        <v>0</v>
      </c>
      <c r="F36" s="27" t="e">
        <f>F26+F31</f>
        <v>#DIV/0!</v>
      </c>
      <c r="G36" s="27" t="e">
        <f>G26+G31</f>
        <v>#DIV/0!</v>
      </c>
      <c r="H36" s="222" t="e">
        <f t="shared" si="17"/>
        <v>#DIV/0!</v>
      </c>
      <c r="I36" s="225" t="e">
        <f t="shared" si="18"/>
        <v>#DIV/0!</v>
      </c>
      <c r="J36" s="14"/>
      <c r="K36" s="34">
        <v>82914.689000000057</v>
      </c>
      <c r="L36" s="35">
        <v>95555.57299999996</v>
      </c>
      <c r="M36" s="27">
        <f>M26+M31</f>
        <v>0</v>
      </c>
      <c r="N36" s="27">
        <f>N26+N31</f>
        <v>0</v>
      </c>
      <c r="O36" s="222">
        <f t="shared" si="19"/>
        <v>0.15245650864106713</v>
      </c>
      <c r="P36" s="225" t="e">
        <f t="shared" si="20"/>
        <v>#DIV/0!</v>
      </c>
      <c r="Q36" s="10"/>
      <c r="R36" s="51" t="e">
        <f t="shared" si="21"/>
        <v>#DIV/0!</v>
      </c>
      <c r="S36" s="192" t="e">
        <f t="shared" si="22"/>
        <v>#DIV/0!</v>
      </c>
      <c r="T36" s="147" t="e">
        <f t="shared" si="23"/>
        <v>#DIV/0!</v>
      </c>
    </row>
    <row r="37" spans="1:20" ht="24" customHeight="1" x14ac:dyDescent="0.25">
      <c r="A37" s="215" t="s">
        <v>127</v>
      </c>
      <c r="B37" s="5"/>
      <c r="C37" s="1"/>
      <c r="D37" s="36">
        <f t="shared" ref="D37:E37" si="24">D27+D32</f>
        <v>0</v>
      </c>
      <c r="E37" s="37">
        <f t="shared" si="24"/>
        <v>0</v>
      </c>
      <c r="F37" s="126" t="e">
        <f>D37/D36</f>
        <v>#DIV/0!</v>
      </c>
      <c r="G37" s="126" t="e">
        <f>E37/E36</f>
        <v>#DIV/0!</v>
      </c>
      <c r="H37" s="223" t="e">
        <f t="shared" si="17"/>
        <v>#DIV/0!</v>
      </c>
      <c r="I37" s="226" t="e">
        <f t="shared" si="18"/>
        <v>#DIV/0!</v>
      </c>
      <c r="J37" s="5"/>
      <c r="K37" s="36">
        <f t="shared" ref="K37:L37" si="25">K27+K32</f>
        <v>0</v>
      </c>
      <c r="L37" s="37">
        <f t="shared" si="25"/>
        <v>0</v>
      </c>
      <c r="M37" s="126">
        <f>K37/K36</f>
        <v>0</v>
      </c>
      <c r="N37" s="126">
        <f>L37/L36</f>
        <v>0</v>
      </c>
      <c r="O37" s="223" t="e">
        <f t="shared" si="19"/>
        <v>#DIV/0!</v>
      </c>
      <c r="P37" s="226" t="e">
        <f t="shared" si="20"/>
        <v>#DIV/0!</v>
      </c>
      <c r="Q37" s="124"/>
      <c r="R37" s="242" t="e">
        <f t="shared" si="21"/>
        <v>#DIV/0!</v>
      </c>
      <c r="S37" s="243" t="e">
        <f t="shared" si="22"/>
        <v>#DIV/0!</v>
      </c>
      <c r="T37" s="244" t="e">
        <f t="shared" si="23"/>
        <v>#DIV/0!</v>
      </c>
    </row>
    <row r="38" spans="1:20" ht="24" customHeight="1" x14ac:dyDescent="0.25">
      <c r="A38" s="219" t="s">
        <v>126</v>
      </c>
      <c r="B38" s="212"/>
      <c r="C38" s="213"/>
      <c r="D38" s="220">
        <f t="shared" ref="D38:E38" si="26">D28+D33</f>
        <v>0</v>
      </c>
      <c r="E38" s="221">
        <f t="shared" si="26"/>
        <v>0</v>
      </c>
      <c r="F38" s="123" t="e">
        <f>D38/D36</f>
        <v>#DIV/0!</v>
      </c>
      <c r="G38" s="123" t="e">
        <f>E38/E36</f>
        <v>#DIV/0!</v>
      </c>
      <c r="H38" s="224" t="e">
        <f t="shared" si="17"/>
        <v>#DIV/0!</v>
      </c>
      <c r="I38" s="227" t="e">
        <f t="shared" si="18"/>
        <v>#DIV/0!</v>
      </c>
      <c r="J38" s="5"/>
      <c r="K38" s="220">
        <f t="shared" ref="K38:L38" si="27">K28+K33</f>
        <v>0</v>
      </c>
      <c r="L38" s="221">
        <f t="shared" si="27"/>
        <v>0</v>
      </c>
      <c r="M38" s="123">
        <f>K38/K36</f>
        <v>0</v>
      </c>
      <c r="N38" s="123">
        <f>L38/L36</f>
        <v>0</v>
      </c>
      <c r="O38" s="224" t="e">
        <f t="shared" si="19"/>
        <v>#DIV/0!</v>
      </c>
      <c r="P38" s="227" t="e">
        <f t="shared" si="20"/>
        <v>#DIV/0!</v>
      </c>
      <c r="Q38" s="124"/>
      <c r="R38" s="121" t="e">
        <f t="shared" si="21"/>
        <v>#DIV/0!</v>
      </c>
      <c r="S38" s="122" t="e">
        <f t="shared" si="22"/>
        <v>#DIV/0!</v>
      </c>
      <c r="T38" s="148" t="e">
        <f t="shared" si="23"/>
        <v>#DIV/0!</v>
      </c>
    </row>
    <row r="39" spans="1:20" ht="24" customHeight="1" x14ac:dyDescent="0.25">
      <c r="A39" s="125"/>
      <c r="B39" s="216" t="s">
        <v>125</v>
      </c>
      <c r="C39" s="1"/>
      <c r="D39" s="36">
        <f t="shared" ref="D39:E39" si="28">D29+D34</f>
        <v>0</v>
      </c>
      <c r="E39" s="37">
        <f t="shared" si="28"/>
        <v>0</v>
      </c>
      <c r="F39" s="4" t="e">
        <f>D39/D38</f>
        <v>#DIV/0!</v>
      </c>
      <c r="G39" s="4" t="e">
        <f>E39/E38</f>
        <v>#DIV/0!</v>
      </c>
      <c r="H39" s="228" t="e">
        <f t="shared" si="17"/>
        <v>#DIV/0!</v>
      </c>
      <c r="I39" s="229" t="e">
        <f t="shared" si="18"/>
        <v>#DIV/0!</v>
      </c>
      <c r="J39" s="1"/>
      <c r="K39" s="36">
        <f t="shared" ref="K39:L39" si="29">K29+K34</f>
        <v>0</v>
      </c>
      <c r="L39" s="37">
        <f t="shared" si="29"/>
        <v>0</v>
      </c>
      <c r="M39" s="4" t="e">
        <f>K39/K38</f>
        <v>#DIV/0!</v>
      </c>
      <c r="N39" s="4" t="e">
        <f>L39/L38</f>
        <v>#DIV/0!</v>
      </c>
      <c r="O39" s="228" t="e">
        <f t="shared" si="19"/>
        <v>#DIV/0!</v>
      </c>
      <c r="P39" s="229" t="e">
        <f t="shared" si="20"/>
        <v>#DIV/0!</v>
      </c>
      <c r="Q39" s="10"/>
      <c r="R39" s="230" t="e">
        <f t="shared" si="21"/>
        <v>#DIV/0!</v>
      </c>
      <c r="S39" s="231" t="e">
        <f t="shared" si="22"/>
        <v>#DIV/0!</v>
      </c>
      <c r="T39" s="232" t="e">
        <f t="shared" si="23"/>
        <v>#DIV/0!</v>
      </c>
    </row>
    <row r="40" spans="1:20" ht="24" customHeight="1" thickBot="1" x14ac:dyDescent="0.3">
      <c r="A40" s="217"/>
      <c r="B40" s="218" t="s">
        <v>128</v>
      </c>
      <c r="C40" s="21"/>
      <c r="D40" s="42">
        <f t="shared" ref="D40:E40" si="30">D30+D35</f>
        <v>0</v>
      </c>
      <c r="E40" s="43">
        <f t="shared" si="30"/>
        <v>0</v>
      </c>
      <c r="F40" s="22" t="e">
        <f>D40/D38</f>
        <v>#DIV/0!</v>
      </c>
      <c r="G40" s="22" t="e">
        <f>E40/E38</f>
        <v>#DIV/0!</v>
      </c>
      <c r="H40" s="237" t="e">
        <f t="shared" si="17"/>
        <v>#DIV/0!</v>
      </c>
      <c r="I40" s="238" t="e">
        <f t="shared" si="18"/>
        <v>#DIV/0!</v>
      </c>
      <c r="J40" s="1"/>
      <c r="K40" s="42">
        <f t="shared" ref="K40:L40" si="31">K30+K35</f>
        <v>0</v>
      </c>
      <c r="L40" s="43">
        <f t="shared" si="31"/>
        <v>0</v>
      </c>
      <c r="M40" s="22" t="e">
        <f>K40/K38</f>
        <v>#DIV/0!</v>
      </c>
      <c r="N40" s="22" t="e">
        <f>L40/L38</f>
        <v>#DIV/0!</v>
      </c>
      <c r="O40" s="237" t="e">
        <f t="shared" si="19"/>
        <v>#DIV/0!</v>
      </c>
      <c r="P40" s="238" t="e">
        <f t="shared" si="20"/>
        <v>#DIV/0!</v>
      </c>
      <c r="Q40" s="10"/>
      <c r="R40" s="198" t="e">
        <f t="shared" si="21"/>
        <v>#DIV/0!</v>
      </c>
      <c r="S40" s="192" t="e">
        <f t="shared" si="22"/>
        <v>#DIV/0!</v>
      </c>
      <c r="T40" s="199" t="e">
        <f t="shared" si="23"/>
        <v>#DIV/0!</v>
      </c>
    </row>
    <row r="41" spans="1:20" ht="24.75" customHeight="1" thickBot="1" x14ac:dyDescent="0.3"/>
    <row r="42" spans="1:20" ht="15" customHeight="1" x14ac:dyDescent="0.25">
      <c r="A42" s="441" t="s">
        <v>2</v>
      </c>
      <c r="B42" s="448"/>
      <c r="C42" s="448"/>
      <c r="D42" s="451" t="s">
        <v>1</v>
      </c>
      <c r="E42" s="452"/>
      <c r="F42" s="453" t="s">
        <v>13</v>
      </c>
      <c r="G42" s="453"/>
      <c r="H42" s="454" t="s">
        <v>98</v>
      </c>
      <c r="I42" s="452"/>
      <c r="J42" s="1"/>
      <c r="K42" s="451" t="s">
        <v>20</v>
      </c>
      <c r="L42" s="452"/>
      <c r="M42" s="453" t="s">
        <v>13</v>
      </c>
      <c r="N42" s="453"/>
      <c r="O42" s="454" t="s">
        <v>98</v>
      </c>
      <c r="P42" s="452"/>
      <c r="Q42" s="10"/>
      <c r="R42" s="451" t="s">
        <v>23</v>
      </c>
      <c r="S42" s="453"/>
      <c r="T42" s="236" t="s">
        <v>0</v>
      </c>
    </row>
    <row r="43" spans="1:20" ht="15" customHeight="1" x14ac:dyDescent="0.25">
      <c r="A43" s="449"/>
      <c r="B43" s="450"/>
      <c r="C43" s="450"/>
      <c r="D43" s="455" t="s">
        <v>113</v>
      </c>
      <c r="E43" s="456"/>
      <c r="F43" s="457" t="str">
        <f>D43</f>
        <v>jan - mar</v>
      </c>
      <c r="G43" s="457"/>
      <c r="H43" s="455" t="str">
        <f>F43</f>
        <v>jan - mar</v>
      </c>
      <c r="I43" s="456"/>
      <c r="J43" s="1"/>
      <c r="K43" s="455" t="str">
        <f>D43</f>
        <v>jan - mar</v>
      </c>
      <c r="L43" s="456"/>
      <c r="M43" s="457" t="str">
        <f>D43</f>
        <v>jan - mar</v>
      </c>
      <c r="N43" s="457"/>
      <c r="O43" s="455" t="str">
        <f>D43</f>
        <v>jan - mar</v>
      </c>
      <c r="P43" s="456"/>
      <c r="Q43" s="10"/>
      <c r="R43" s="455" t="str">
        <f>D43</f>
        <v>jan - mar</v>
      </c>
      <c r="S43" s="457"/>
      <c r="T43" s="234" t="s">
        <v>99</v>
      </c>
    </row>
    <row r="44" spans="1:20" ht="15.75" customHeight="1" thickBot="1" x14ac:dyDescent="0.3">
      <c r="A44" s="449"/>
      <c r="B44" s="450"/>
      <c r="C44" s="450"/>
      <c r="D44" s="233">
        <v>2016</v>
      </c>
      <c r="E44" s="234">
        <v>2017</v>
      </c>
      <c r="F44" s="235">
        <f>D44</f>
        <v>2016</v>
      </c>
      <c r="G44" s="235">
        <f>E44</f>
        <v>2017</v>
      </c>
      <c r="H44" s="233" t="s">
        <v>1</v>
      </c>
      <c r="I44" s="234" t="s">
        <v>15</v>
      </c>
      <c r="J44" s="1"/>
      <c r="K44" s="233">
        <f>D44</f>
        <v>2016</v>
      </c>
      <c r="L44" s="234">
        <f>E44</f>
        <v>2017</v>
      </c>
      <c r="M44" s="235">
        <f>F44</f>
        <v>2016</v>
      </c>
      <c r="N44" s="234">
        <f>G44</f>
        <v>2017</v>
      </c>
      <c r="O44" s="235">
        <v>1000</v>
      </c>
      <c r="P44" s="234" t="s">
        <v>15</v>
      </c>
      <c r="Q44" s="10"/>
      <c r="R44" s="233">
        <f>D44</f>
        <v>2016</v>
      </c>
      <c r="S44" s="235">
        <f>E44</f>
        <v>2017</v>
      </c>
      <c r="T44" s="234" t="s">
        <v>24</v>
      </c>
    </row>
    <row r="45" spans="1:20" ht="24" customHeight="1" thickBot="1" x14ac:dyDescent="0.3">
      <c r="A45" s="214" t="s">
        <v>31</v>
      </c>
      <c r="B45" s="211"/>
      <c r="C45" s="25"/>
      <c r="D45" s="34"/>
      <c r="E45" s="35"/>
      <c r="F45" s="27" t="e">
        <f>D45/D55</f>
        <v>#DIV/0!</v>
      </c>
      <c r="G45" s="27" t="e">
        <f>E45/E55</f>
        <v>#DIV/0!</v>
      </c>
      <c r="H45" s="222" t="e">
        <f t="shared" ref="H45:H59" si="32">(E45-D45)/D45</f>
        <v>#DIV/0!</v>
      </c>
      <c r="I45" s="225" t="e">
        <f t="shared" ref="I45:I59" si="33">(G45-F45)/F45</f>
        <v>#DIV/0!</v>
      </c>
      <c r="J45" s="14"/>
      <c r="K45" s="34"/>
      <c r="L45" s="35"/>
      <c r="M45" s="27">
        <f>K45/K55</f>
        <v>0</v>
      </c>
      <c r="N45" s="27">
        <f>L45/L55</f>
        <v>0</v>
      </c>
      <c r="O45" s="222" t="e">
        <f t="shared" ref="O45:O59" si="34">(L45-K45)/K45</f>
        <v>#DIV/0!</v>
      </c>
      <c r="P45" s="225" t="e">
        <f t="shared" ref="P45:P59" si="35">(N45-M45)/M45</f>
        <v>#DIV/0!</v>
      </c>
      <c r="Q45" s="113"/>
      <c r="R45" s="51" t="e">
        <f>(K45/D45)*10</f>
        <v>#DIV/0!</v>
      </c>
      <c r="S45" s="192" t="e">
        <f>(L45/E45)*10</f>
        <v>#DIV/0!</v>
      </c>
      <c r="T45" s="147" t="e">
        <f>(S45-R45)/R45</f>
        <v>#DIV/0!</v>
      </c>
    </row>
    <row r="46" spans="1:20" ht="24" customHeight="1" x14ac:dyDescent="0.25">
      <c r="A46" s="215" t="s">
        <v>127</v>
      </c>
      <c r="B46" s="5"/>
      <c r="C46" s="1"/>
      <c r="D46" s="36"/>
      <c r="E46" s="37"/>
      <c r="F46" s="126" t="e">
        <f>D46/D45</f>
        <v>#DIV/0!</v>
      </c>
      <c r="G46" s="126" t="e">
        <f>E46/E45</f>
        <v>#DIV/0!</v>
      </c>
      <c r="H46" s="223" t="e">
        <f t="shared" si="32"/>
        <v>#DIV/0!</v>
      </c>
      <c r="I46" s="226" t="e">
        <f t="shared" si="33"/>
        <v>#DIV/0!</v>
      </c>
      <c r="J46" s="5"/>
      <c r="K46" s="36"/>
      <c r="L46" s="37"/>
      <c r="M46" s="126" t="e">
        <f>K46/K45</f>
        <v>#DIV/0!</v>
      </c>
      <c r="N46" s="126" t="e">
        <f>L46/L45</f>
        <v>#DIV/0!</v>
      </c>
      <c r="O46" s="223" t="e">
        <f t="shared" si="34"/>
        <v>#DIV/0!</v>
      </c>
      <c r="P46" s="226" t="e">
        <f t="shared" si="35"/>
        <v>#DIV/0!</v>
      </c>
      <c r="Q46" s="124"/>
      <c r="R46" s="63" t="e">
        <f t="shared" ref="R46:R59" si="36">(K46/D46)*10</f>
        <v>#DIV/0!</v>
      </c>
      <c r="S46" s="64" t="e">
        <f t="shared" ref="S46:S59" si="37">(L46/E46)*10</f>
        <v>#DIV/0!</v>
      </c>
      <c r="T46" s="146" t="e">
        <f t="shared" ref="T46:T59" si="38">(S46-R46)/R46</f>
        <v>#DIV/0!</v>
      </c>
    </row>
    <row r="47" spans="1:20" ht="24" customHeight="1" x14ac:dyDescent="0.25">
      <c r="A47" s="219" t="s">
        <v>126</v>
      </c>
      <c r="B47" s="212"/>
      <c r="C47" s="213"/>
      <c r="D47" s="220"/>
      <c r="E47" s="221">
        <f>E48+E49</f>
        <v>0</v>
      </c>
      <c r="F47" s="123" t="e">
        <f>D47/D45</f>
        <v>#DIV/0!</v>
      </c>
      <c r="G47" s="123" t="e">
        <f>E47/E45</f>
        <v>#DIV/0!</v>
      </c>
      <c r="H47" s="224" t="e">
        <f t="shared" si="32"/>
        <v>#DIV/0!</v>
      </c>
      <c r="I47" s="227" t="e">
        <f t="shared" si="33"/>
        <v>#DIV/0!</v>
      </c>
      <c r="J47" s="5"/>
      <c r="K47" s="220"/>
      <c r="L47" s="221">
        <f>L48+L49</f>
        <v>0</v>
      </c>
      <c r="M47" s="123" t="e">
        <f>K47/K45</f>
        <v>#DIV/0!</v>
      </c>
      <c r="N47" s="123" t="e">
        <f>L47/L45</f>
        <v>#DIV/0!</v>
      </c>
      <c r="O47" s="224" t="e">
        <f t="shared" si="34"/>
        <v>#DIV/0!</v>
      </c>
      <c r="P47" s="227" t="e">
        <f t="shared" si="35"/>
        <v>#DIV/0!</v>
      </c>
      <c r="Q47" s="124"/>
      <c r="R47" s="193" t="e">
        <f t="shared" si="36"/>
        <v>#DIV/0!</v>
      </c>
      <c r="S47" s="194" t="e">
        <f t="shared" si="37"/>
        <v>#DIV/0!</v>
      </c>
      <c r="T47" s="148" t="e">
        <f t="shared" si="38"/>
        <v>#DIV/0!</v>
      </c>
    </row>
    <row r="48" spans="1:20" ht="24" customHeight="1" x14ac:dyDescent="0.25">
      <c r="A48" s="125"/>
      <c r="B48" s="216" t="s">
        <v>125</v>
      </c>
      <c r="C48" s="1"/>
      <c r="D48" s="36"/>
      <c r="E48" s="37"/>
      <c r="F48" s="126"/>
      <c r="G48" s="126" t="e">
        <f>E48/E47</f>
        <v>#DIV/0!</v>
      </c>
      <c r="H48" s="228" t="e">
        <f t="shared" si="32"/>
        <v>#DIV/0!</v>
      </c>
      <c r="I48" s="229" t="e">
        <f t="shared" si="33"/>
        <v>#DIV/0!</v>
      </c>
      <c r="J48" s="5"/>
      <c r="K48" s="36"/>
      <c r="L48" s="37"/>
      <c r="M48" s="126"/>
      <c r="N48" s="126" t="e">
        <f>L48/L47</f>
        <v>#DIV/0!</v>
      </c>
      <c r="O48" s="228" t="e">
        <f t="shared" si="34"/>
        <v>#DIV/0!</v>
      </c>
      <c r="P48" s="229" t="e">
        <f t="shared" si="35"/>
        <v>#DIV/0!</v>
      </c>
      <c r="Q48" s="124"/>
      <c r="R48" s="230" t="e">
        <f t="shared" si="36"/>
        <v>#DIV/0!</v>
      </c>
      <c r="S48" s="231" t="e">
        <f t="shared" si="37"/>
        <v>#DIV/0!</v>
      </c>
      <c r="T48" s="232" t="e">
        <f t="shared" si="38"/>
        <v>#DIV/0!</v>
      </c>
    </row>
    <row r="49" spans="1:20" ht="24" customHeight="1" thickBot="1" x14ac:dyDescent="0.3">
      <c r="A49" s="125"/>
      <c r="B49" s="216" t="s">
        <v>128</v>
      </c>
      <c r="C49" s="1"/>
      <c r="D49" s="36"/>
      <c r="E49" s="37"/>
      <c r="F49" s="126" t="e">
        <f>D49/D47</f>
        <v>#DIV/0!</v>
      </c>
      <c r="G49" s="126" t="e">
        <f>E49/E47</f>
        <v>#DIV/0!</v>
      </c>
      <c r="H49" s="228" t="e">
        <f t="shared" si="32"/>
        <v>#DIV/0!</v>
      </c>
      <c r="I49" s="229" t="e">
        <f t="shared" si="33"/>
        <v>#DIV/0!</v>
      </c>
      <c r="J49" s="5"/>
      <c r="K49" s="36"/>
      <c r="L49" s="37"/>
      <c r="M49" s="126" t="e">
        <f>K49/K47</f>
        <v>#DIV/0!</v>
      </c>
      <c r="N49" s="126" t="e">
        <f>L49/L47</f>
        <v>#DIV/0!</v>
      </c>
      <c r="O49" s="228" t="e">
        <f t="shared" si="34"/>
        <v>#DIV/0!</v>
      </c>
      <c r="P49" s="229" t="e">
        <f t="shared" si="35"/>
        <v>#DIV/0!</v>
      </c>
      <c r="Q49" s="124"/>
      <c r="R49" s="198" t="e">
        <f t="shared" si="36"/>
        <v>#DIV/0!</v>
      </c>
      <c r="S49" s="192" t="e">
        <f t="shared" si="37"/>
        <v>#DIV/0!</v>
      </c>
      <c r="T49" s="199" t="e">
        <f t="shared" si="38"/>
        <v>#DIV/0!</v>
      </c>
    </row>
    <row r="50" spans="1:20" ht="24" customHeight="1" thickBot="1" x14ac:dyDescent="0.3">
      <c r="A50" s="214" t="s">
        <v>32</v>
      </c>
      <c r="B50" s="211"/>
      <c r="C50" s="25"/>
      <c r="D50" s="34"/>
      <c r="E50" s="35"/>
      <c r="F50" s="27" t="e">
        <f>D50/D55</f>
        <v>#DIV/0!</v>
      </c>
      <c r="G50" s="27" t="e">
        <f>E50/E55</f>
        <v>#DIV/0!</v>
      </c>
      <c r="H50" s="222" t="e">
        <f t="shared" si="32"/>
        <v>#DIV/0!</v>
      </c>
      <c r="I50" s="225" t="e">
        <f t="shared" si="33"/>
        <v>#DIV/0!</v>
      </c>
      <c r="J50" s="5"/>
      <c r="K50" s="34"/>
      <c r="L50" s="35"/>
      <c r="M50" s="27">
        <f>K50/K55</f>
        <v>0</v>
      </c>
      <c r="N50" s="27">
        <f>L50/L55</f>
        <v>0</v>
      </c>
      <c r="O50" s="222" t="e">
        <f t="shared" si="34"/>
        <v>#DIV/0!</v>
      </c>
      <c r="P50" s="225" t="e">
        <f t="shared" si="35"/>
        <v>#DIV/0!</v>
      </c>
      <c r="Q50" s="124"/>
      <c r="R50" s="51" t="e">
        <f t="shared" si="36"/>
        <v>#DIV/0!</v>
      </c>
      <c r="S50" s="192" t="e">
        <f t="shared" si="37"/>
        <v>#DIV/0!</v>
      </c>
      <c r="T50" s="147" t="e">
        <f t="shared" si="38"/>
        <v>#DIV/0!</v>
      </c>
    </row>
    <row r="51" spans="1:20" ht="24" customHeight="1" thickBot="1" x14ac:dyDescent="0.3">
      <c r="A51" s="215" t="s">
        <v>127</v>
      </c>
      <c r="B51" s="5"/>
      <c r="C51" s="1"/>
      <c r="D51" s="36"/>
      <c r="E51" s="37"/>
      <c r="F51" s="126" t="e">
        <f>D51/D50</f>
        <v>#DIV/0!</v>
      </c>
      <c r="G51" s="126" t="e">
        <f>E51/E50</f>
        <v>#DIV/0!</v>
      </c>
      <c r="H51" s="223" t="e">
        <f t="shared" si="32"/>
        <v>#DIV/0!</v>
      </c>
      <c r="I51" s="226" t="e">
        <f t="shared" si="33"/>
        <v>#DIV/0!</v>
      </c>
      <c r="J51" s="5"/>
      <c r="K51" s="36"/>
      <c r="L51" s="37"/>
      <c r="M51" s="126" t="e">
        <f>K51/K50</f>
        <v>#DIV/0!</v>
      </c>
      <c r="N51" s="126" t="e">
        <f>L51/L50</f>
        <v>#DIV/0!</v>
      </c>
      <c r="O51" s="223" t="e">
        <f t="shared" si="34"/>
        <v>#DIV/0!</v>
      </c>
      <c r="P51" s="226" t="e">
        <f t="shared" si="35"/>
        <v>#DIV/0!</v>
      </c>
      <c r="Q51" s="124"/>
      <c r="R51" s="51" t="e">
        <f t="shared" si="36"/>
        <v>#DIV/0!</v>
      </c>
      <c r="S51" s="192" t="e">
        <f t="shared" si="37"/>
        <v>#DIV/0!</v>
      </c>
      <c r="T51" s="147" t="e">
        <f t="shared" si="38"/>
        <v>#DIV/0!</v>
      </c>
    </row>
    <row r="52" spans="1:20" ht="24" customHeight="1" thickBot="1" x14ac:dyDescent="0.3">
      <c r="A52" s="219" t="s">
        <v>126</v>
      </c>
      <c r="B52" s="212"/>
      <c r="C52" s="213"/>
      <c r="D52" s="220"/>
      <c r="E52" s="221">
        <f>E53+E54</f>
        <v>0</v>
      </c>
      <c r="F52" s="123" t="e">
        <f>D52/D50</f>
        <v>#DIV/0!</v>
      </c>
      <c r="G52" s="123" t="e">
        <f>E52/E50</f>
        <v>#DIV/0!</v>
      </c>
      <c r="H52" s="224" t="e">
        <f t="shared" si="32"/>
        <v>#DIV/0!</v>
      </c>
      <c r="I52" s="227" t="e">
        <f t="shared" si="33"/>
        <v>#DIV/0!</v>
      </c>
      <c r="J52" s="5"/>
      <c r="K52" s="220"/>
      <c r="L52" s="221">
        <f>L53+L54</f>
        <v>0</v>
      </c>
      <c r="M52" s="123" t="e">
        <f>K52/K50</f>
        <v>#DIV/0!</v>
      </c>
      <c r="N52" s="123" t="e">
        <f>L52/L50</f>
        <v>#DIV/0!</v>
      </c>
      <c r="O52" s="224" t="e">
        <f t="shared" si="34"/>
        <v>#DIV/0!</v>
      </c>
      <c r="P52" s="227" t="e">
        <f t="shared" si="35"/>
        <v>#DIV/0!</v>
      </c>
      <c r="Q52" s="124"/>
      <c r="R52" s="51" t="e">
        <f t="shared" si="36"/>
        <v>#DIV/0!</v>
      </c>
      <c r="S52" s="192" t="e">
        <f t="shared" si="37"/>
        <v>#DIV/0!</v>
      </c>
      <c r="T52" s="147" t="e">
        <f t="shared" si="38"/>
        <v>#DIV/0!</v>
      </c>
    </row>
    <row r="53" spans="1:20" ht="24" customHeight="1" x14ac:dyDescent="0.25">
      <c r="A53" s="125"/>
      <c r="B53" s="216" t="s">
        <v>125</v>
      </c>
      <c r="C53" s="1"/>
      <c r="D53" s="36"/>
      <c r="E53" s="37"/>
      <c r="F53" s="4"/>
      <c r="G53" s="4" t="e">
        <f>E53/E52</f>
        <v>#DIV/0!</v>
      </c>
      <c r="H53" s="228" t="e">
        <f t="shared" si="32"/>
        <v>#DIV/0!</v>
      </c>
      <c r="I53" s="229" t="e">
        <f t="shared" si="33"/>
        <v>#DIV/0!</v>
      </c>
      <c r="J53" s="1"/>
      <c r="K53" s="36"/>
      <c r="L53" s="37"/>
      <c r="M53" s="4"/>
      <c r="N53" s="4" t="e">
        <f>L53/L52</f>
        <v>#DIV/0!</v>
      </c>
      <c r="O53" s="228" t="e">
        <f t="shared" si="34"/>
        <v>#DIV/0!</v>
      </c>
      <c r="P53" s="229" t="e">
        <f t="shared" si="35"/>
        <v>#DIV/0!</v>
      </c>
      <c r="Q53" s="10"/>
      <c r="R53" s="239" t="e">
        <f t="shared" si="36"/>
        <v>#DIV/0!</v>
      </c>
      <c r="S53" s="240" t="e">
        <f t="shared" si="37"/>
        <v>#DIV/0!</v>
      </c>
      <c r="T53" s="241" t="e">
        <f t="shared" si="38"/>
        <v>#DIV/0!</v>
      </c>
    </row>
    <row r="54" spans="1:20" ht="24" customHeight="1" thickBot="1" x14ac:dyDescent="0.3">
      <c r="A54" s="125"/>
      <c r="B54" s="216" t="s">
        <v>128</v>
      </c>
      <c r="C54" s="1"/>
      <c r="D54" s="36"/>
      <c r="E54" s="37"/>
      <c r="F54" s="4" t="e">
        <f>D54/D52</f>
        <v>#DIV/0!</v>
      </c>
      <c r="G54" s="4" t="e">
        <f>E54/E52</f>
        <v>#DIV/0!</v>
      </c>
      <c r="H54" s="228" t="e">
        <f t="shared" si="32"/>
        <v>#DIV/0!</v>
      </c>
      <c r="I54" s="229" t="e">
        <f t="shared" si="33"/>
        <v>#DIV/0!</v>
      </c>
      <c r="J54" s="1"/>
      <c r="K54" s="36"/>
      <c r="L54" s="37"/>
      <c r="M54" s="4" t="e">
        <f>K54/K52</f>
        <v>#DIV/0!</v>
      </c>
      <c r="N54" s="4" t="e">
        <f>L54/L52</f>
        <v>#DIV/0!</v>
      </c>
      <c r="O54" s="228" t="e">
        <f t="shared" si="34"/>
        <v>#DIV/0!</v>
      </c>
      <c r="P54" s="229" t="e">
        <f t="shared" si="35"/>
        <v>#DIV/0!</v>
      </c>
      <c r="Q54" s="10"/>
      <c r="R54" s="198" t="e">
        <f t="shared" si="36"/>
        <v>#DIV/0!</v>
      </c>
      <c r="S54" s="192" t="e">
        <f t="shared" si="37"/>
        <v>#DIV/0!</v>
      </c>
      <c r="T54" s="199" t="e">
        <f t="shared" si="38"/>
        <v>#DIV/0!</v>
      </c>
    </row>
    <row r="55" spans="1:20" ht="24" customHeight="1" thickBot="1" x14ac:dyDescent="0.3">
      <c r="A55" s="214" t="s">
        <v>12</v>
      </c>
      <c r="B55" s="211"/>
      <c r="C55" s="25"/>
      <c r="D55" s="34">
        <f>D45+D50</f>
        <v>0</v>
      </c>
      <c r="E55" s="35">
        <f>E45+E50</f>
        <v>0</v>
      </c>
      <c r="F55" s="27" t="e">
        <f>F45+F50</f>
        <v>#DIV/0!</v>
      </c>
      <c r="G55" s="27" t="e">
        <f>G45+G50</f>
        <v>#DIV/0!</v>
      </c>
      <c r="H55" s="222" t="e">
        <f t="shared" si="32"/>
        <v>#DIV/0!</v>
      </c>
      <c r="I55" s="225" t="e">
        <f t="shared" si="33"/>
        <v>#DIV/0!</v>
      </c>
      <c r="J55" s="14"/>
      <c r="K55" s="34">
        <v>82914.689000000057</v>
      </c>
      <c r="L55" s="35">
        <v>95555.57299999996</v>
      </c>
      <c r="M55" s="27">
        <f>M45+M50</f>
        <v>0</v>
      </c>
      <c r="N55" s="27">
        <f>N45+N50</f>
        <v>0</v>
      </c>
      <c r="O55" s="222">
        <f t="shared" si="34"/>
        <v>0.15245650864106713</v>
      </c>
      <c r="P55" s="225" t="e">
        <f t="shared" si="35"/>
        <v>#DIV/0!</v>
      </c>
      <c r="Q55" s="10"/>
      <c r="R55" s="51" t="e">
        <f t="shared" si="36"/>
        <v>#DIV/0!</v>
      </c>
      <c r="S55" s="192" t="e">
        <f t="shared" si="37"/>
        <v>#DIV/0!</v>
      </c>
      <c r="T55" s="147" t="e">
        <f t="shared" si="38"/>
        <v>#DIV/0!</v>
      </c>
    </row>
    <row r="56" spans="1:20" ht="24" customHeight="1" x14ac:dyDescent="0.25">
      <c r="A56" s="215" t="s">
        <v>127</v>
      </c>
      <c r="B56" s="5"/>
      <c r="C56" s="1"/>
      <c r="D56" s="36">
        <f t="shared" ref="D56:E56" si="39">D46+D51</f>
        <v>0</v>
      </c>
      <c r="E56" s="37">
        <f t="shared" si="39"/>
        <v>0</v>
      </c>
      <c r="F56" s="126" t="e">
        <f>D56/D55</f>
        <v>#DIV/0!</v>
      </c>
      <c r="G56" s="126" t="e">
        <f>E56/E55</f>
        <v>#DIV/0!</v>
      </c>
      <c r="H56" s="223" t="e">
        <f t="shared" si="32"/>
        <v>#DIV/0!</v>
      </c>
      <c r="I56" s="226" t="e">
        <f t="shared" si="33"/>
        <v>#DIV/0!</v>
      </c>
      <c r="J56" s="5"/>
      <c r="K56" s="36">
        <f t="shared" ref="K56:L56" si="40">K46+K51</f>
        <v>0</v>
      </c>
      <c r="L56" s="37">
        <f t="shared" si="40"/>
        <v>0</v>
      </c>
      <c r="M56" s="126">
        <f>K56/K55</f>
        <v>0</v>
      </c>
      <c r="N56" s="126">
        <f>L56/L55</f>
        <v>0</v>
      </c>
      <c r="O56" s="223" t="e">
        <f t="shared" si="34"/>
        <v>#DIV/0!</v>
      </c>
      <c r="P56" s="226" t="e">
        <f t="shared" si="35"/>
        <v>#DIV/0!</v>
      </c>
      <c r="Q56" s="124"/>
      <c r="R56" s="242" t="e">
        <f t="shared" si="36"/>
        <v>#DIV/0!</v>
      </c>
      <c r="S56" s="243" t="e">
        <f t="shared" si="37"/>
        <v>#DIV/0!</v>
      </c>
      <c r="T56" s="244" t="e">
        <f t="shared" si="38"/>
        <v>#DIV/0!</v>
      </c>
    </row>
    <row r="57" spans="1:20" ht="24" customHeight="1" x14ac:dyDescent="0.25">
      <c r="A57" s="219" t="s">
        <v>126</v>
      </c>
      <c r="B57" s="212"/>
      <c r="C57" s="213"/>
      <c r="D57" s="220">
        <f t="shared" ref="D57:E57" si="41">D47+D52</f>
        <v>0</v>
      </c>
      <c r="E57" s="221">
        <f t="shared" si="41"/>
        <v>0</v>
      </c>
      <c r="F57" s="123" t="e">
        <f>D57/D55</f>
        <v>#DIV/0!</v>
      </c>
      <c r="G57" s="123" t="e">
        <f>E57/E55</f>
        <v>#DIV/0!</v>
      </c>
      <c r="H57" s="224" t="e">
        <f t="shared" si="32"/>
        <v>#DIV/0!</v>
      </c>
      <c r="I57" s="227" t="e">
        <f t="shared" si="33"/>
        <v>#DIV/0!</v>
      </c>
      <c r="J57" s="5"/>
      <c r="K57" s="220">
        <f t="shared" ref="K57:L57" si="42">K47+K52</f>
        <v>0</v>
      </c>
      <c r="L57" s="221">
        <f t="shared" si="42"/>
        <v>0</v>
      </c>
      <c r="M57" s="123">
        <f>K57/K55</f>
        <v>0</v>
      </c>
      <c r="N57" s="123">
        <f>L57/L55</f>
        <v>0</v>
      </c>
      <c r="O57" s="224" t="e">
        <f t="shared" si="34"/>
        <v>#DIV/0!</v>
      </c>
      <c r="P57" s="227" t="e">
        <f t="shared" si="35"/>
        <v>#DIV/0!</v>
      </c>
      <c r="Q57" s="124"/>
      <c r="R57" s="121" t="e">
        <f t="shared" si="36"/>
        <v>#DIV/0!</v>
      </c>
      <c r="S57" s="122" t="e">
        <f t="shared" si="37"/>
        <v>#DIV/0!</v>
      </c>
      <c r="T57" s="148" t="e">
        <f t="shared" si="38"/>
        <v>#DIV/0!</v>
      </c>
    </row>
    <row r="58" spans="1:20" ht="24" customHeight="1" x14ac:dyDescent="0.25">
      <c r="A58" s="125"/>
      <c r="B58" s="216" t="s">
        <v>125</v>
      </c>
      <c r="C58" s="1"/>
      <c r="D58" s="36">
        <f t="shared" ref="D58:E58" si="43">D48+D53</f>
        <v>0</v>
      </c>
      <c r="E58" s="37">
        <f t="shared" si="43"/>
        <v>0</v>
      </c>
      <c r="F58" s="4" t="e">
        <f>D58/D57</f>
        <v>#DIV/0!</v>
      </c>
      <c r="G58" s="4" t="e">
        <f>E58/E57</f>
        <v>#DIV/0!</v>
      </c>
      <c r="H58" s="228" t="e">
        <f t="shared" si="32"/>
        <v>#DIV/0!</v>
      </c>
      <c r="I58" s="229" t="e">
        <f t="shared" si="33"/>
        <v>#DIV/0!</v>
      </c>
      <c r="J58" s="1"/>
      <c r="K58" s="36">
        <f t="shared" ref="K58:L58" si="44">K48+K53</f>
        <v>0</v>
      </c>
      <c r="L58" s="37">
        <f t="shared" si="44"/>
        <v>0</v>
      </c>
      <c r="M58" s="4" t="e">
        <f>K58/K57</f>
        <v>#DIV/0!</v>
      </c>
      <c r="N58" s="4" t="e">
        <f>L58/L57</f>
        <v>#DIV/0!</v>
      </c>
      <c r="O58" s="228" t="e">
        <f t="shared" si="34"/>
        <v>#DIV/0!</v>
      </c>
      <c r="P58" s="229" t="e">
        <f t="shared" si="35"/>
        <v>#DIV/0!</v>
      </c>
      <c r="Q58" s="10"/>
      <c r="R58" s="230" t="e">
        <f t="shared" si="36"/>
        <v>#DIV/0!</v>
      </c>
      <c r="S58" s="231" t="e">
        <f t="shared" si="37"/>
        <v>#DIV/0!</v>
      </c>
      <c r="T58" s="232" t="e">
        <f t="shared" si="38"/>
        <v>#DIV/0!</v>
      </c>
    </row>
    <row r="59" spans="1:20" ht="24" customHeight="1" thickBot="1" x14ac:dyDescent="0.3">
      <c r="A59" s="217"/>
      <c r="B59" s="218" t="s">
        <v>128</v>
      </c>
      <c r="C59" s="21"/>
      <c r="D59" s="42">
        <f t="shared" ref="D59:E59" si="45">D49+D54</f>
        <v>0</v>
      </c>
      <c r="E59" s="43">
        <f t="shared" si="45"/>
        <v>0</v>
      </c>
      <c r="F59" s="22" t="e">
        <f>D59/D57</f>
        <v>#DIV/0!</v>
      </c>
      <c r="G59" s="22" t="e">
        <f>E59/E57</f>
        <v>#DIV/0!</v>
      </c>
      <c r="H59" s="237" t="e">
        <f t="shared" si="32"/>
        <v>#DIV/0!</v>
      </c>
      <c r="I59" s="238" t="e">
        <f t="shared" si="33"/>
        <v>#DIV/0!</v>
      </c>
      <c r="J59" s="1"/>
      <c r="K59" s="42">
        <f t="shared" ref="K59:L59" si="46">K49+K54</f>
        <v>0</v>
      </c>
      <c r="L59" s="43">
        <f t="shared" si="46"/>
        <v>0</v>
      </c>
      <c r="M59" s="22" t="e">
        <f>K59/K57</f>
        <v>#DIV/0!</v>
      </c>
      <c r="N59" s="22" t="e">
        <f>L59/L57</f>
        <v>#DIV/0!</v>
      </c>
      <c r="O59" s="237" t="e">
        <f t="shared" si="34"/>
        <v>#DIV/0!</v>
      </c>
      <c r="P59" s="238" t="e">
        <f t="shared" si="35"/>
        <v>#DIV/0!</v>
      </c>
      <c r="Q59" s="10"/>
      <c r="R59" s="198" t="e">
        <f t="shared" si="36"/>
        <v>#DIV/0!</v>
      </c>
      <c r="S59" s="192" t="e">
        <f t="shared" si="37"/>
        <v>#DIV/0!</v>
      </c>
      <c r="T59" s="199" t="e">
        <f t="shared" si="38"/>
        <v>#DIV/0!</v>
      </c>
    </row>
  </sheetData>
  <mergeCells count="45">
    <mergeCell ref="A4:C6"/>
    <mergeCell ref="D4:E4"/>
    <mergeCell ref="F4:G4"/>
    <mergeCell ref="H4:I4"/>
    <mergeCell ref="K4:L4"/>
    <mergeCell ref="O4:P4"/>
    <mergeCell ref="R4:S4"/>
    <mergeCell ref="D5:E5"/>
    <mergeCell ref="F5:G5"/>
    <mergeCell ref="H5:I5"/>
    <mergeCell ref="K5:L5"/>
    <mergeCell ref="M5:N5"/>
    <mergeCell ref="O5:P5"/>
    <mergeCell ref="R5:S5"/>
    <mergeCell ref="M4:N4"/>
    <mergeCell ref="A23:C25"/>
    <mergeCell ref="D23:E23"/>
    <mergeCell ref="F23:G23"/>
    <mergeCell ref="H23:I23"/>
    <mergeCell ref="K23:L23"/>
    <mergeCell ref="M23:N23"/>
    <mergeCell ref="O23:P23"/>
    <mergeCell ref="R23:S23"/>
    <mergeCell ref="D24:E24"/>
    <mergeCell ref="F24:G24"/>
    <mergeCell ref="H24:I24"/>
    <mergeCell ref="K24:L24"/>
    <mergeCell ref="M24:N24"/>
    <mergeCell ref="O24:P24"/>
    <mergeCell ref="R24:S24"/>
    <mergeCell ref="A42:C44"/>
    <mergeCell ref="D42:E42"/>
    <mergeCell ref="F42:G42"/>
    <mergeCell ref="H42:I42"/>
    <mergeCell ref="K42:L42"/>
    <mergeCell ref="M42:N42"/>
    <mergeCell ref="O42:P42"/>
    <mergeCell ref="R42:S42"/>
    <mergeCell ref="D43:E43"/>
    <mergeCell ref="F43:G43"/>
    <mergeCell ref="H43:I43"/>
    <mergeCell ref="K43:L43"/>
    <mergeCell ref="M43:N43"/>
    <mergeCell ref="O43:P43"/>
    <mergeCell ref="R43:S43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3" orientation="landscape" r:id="rId1"/>
  <ignoredErrors>
    <ignoredError sqref="O20:P21 R20:T21 T10:T11 O10:P11 R10:R11 R15:R16 T15:T16 O15:P16 H15:I16 H20:I21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7" id="{46B23AA8-FD42-4E97-8D0B-D22CB5B4656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H7:I21</xm:sqref>
        </x14:conditionalFormatting>
        <x14:conditionalFormatting xmlns:xm="http://schemas.microsoft.com/office/excel/2006/main">
          <x14:cfRule type="iconSet" priority="15" id="{BD7F3B5F-EBF6-4AE9-8CBC-67C241F3C90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T7:T21</xm:sqref>
        </x14:conditionalFormatting>
        <x14:conditionalFormatting xmlns:xm="http://schemas.microsoft.com/office/excel/2006/main">
          <x14:cfRule type="iconSet" priority="13" id="{81656338-F3B9-4D9E-A51F-C02CBE4EEA5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O7:P21</xm:sqref>
        </x14:conditionalFormatting>
        <x14:conditionalFormatting xmlns:xm="http://schemas.microsoft.com/office/excel/2006/main">
          <x14:cfRule type="iconSet" priority="6" id="{0A19E607-6EFD-4ADA-B7BB-8ED2EDCAE9E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H26:I40</xm:sqref>
        </x14:conditionalFormatting>
        <x14:conditionalFormatting xmlns:xm="http://schemas.microsoft.com/office/excel/2006/main">
          <x14:cfRule type="iconSet" priority="5" id="{43E9E47C-34E0-425F-A003-D9DB0C6BDFF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T26:T40</xm:sqref>
        </x14:conditionalFormatting>
        <x14:conditionalFormatting xmlns:xm="http://schemas.microsoft.com/office/excel/2006/main">
          <x14:cfRule type="iconSet" priority="4" id="{81C0546D-B54B-4F05-996D-4CBBD996D5D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O26:P40</xm:sqref>
        </x14:conditionalFormatting>
        <x14:conditionalFormatting xmlns:xm="http://schemas.microsoft.com/office/excel/2006/main">
          <x14:cfRule type="iconSet" priority="3" id="{6FB0756F-60B9-4046-B6AE-5D1B316E370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H45:I59</xm:sqref>
        </x14:conditionalFormatting>
        <x14:conditionalFormatting xmlns:xm="http://schemas.microsoft.com/office/excel/2006/main">
          <x14:cfRule type="iconSet" priority="2" id="{27976132-3175-4784-BEEC-63C938AE722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T45:T59</xm:sqref>
        </x14:conditionalFormatting>
        <x14:conditionalFormatting xmlns:xm="http://schemas.microsoft.com/office/excel/2006/main">
          <x14:cfRule type="iconSet" priority="1" id="{536479E8-B809-413C-A37E-F6260A78413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O45:P59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36"/>
  <sheetViews>
    <sheetView showGridLines="0" workbookViewId="0">
      <selection activeCell="T22" sqref="T22"/>
    </sheetView>
  </sheetViews>
  <sheetFormatPr defaultRowHeight="15" x14ac:dyDescent="0.25"/>
  <cols>
    <col min="1" max="1" width="19.42578125" bestFit="1" customWidth="1"/>
    <col min="2" max="11" width="9.140625" style="105"/>
    <col min="12" max="12" width="18.5703125" customWidth="1"/>
    <col min="13" max="13" width="9.140625" customWidth="1"/>
    <col min="14" max="14" width="9.140625" style="105" customWidth="1"/>
    <col min="15" max="15" width="23.5703125" hidden="1" customWidth="1"/>
    <col min="16" max="16" width="9.85546875" customWidth="1"/>
    <col min="17" max="17" width="9.85546875" style="105" customWidth="1"/>
    <col min="258" max="258" width="19.42578125" bestFit="1" customWidth="1"/>
    <col min="268" max="268" width="18.5703125" customWidth="1"/>
    <col min="269" max="270" width="9.140625" customWidth="1"/>
    <col min="271" max="271" width="0" hidden="1" customWidth="1"/>
    <col min="272" max="273" width="9.85546875" customWidth="1"/>
    <col min="514" max="514" width="19.42578125" bestFit="1" customWidth="1"/>
    <col min="524" max="524" width="18.5703125" customWidth="1"/>
    <col min="525" max="526" width="9.140625" customWidth="1"/>
    <col min="527" max="527" width="0" hidden="1" customWidth="1"/>
    <col min="528" max="529" width="9.85546875" customWidth="1"/>
    <col min="770" max="770" width="19.42578125" bestFit="1" customWidth="1"/>
    <col min="780" max="780" width="18.5703125" customWidth="1"/>
    <col min="781" max="782" width="9.140625" customWidth="1"/>
    <col min="783" max="783" width="0" hidden="1" customWidth="1"/>
    <col min="784" max="785" width="9.85546875" customWidth="1"/>
    <col min="1026" max="1026" width="19.42578125" bestFit="1" customWidth="1"/>
    <col min="1036" max="1036" width="18.5703125" customWidth="1"/>
    <col min="1037" max="1038" width="9.140625" customWidth="1"/>
    <col min="1039" max="1039" width="0" hidden="1" customWidth="1"/>
    <col min="1040" max="1041" width="9.85546875" customWidth="1"/>
    <col min="1282" max="1282" width="19.42578125" bestFit="1" customWidth="1"/>
    <col min="1292" max="1292" width="18.5703125" customWidth="1"/>
    <col min="1293" max="1294" width="9.140625" customWidth="1"/>
    <col min="1295" max="1295" width="0" hidden="1" customWidth="1"/>
    <col min="1296" max="1297" width="9.85546875" customWidth="1"/>
    <col min="1538" max="1538" width="19.42578125" bestFit="1" customWidth="1"/>
    <col min="1548" max="1548" width="18.5703125" customWidth="1"/>
    <col min="1549" max="1550" width="9.140625" customWidth="1"/>
    <col min="1551" max="1551" width="0" hidden="1" customWidth="1"/>
    <col min="1552" max="1553" width="9.85546875" customWidth="1"/>
    <col min="1794" max="1794" width="19.42578125" bestFit="1" customWidth="1"/>
    <col min="1804" max="1804" width="18.5703125" customWidth="1"/>
    <col min="1805" max="1806" width="9.140625" customWidth="1"/>
    <col min="1807" max="1807" width="0" hidden="1" customWidth="1"/>
    <col min="1808" max="1809" width="9.85546875" customWidth="1"/>
    <col min="2050" max="2050" width="19.42578125" bestFit="1" customWidth="1"/>
    <col min="2060" max="2060" width="18.5703125" customWidth="1"/>
    <col min="2061" max="2062" width="9.140625" customWidth="1"/>
    <col min="2063" max="2063" width="0" hidden="1" customWidth="1"/>
    <col min="2064" max="2065" width="9.85546875" customWidth="1"/>
    <col min="2306" max="2306" width="19.42578125" bestFit="1" customWidth="1"/>
    <col min="2316" max="2316" width="18.5703125" customWidth="1"/>
    <col min="2317" max="2318" width="9.140625" customWidth="1"/>
    <col min="2319" max="2319" width="0" hidden="1" customWidth="1"/>
    <col min="2320" max="2321" width="9.85546875" customWidth="1"/>
    <col min="2562" max="2562" width="19.42578125" bestFit="1" customWidth="1"/>
    <col min="2572" max="2572" width="18.5703125" customWidth="1"/>
    <col min="2573" max="2574" width="9.140625" customWidth="1"/>
    <col min="2575" max="2575" width="0" hidden="1" customWidth="1"/>
    <col min="2576" max="2577" width="9.85546875" customWidth="1"/>
    <col min="2818" max="2818" width="19.42578125" bestFit="1" customWidth="1"/>
    <col min="2828" max="2828" width="18.5703125" customWidth="1"/>
    <col min="2829" max="2830" width="9.140625" customWidth="1"/>
    <col min="2831" max="2831" width="0" hidden="1" customWidth="1"/>
    <col min="2832" max="2833" width="9.85546875" customWidth="1"/>
    <col min="3074" max="3074" width="19.42578125" bestFit="1" customWidth="1"/>
    <col min="3084" max="3084" width="18.5703125" customWidth="1"/>
    <col min="3085" max="3086" width="9.140625" customWidth="1"/>
    <col min="3087" max="3087" width="0" hidden="1" customWidth="1"/>
    <col min="3088" max="3089" width="9.85546875" customWidth="1"/>
    <col min="3330" max="3330" width="19.42578125" bestFit="1" customWidth="1"/>
    <col min="3340" max="3340" width="18.5703125" customWidth="1"/>
    <col min="3341" max="3342" width="9.140625" customWidth="1"/>
    <col min="3343" max="3343" width="0" hidden="1" customWidth="1"/>
    <col min="3344" max="3345" width="9.85546875" customWidth="1"/>
    <col min="3586" max="3586" width="19.42578125" bestFit="1" customWidth="1"/>
    <col min="3596" max="3596" width="18.5703125" customWidth="1"/>
    <col min="3597" max="3598" width="9.140625" customWidth="1"/>
    <col min="3599" max="3599" width="0" hidden="1" customWidth="1"/>
    <col min="3600" max="3601" width="9.85546875" customWidth="1"/>
    <col min="3842" max="3842" width="19.42578125" bestFit="1" customWidth="1"/>
    <col min="3852" max="3852" width="18.5703125" customWidth="1"/>
    <col min="3853" max="3854" width="9.140625" customWidth="1"/>
    <col min="3855" max="3855" width="0" hidden="1" customWidth="1"/>
    <col min="3856" max="3857" width="9.85546875" customWidth="1"/>
    <col min="4098" max="4098" width="19.42578125" bestFit="1" customWidth="1"/>
    <col min="4108" max="4108" width="18.5703125" customWidth="1"/>
    <col min="4109" max="4110" width="9.140625" customWidth="1"/>
    <col min="4111" max="4111" width="0" hidden="1" customWidth="1"/>
    <col min="4112" max="4113" width="9.85546875" customWidth="1"/>
    <col min="4354" max="4354" width="19.42578125" bestFit="1" customWidth="1"/>
    <col min="4364" max="4364" width="18.5703125" customWidth="1"/>
    <col min="4365" max="4366" width="9.140625" customWidth="1"/>
    <col min="4367" max="4367" width="0" hidden="1" customWidth="1"/>
    <col min="4368" max="4369" width="9.85546875" customWidth="1"/>
    <col min="4610" max="4610" width="19.42578125" bestFit="1" customWidth="1"/>
    <col min="4620" max="4620" width="18.5703125" customWidth="1"/>
    <col min="4621" max="4622" width="9.140625" customWidth="1"/>
    <col min="4623" max="4623" width="0" hidden="1" customWidth="1"/>
    <col min="4624" max="4625" width="9.85546875" customWidth="1"/>
    <col min="4866" max="4866" width="19.42578125" bestFit="1" customWidth="1"/>
    <col min="4876" max="4876" width="18.5703125" customWidth="1"/>
    <col min="4877" max="4878" width="9.140625" customWidth="1"/>
    <col min="4879" max="4879" width="0" hidden="1" customWidth="1"/>
    <col min="4880" max="4881" width="9.85546875" customWidth="1"/>
    <col min="5122" max="5122" width="19.42578125" bestFit="1" customWidth="1"/>
    <col min="5132" max="5132" width="18.5703125" customWidth="1"/>
    <col min="5133" max="5134" width="9.140625" customWidth="1"/>
    <col min="5135" max="5135" width="0" hidden="1" customWidth="1"/>
    <col min="5136" max="5137" width="9.85546875" customWidth="1"/>
    <col min="5378" max="5378" width="19.42578125" bestFit="1" customWidth="1"/>
    <col min="5388" max="5388" width="18.5703125" customWidth="1"/>
    <col min="5389" max="5390" width="9.140625" customWidth="1"/>
    <col min="5391" max="5391" width="0" hidden="1" customWidth="1"/>
    <col min="5392" max="5393" width="9.85546875" customWidth="1"/>
    <col min="5634" max="5634" width="19.42578125" bestFit="1" customWidth="1"/>
    <col min="5644" max="5644" width="18.5703125" customWidth="1"/>
    <col min="5645" max="5646" width="9.140625" customWidth="1"/>
    <col min="5647" max="5647" width="0" hidden="1" customWidth="1"/>
    <col min="5648" max="5649" width="9.85546875" customWidth="1"/>
    <col min="5890" max="5890" width="19.42578125" bestFit="1" customWidth="1"/>
    <col min="5900" max="5900" width="18.5703125" customWidth="1"/>
    <col min="5901" max="5902" width="9.140625" customWidth="1"/>
    <col min="5903" max="5903" width="0" hidden="1" customWidth="1"/>
    <col min="5904" max="5905" width="9.85546875" customWidth="1"/>
    <col min="6146" max="6146" width="19.42578125" bestFit="1" customWidth="1"/>
    <col min="6156" max="6156" width="18.5703125" customWidth="1"/>
    <col min="6157" max="6158" width="9.140625" customWidth="1"/>
    <col min="6159" max="6159" width="0" hidden="1" customWidth="1"/>
    <col min="6160" max="6161" width="9.85546875" customWidth="1"/>
    <col min="6402" max="6402" width="19.42578125" bestFit="1" customWidth="1"/>
    <col min="6412" max="6412" width="18.5703125" customWidth="1"/>
    <col min="6413" max="6414" width="9.140625" customWidth="1"/>
    <col min="6415" max="6415" width="0" hidden="1" customWidth="1"/>
    <col min="6416" max="6417" width="9.85546875" customWidth="1"/>
    <col min="6658" max="6658" width="19.42578125" bestFit="1" customWidth="1"/>
    <col min="6668" max="6668" width="18.5703125" customWidth="1"/>
    <col min="6669" max="6670" width="9.140625" customWidth="1"/>
    <col min="6671" max="6671" width="0" hidden="1" customWidth="1"/>
    <col min="6672" max="6673" width="9.85546875" customWidth="1"/>
    <col min="6914" max="6914" width="19.42578125" bestFit="1" customWidth="1"/>
    <col min="6924" max="6924" width="18.5703125" customWidth="1"/>
    <col min="6925" max="6926" width="9.140625" customWidth="1"/>
    <col min="6927" max="6927" width="0" hidden="1" customWidth="1"/>
    <col min="6928" max="6929" width="9.85546875" customWidth="1"/>
    <col min="7170" max="7170" width="19.42578125" bestFit="1" customWidth="1"/>
    <col min="7180" max="7180" width="18.5703125" customWidth="1"/>
    <col min="7181" max="7182" width="9.140625" customWidth="1"/>
    <col min="7183" max="7183" width="0" hidden="1" customWidth="1"/>
    <col min="7184" max="7185" width="9.85546875" customWidth="1"/>
    <col min="7426" max="7426" width="19.42578125" bestFit="1" customWidth="1"/>
    <col min="7436" max="7436" width="18.5703125" customWidth="1"/>
    <col min="7437" max="7438" width="9.140625" customWidth="1"/>
    <col min="7439" max="7439" width="0" hidden="1" customWidth="1"/>
    <col min="7440" max="7441" width="9.85546875" customWidth="1"/>
    <col min="7682" max="7682" width="19.42578125" bestFit="1" customWidth="1"/>
    <col min="7692" max="7692" width="18.5703125" customWidth="1"/>
    <col min="7693" max="7694" width="9.140625" customWidth="1"/>
    <col min="7695" max="7695" width="0" hidden="1" customWidth="1"/>
    <col min="7696" max="7697" width="9.85546875" customWidth="1"/>
    <col min="7938" max="7938" width="19.42578125" bestFit="1" customWidth="1"/>
    <col min="7948" max="7948" width="18.5703125" customWidth="1"/>
    <col min="7949" max="7950" width="9.140625" customWidth="1"/>
    <col min="7951" max="7951" width="0" hidden="1" customWidth="1"/>
    <col min="7952" max="7953" width="9.85546875" customWidth="1"/>
    <col min="8194" max="8194" width="19.42578125" bestFit="1" customWidth="1"/>
    <col min="8204" max="8204" width="18.5703125" customWidth="1"/>
    <col min="8205" max="8206" width="9.140625" customWidth="1"/>
    <col min="8207" max="8207" width="0" hidden="1" customWidth="1"/>
    <col min="8208" max="8209" width="9.85546875" customWidth="1"/>
    <col min="8450" max="8450" width="19.42578125" bestFit="1" customWidth="1"/>
    <col min="8460" max="8460" width="18.5703125" customWidth="1"/>
    <col min="8461" max="8462" width="9.140625" customWidth="1"/>
    <col min="8463" max="8463" width="0" hidden="1" customWidth="1"/>
    <col min="8464" max="8465" width="9.85546875" customWidth="1"/>
    <col min="8706" max="8706" width="19.42578125" bestFit="1" customWidth="1"/>
    <col min="8716" max="8716" width="18.5703125" customWidth="1"/>
    <col min="8717" max="8718" width="9.140625" customWidth="1"/>
    <col min="8719" max="8719" width="0" hidden="1" customWidth="1"/>
    <col min="8720" max="8721" width="9.85546875" customWidth="1"/>
    <col min="8962" max="8962" width="19.42578125" bestFit="1" customWidth="1"/>
    <col min="8972" max="8972" width="18.5703125" customWidth="1"/>
    <col min="8973" max="8974" width="9.140625" customWidth="1"/>
    <col min="8975" max="8975" width="0" hidden="1" customWidth="1"/>
    <col min="8976" max="8977" width="9.85546875" customWidth="1"/>
    <col min="9218" max="9218" width="19.42578125" bestFit="1" customWidth="1"/>
    <col min="9228" max="9228" width="18.5703125" customWidth="1"/>
    <col min="9229" max="9230" width="9.140625" customWidth="1"/>
    <col min="9231" max="9231" width="0" hidden="1" customWidth="1"/>
    <col min="9232" max="9233" width="9.85546875" customWidth="1"/>
    <col min="9474" max="9474" width="19.42578125" bestFit="1" customWidth="1"/>
    <col min="9484" max="9484" width="18.5703125" customWidth="1"/>
    <col min="9485" max="9486" width="9.140625" customWidth="1"/>
    <col min="9487" max="9487" width="0" hidden="1" customWidth="1"/>
    <col min="9488" max="9489" width="9.85546875" customWidth="1"/>
    <col min="9730" max="9730" width="19.42578125" bestFit="1" customWidth="1"/>
    <col min="9740" max="9740" width="18.5703125" customWidth="1"/>
    <col min="9741" max="9742" width="9.140625" customWidth="1"/>
    <col min="9743" max="9743" width="0" hidden="1" customWidth="1"/>
    <col min="9744" max="9745" width="9.85546875" customWidth="1"/>
    <col min="9986" max="9986" width="19.42578125" bestFit="1" customWidth="1"/>
    <col min="9996" max="9996" width="18.5703125" customWidth="1"/>
    <col min="9997" max="9998" width="9.140625" customWidth="1"/>
    <col min="9999" max="9999" width="0" hidden="1" customWidth="1"/>
    <col min="10000" max="10001" width="9.85546875" customWidth="1"/>
    <col min="10242" max="10242" width="19.42578125" bestFit="1" customWidth="1"/>
    <col min="10252" max="10252" width="18.5703125" customWidth="1"/>
    <col min="10253" max="10254" width="9.140625" customWidth="1"/>
    <col min="10255" max="10255" width="0" hidden="1" customWidth="1"/>
    <col min="10256" max="10257" width="9.85546875" customWidth="1"/>
    <col min="10498" max="10498" width="19.42578125" bestFit="1" customWidth="1"/>
    <col min="10508" max="10508" width="18.5703125" customWidth="1"/>
    <col min="10509" max="10510" width="9.140625" customWidth="1"/>
    <col min="10511" max="10511" width="0" hidden="1" customWidth="1"/>
    <col min="10512" max="10513" width="9.85546875" customWidth="1"/>
    <col min="10754" max="10754" width="19.42578125" bestFit="1" customWidth="1"/>
    <col min="10764" max="10764" width="18.5703125" customWidth="1"/>
    <col min="10765" max="10766" width="9.140625" customWidth="1"/>
    <col min="10767" max="10767" width="0" hidden="1" customWidth="1"/>
    <col min="10768" max="10769" width="9.85546875" customWidth="1"/>
    <col min="11010" max="11010" width="19.42578125" bestFit="1" customWidth="1"/>
    <col min="11020" max="11020" width="18.5703125" customWidth="1"/>
    <col min="11021" max="11022" width="9.140625" customWidth="1"/>
    <col min="11023" max="11023" width="0" hidden="1" customWidth="1"/>
    <col min="11024" max="11025" width="9.85546875" customWidth="1"/>
    <col min="11266" max="11266" width="19.42578125" bestFit="1" customWidth="1"/>
    <col min="11276" max="11276" width="18.5703125" customWidth="1"/>
    <col min="11277" max="11278" width="9.140625" customWidth="1"/>
    <col min="11279" max="11279" width="0" hidden="1" customWidth="1"/>
    <col min="11280" max="11281" width="9.85546875" customWidth="1"/>
    <col min="11522" max="11522" width="19.42578125" bestFit="1" customWidth="1"/>
    <col min="11532" max="11532" width="18.5703125" customWidth="1"/>
    <col min="11533" max="11534" width="9.140625" customWidth="1"/>
    <col min="11535" max="11535" width="0" hidden="1" customWidth="1"/>
    <col min="11536" max="11537" width="9.85546875" customWidth="1"/>
    <col min="11778" max="11778" width="19.42578125" bestFit="1" customWidth="1"/>
    <col min="11788" max="11788" width="18.5703125" customWidth="1"/>
    <col min="11789" max="11790" width="9.140625" customWidth="1"/>
    <col min="11791" max="11791" width="0" hidden="1" customWidth="1"/>
    <col min="11792" max="11793" width="9.85546875" customWidth="1"/>
    <col min="12034" max="12034" width="19.42578125" bestFit="1" customWidth="1"/>
    <col min="12044" max="12044" width="18.5703125" customWidth="1"/>
    <col min="12045" max="12046" width="9.140625" customWidth="1"/>
    <col min="12047" max="12047" width="0" hidden="1" customWidth="1"/>
    <col min="12048" max="12049" width="9.85546875" customWidth="1"/>
    <col min="12290" max="12290" width="19.42578125" bestFit="1" customWidth="1"/>
    <col min="12300" max="12300" width="18.5703125" customWidth="1"/>
    <col min="12301" max="12302" width="9.140625" customWidth="1"/>
    <col min="12303" max="12303" width="0" hidden="1" customWidth="1"/>
    <col min="12304" max="12305" width="9.85546875" customWidth="1"/>
    <col min="12546" max="12546" width="19.42578125" bestFit="1" customWidth="1"/>
    <col min="12556" max="12556" width="18.5703125" customWidth="1"/>
    <col min="12557" max="12558" width="9.140625" customWidth="1"/>
    <col min="12559" max="12559" width="0" hidden="1" customWidth="1"/>
    <col min="12560" max="12561" width="9.85546875" customWidth="1"/>
    <col min="12802" max="12802" width="19.42578125" bestFit="1" customWidth="1"/>
    <col min="12812" max="12812" width="18.5703125" customWidth="1"/>
    <col min="12813" max="12814" width="9.140625" customWidth="1"/>
    <col min="12815" max="12815" width="0" hidden="1" customWidth="1"/>
    <col min="12816" max="12817" width="9.85546875" customWidth="1"/>
    <col min="13058" max="13058" width="19.42578125" bestFit="1" customWidth="1"/>
    <col min="13068" max="13068" width="18.5703125" customWidth="1"/>
    <col min="13069" max="13070" width="9.140625" customWidth="1"/>
    <col min="13071" max="13071" width="0" hidden="1" customWidth="1"/>
    <col min="13072" max="13073" width="9.85546875" customWidth="1"/>
    <col min="13314" max="13314" width="19.42578125" bestFit="1" customWidth="1"/>
    <col min="13324" max="13324" width="18.5703125" customWidth="1"/>
    <col min="13325" max="13326" width="9.140625" customWidth="1"/>
    <col min="13327" max="13327" width="0" hidden="1" customWidth="1"/>
    <col min="13328" max="13329" width="9.85546875" customWidth="1"/>
    <col min="13570" max="13570" width="19.42578125" bestFit="1" customWidth="1"/>
    <col min="13580" max="13580" width="18.5703125" customWidth="1"/>
    <col min="13581" max="13582" width="9.140625" customWidth="1"/>
    <col min="13583" max="13583" width="0" hidden="1" customWidth="1"/>
    <col min="13584" max="13585" width="9.85546875" customWidth="1"/>
    <col min="13826" max="13826" width="19.42578125" bestFit="1" customWidth="1"/>
    <col min="13836" max="13836" width="18.5703125" customWidth="1"/>
    <col min="13837" max="13838" width="9.140625" customWidth="1"/>
    <col min="13839" max="13839" width="0" hidden="1" customWidth="1"/>
    <col min="13840" max="13841" width="9.85546875" customWidth="1"/>
    <col min="14082" max="14082" width="19.42578125" bestFit="1" customWidth="1"/>
    <col min="14092" max="14092" width="18.5703125" customWidth="1"/>
    <col min="14093" max="14094" width="9.140625" customWidth="1"/>
    <col min="14095" max="14095" width="0" hidden="1" customWidth="1"/>
    <col min="14096" max="14097" width="9.85546875" customWidth="1"/>
    <col min="14338" max="14338" width="19.42578125" bestFit="1" customWidth="1"/>
    <col min="14348" max="14348" width="18.5703125" customWidth="1"/>
    <col min="14349" max="14350" width="9.140625" customWidth="1"/>
    <col min="14351" max="14351" width="0" hidden="1" customWidth="1"/>
    <col min="14352" max="14353" width="9.85546875" customWidth="1"/>
    <col min="14594" max="14594" width="19.42578125" bestFit="1" customWidth="1"/>
    <col min="14604" max="14604" width="18.5703125" customWidth="1"/>
    <col min="14605" max="14606" width="9.140625" customWidth="1"/>
    <col min="14607" max="14607" width="0" hidden="1" customWidth="1"/>
    <col min="14608" max="14609" width="9.85546875" customWidth="1"/>
    <col min="14850" max="14850" width="19.42578125" bestFit="1" customWidth="1"/>
    <col min="14860" max="14860" width="18.5703125" customWidth="1"/>
    <col min="14861" max="14862" width="9.140625" customWidth="1"/>
    <col min="14863" max="14863" width="0" hidden="1" customWidth="1"/>
    <col min="14864" max="14865" width="9.85546875" customWidth="1"/>
    <col min="15106" max="15106" width="19.42578125" bestFit="1" customWidth="1"/>
    <col min="15116" max="15116" width="18.5703125" customWidth="1"/>
    <col min="15117" max="15118" width="9.140625" customWidth="1"/>
    <col min="15119" max="15119" width="0" hidden="1" customWidth="1"/>
    <col min="15120" max="15121" width="9.85546875" customWidth="1"/>
    <col min="15362" max="15362" width="19.42578125" bestFit="1" customWidth="1"/>
    <col min="15372" max="15372" width="18.5703125" customWidth="1"/>
    <col min="15373" max="15374" width="9.140625" customWidth="1"/>
    <col min="15375" max="15375" width="0" hidden="1" customWidth="1"/>
    <col min="15376" max="15377" width="9.85546875" customWidth="1"/>
    <col min="15618" max="15618" width="19.42578125" bestFit="1" customWidth="1"/>
    <col min="15628" max="15628" width="18.5703125" customWidth="1"/>
    <col min="15629" max="15630" width="9.140625" customWidth="1"/>
    <col min="15631" max="15631" width="0" hidden="1" customWidth="1"/>
    <col min="15632" max="15633" width="9.85546875" customWidth="1"/>
    <col min="15874" max="15874" width="19.42578125" bestFit="1" customWidth="1"/>
    <col min="15884" max="15884" width="18.5703125" customWidth="1"/>
    <col min="15885" max="15886" width="9.140625" customWidth="1"/>
    <col min="15887" max="15887" width="0" hidden="1" customWidth="1"/>
    <col min="15888" max="15889" width="9.85546875" customWidth="1"/>
    <col min="16130" max="16130" width="19.42578125" bestFit="1" customWidth="1"/>
    <col min="16140" max="16140" width="18.5703125" customWidth="1"/>
    <col min="16141" max="16142" width="9.140625" customWidth="1"/>
    <col min="16143" max="16143" width="0" hidden="1" customWidth="1"/>
    <col min="16144" max="16145" width="9.85546875" customWidth="1"/>
  </cols>
  <sheetData>
    <row r="1" spans="1:34" ht="15.75" x14ac:dyDescent="0.25">
      <c r="A1" s="8" t="s">
        <v>140</v>
      </c>
    </row>
    <row r="2" spans="1:34" ht="15.75" thickBot="1" x14ac:dyDescent="0.3"/>
    <row r="3" spans="1:34" ht="22.5" customHeight="1" x14ac:dyDescent="0.25">
      <c r="A3" s="428" t="s">
        <v>3</v>
      </c>
      <c r="B3" s="430">
        <v>2007</v>
      </c>
      <c r="C3" s="426">
        <v>2008</v>
      </c>
      <c r="D3" s="426">
        <v>2009</v>
      </c>
      <c r="E3" s="426">
        <v>2010</v>
      </c>
      <c r="F3" s="426">
        <v>2011</v>
      </c>
      <c r="G3" s="426">
        <v>2012</v>
      </c>
      <c r="H3" s="426">
        <v>2013</v>
      </c>
      <c r="I3" s="426">
        <v>2014</v>
      </c>
      <c r="J3" s="426">
        <v>2015</v>
      </c>
      <c r="K3" s="432">
        <v>2016</v>
      </c>
      <c r="L3" s="370" t="s">
        <v>141</v>
      </c>
      <c r="M3" s="434" t="s">
        <v>188</v>
      </c>
      <c r="N3" s="435"/>
      <c r="O3" s="372" t="s">
        <v>142</v>
      </c>
      <c r="P3" s="424" t="s">
        <v>143</v>
      </c>
      <c r="Q3" s="425"/>
    </row>
    <row r="4" spans="1:34" ht="31.5" customHeight="1" thickBot="1" x14ac:dyDescent="0.3">
      <c r="A4" s="429"/>
      <c r="B4" s="431"/>
      <c r="C4" s="427"/>
      <c r="D4" s="427"/>
      <c r="E4" s="427"/>
      <c r="F4" s="427"/>
      <c r="G4" s="427"/>
      <c r="H4" s="427"/>
      <c r="I4" s="427"/>
      <c r="J4" s="427"/>
      <c r="K4" s="433"/>
      <c r="L4" s="371" t="s">
        <v>187</v>
      </c>
      <c r="M4" s="369">
        <v>2016</v>
      </c>
      <c r="N4" s="374">
        <v>2017</v>
      </c>
      <c r="O4" s="324" t="s">
        <v>144</v>
      </c>
      <c r="P4" s="325" t="s">
        <v>189</v>
      </c>
      <c r="Q4" s="373" t="s">
        <v>190</v>
      </c>
    </row>
    <row r="5" spans="1:34" ht="3" customHeight="1" thickBot="1" x14ac:dyDescent="0.3">
      <c r="A5" s="267"/>
      <c r="B5" s="351">
        <v>2007</v>
      </c>
      <c r="C5" s="351">
        <v>2008</v>
      </c>
      <c r="D5" s="351">
        <v>2009</v>
      </c>
      <c r="E5" s="351">
        <v>2010</v>
      </c>
      <c r="F5" s="351">
        <v>2011</v>
      </c>
      <c r="G5" s="351"/>
      <c r="H5" s="351"/>
      <c r="I5" s="351"/>
      <c r="J5" s="351"/>
      <c r="K5" s="351"/>
      <c r="L5" s="326"/>
      <c r="M5" s="267"/>
      <c r="N5" s="351"/>
      <c r="O5" s="267"/>
      <c r="P5" s="267"/>
      <c r="Q5" s="351"/>
    </row>
    <row r="6" spans="1:34" ht="27.95" customHeight="1" x14ac:dyDescent="0.25">
      <c r="A6" s="327" t="s">
        <v>145</v>
      </c>
      <c r="B6" s="355">
        <v>595986.61599999934</v>
      </c>
      <c r="C6" s="356">
        <v>575965.5770000004</v>
      </c>
      <c r="D6" s="356">
        <v>544011.29100000043</v>
      </c>
      <c r="E6" s="356">
        <v>614380.20499999926</v>
      </c>
      <c r="F6" s="356">
        <v>656918.26000000106</v>
      </c>
      <c r="G6" s="356">
        <v>703504.83500000078</v>
      </c>
      <c r="H6" s="356">
        <v>720793.56200000143</v>
      </c>
      <c r="I6" s="356">
        <v>726284.80299999879</v>
      </c>
      <c r="J6" s="356">
        <v>735533.90499999968</v>
      </c>
      <c r="K6" s="357">
        <v>727061.73</v>
      </c>
      <c r="L6" s="265"/>
      <c r="M6" s="333">
        <v>151138.89199999985</v>
      </c>
      <c r="N6" s="352">
        <v>163313.17399999971</v>
      </c>
      <c r="O6" s="331"/>
      <c r="P6" s="328">
        <f>SUM('2'!AJ10:AJ18,'2'!AK7:AK9)</f>
        <v>732611.89499999955</v>
      </c>
      <c r="Q6" s="352">
        <f>SUM('2'!AK10:AK18,'2'!AL7:AL9)</f>
        <v>739236.01199999999</v>
      </c>
      <c r="Y6" s="286"/>
      <c r="Z6" s="286" t="s">
        <v>146</v>
      </c>
      <c r="AA6" s="286"/>
      <c r="AB6" s="286"/>
      <c r="AC6" s="286" t="s">
        <v>147</v>
      </c>
      <c r="AD6" s="286"/>
      <c r="AE6" s="286"/>
      <c r="AF6" s="286" t="s">
        <v>148</v>
      </c>
      <c r="AG6" s="286"/>
      <c r="AH6" s="286"/>
    </row>
    <row r="7" spans="1:34" ht="27.95" customHeight="1" thickBot="1" x14ac:dyDescent="0.3">
      <c r="A7" s="330" t="s">
        <v>149</v>
      </c>
      <c r="B7" s="358"/>
      <c r="C7" s="359">
        <f t="shared" ref="C7:K7" si="0">(C6-B6)/B6</f>
        <v>-3.3593101694751756E-2</v>
      </c>
      <c r="D7" s="359">
        <f t="shared" si="0"/>
        <v>-5.547950654696842E-2</v>
      </c>
      <c r="E7" s="359">
        <f t="shared" si="0"/>
        <v>0.12935193655750571</v>
      </c>
      <c r="F7" s="359">
        <f t="shared" si="0"/>
        <v>6.9237346278111039E-2</v>
      </c>
      <c r="G7" s="359">
        <f t="shared" si="0"/>
        <v>7.0916851968766473E-2</v>
      </c>
      <c r="H7" s="359">
        <f t="shared" si="0"/>
        <v>2.4575136004574345E-2</v>
      </c>
      <c r="I7" s="359">
        <f t="shared" si="0"/>
        <v>7.6183269239540599E-3</v>
      </c>
      <c r="J7" s="359">
        <f t="shared" si="0"/>
        <v>1.2734814169037352E-2</v>
      </c>
      <c r="K7" s="288">
        <f t="shared" si="0"/>
        <v>-1.1518401724798398E-2</v>
      </c>
      <c r="L7" s="1"/>
      <c r="M7" s="336"/>
      <c r="N7" s="154">
        <f>(N6-M6)/M6</f>
        <v>8.0550292773086313E-2</v>
      </c>
      <c r="O7" s="332"/>
      <c r="P7" s="1"/>
      <c r="Q7" s="154">
        <f>(Q6-P6)/P6</f>
        <v>9.0417819383077844E-3</v>
      </c>
      <c r="Y7" s="286"/>
      <c r="Z7" s="286">
        <v>2012</v>
      </c>
      <c r="AA7" s="286">
        <v>2013</v>
      </c>
      <c r="AB7" s="286"/>
      <c r="AC7" s="286">
        <v>2012</v>
      </c>
      <c r="AD7" s="286">
        <v>2013</v>
      </c>
      <c r="AE7" s="286"/>
      <c r="AF7" s="286">
        <v>2012</v>
      </c>
      <c r="AG7" s="286">
        <v>2013</v>
      </c>
      <c r="AH7" s="286"/>
    </row>
    <row r="8" spans="1:34" ht="27.95" customHeight="1" x14ac:dyDescent="0.25">
      <c r="A8" s="327" t="s">
        <v>150</v>
      </c>
      <c r="B8" s="355">
        <v>63256.660999999986</v>
      </c>
      <c r="C8" s="356">
        <v>80362.627999999997</v>
      </c>
      <c r="D8" s="356">
        <v>79098.747999999992</v>
      </c>
      <c r="E8" s="356">
        <v>89493.364999999991</v>
      </c>
      <c r="F8" s="356">
        <v>81914.569000000003</v>
      </c>
      <c r="G8" s="356">
        <v>86371.3</v>
      </c>
      <c r="H8" s="356">
        <v>122399.00100000002</v>
      </c>
      <c r="I8" s="356">
        <v>125153.99100000001</v>
      </c>
      <c r="J8" s="356">
        <v>116754.90900000001</v>
      </c>
      <c r="K8" s="357">
        <v>110495.95700000001</v>
      </c>
      <c r="L8" s="265"/>
      <c r="M8" s="333">
        <v>25113.495999999999</v>
      </c>
      <c r="N8" s="352">
        <v>27803.867999999995</v>
      </c>
      <c r="O8" s="331"/>
      <c r="P8" s="328">
        <f>SUM('2'!AA10:AA18,'2'!AB7:AB9)</f>
        <v>115624.645</v>
      </c>
      <c r="Q8" s="352">
        <f>SUM('2'!AB10:AB18,'2'!AC7:AC9)</f>
        <v>113186.32900000001</v>
      </c>
      <c r="Y8" s="286" t="s">
        <v>151</v>
      </c>
      <c r="Z8" s="286"/>
      <c r="AA8" s="313"/>
      <c r="AB8" s="286"/>
      <c r="AC8" s="313"/>
      <c r="AD8" s="313"/>
      <c r="AE8" s="286"/>
      <c r="AF8" s="286"/>
      <c r="AG8" s="313" t="e">
        <f>#REF!-#REF!</f>
        <v>#REF!</v>
      </c>
      <c r="AH8" s="286"/>
    </row>
    <row r="9" spans="1:34" ht="27.95" customHeight="1" thickBot="1" x14ac:dyDescent="0.3">
      <c r="A9" s="329" t="s">
        <v>149</v>
      </c>
      <c r="B9" s="360"/>
      <c r="C9" s="361">
        <f t="shared" ref="C9:K9" si="1">(C8-B8)/B8</f>
        <v>0.2704215924390953</v>
      </c>
      <c r="D9" s="361">
        <f t="shared" si="1"/>
        <v>-1.5727210912017519E-2</v>
      </c>
      <c r="E9" s="361">
        <f t="shared" si="1"/>
        <v>0.13141316724760296</v>
      </c>
      <c r="F9" s="361">
        <f t="shared" si="1"/>
        <v>-8.4685563002352054E-2</v>
      </c>
      <c r="G9" s="361">
        <f t="shared" si="1"/>
        <v>5.4407061581438577E-2</v>
      </c>
      <c r="H9" s="361">
        <f t="shared" si="1"/>
        <v>0.41712583925447472</v>
      </c>
      <c r="I9" s="361">
        <f t="shared" si="1"/>
        <v>2.250827194251357E-2</v>
      </c>
      <c r="J9" s="361">
        <f t="shared" si="1"/>
        <v>-6.7109981334913998E-2</v>
      </c>
      <c r="K9" s="362">
        <f t="shared" si="1"/>
        <v>-5.3607613192521129E-2</v>
      </c>
      <c r="L9" s="21"/>
      <c r="M9" s="334"/>
      <c r="N9" s="157">
        <f>(N8-M8)/M8</f>
        <v>0.10712853359803015</v>
      </c>
      <c r="O9" s="348"/>
      <c r="P9" s="349"/>
      <c r="Q9" s="157">
        <f>(Q8-P8)/P8</f>
        <v>-2.1088203124861413E-2</v>
      </c>
      <c r="Y9" s="286" t="s">
        <v>152</v>
      </c>
      <c r="Z9" s="286"/>
      <c r="AA9" s="313"/>
      <c r="AB9" s="286"/>
      <c r="AC9" s="313"/>
      <c r="AD9" s="313"/>
      <c r="AE9" s="286"/>
      <c r="AF9" s="286"/>
      <c r="AG9" s="313" t="e">
        <f>#REF!-#REF!</f>
        <v>#REF!</v>
      </c>
      <c r="AH9" s="286"/>
    </row>
    <row r="10" spans="1:34" ht="27.95" customHeight="1" x14ac:dyDescent="0.25">
      <c r="A10" s="18" t="s">
        <v>153</v>
      </c>
      <c r="B10" s="363">
        <f>(B6-B8)</f>
        <v>532729.95499999938</v>
      </c>
      <c r="C10" s="364">
        <f t="shared" ref="C10:K10" si="2">(C6-C8)</f>
        <v>495602.94900000037</v>
      </c>
      <c r="D10" s="364">
        <f t="shared" si="2"/>
        <v>464912.54300000041</v>
      </c>
      <c r="E10" s="364">
        <f t="shared" si="2"/>
        <v>524886.83999999927</v>
      </c>
      <c r="F10" s="364">
        <f t="shared" si="2"/>
        <v>575003.69100000104</v>
      </c>
      <c r="G10" s="364">
        <f t="shared" si="2"/>
        <v>617133.53500000073</v>
      </c>
      <c r="H10" s="364">
        <f t="shared" si="2"/>
        <v>598394.56100000138</v>
      </c>
      <c r="I10" s="364">
        <f t="shared" si="2"/>
        <v>601130.81199999875</v>
      </c>
      <c r="J10" s="364">
        <f t="shared" si="2"/>
        <v>618778.99599999969</v>
      </c>
      <c r="K10" s="365">
        <f t="shared" si="2"/>
        <v>616565.77299999993</v>
      </c>
      <c r="L10" s="1"/>
      <c r="M10" s="335">
        <f>M6-M8</f>
        <v>126025.39599999985</v>
      </c>
      <c r="N10" s="353">
        <f>N6-N8</f>
        <v>135509.30599999972</v>
      </c>
      <c r="O10" s="332">
        <f>O6-O8</f>
        <v>0</v>
      </c>
      <c r="P10" s="3">
        <f>P6-P8</f>
        <v>616987.24999999953</v>
      </c>
      <c r="Q10" s="353">
        <f>Q6-Q8</f>
        <v>626049.68299999996</v>
      </c>
      <c r="Y10" s="286" t="s">
        <v>154</v>
      </c>
      <c r="Z10" s="286"/>
      <c r="AA10" s="313"/>
      <c r="AB10" s="286"/>
      <c r="AC10" s="313"/>
      <c r="AD10" s="313"/>
      <c r="AE10" s="286"/>
      <c r="AF10" s="286"/>
      <c r="AG10" s="313" t="e">
        <f>#REF!-#REF!</f>
        <v>#REF!</v>
      </c>
      <c r="AH10" s="286"/>
    </row>
    <row r="11" spans="1:34" ht="27.95" customHeight="1" thickBot="1" x14ac:dyDescent="0.3">
      <c r="A11" s="329" t="s">
        <v>149</v>
      </c>
      <c r="B11" s="360"/>
      <c r="C11" s="361">
        <f t="shared" ref="C11:K11" si="3">(C10-B10)/B10</f>
        <v>-6.9691981183973503E-2</v>
      </c>
      <c r="D11" s="361">
        <f t="shared" si="3"/>
        <v>-6.1925390197789032E-2</v>
      </c>
      <c r="E11" s="361">
        <f t="shared" si="3"/>
        <v>0.12900124529442691</v>
      </c>
      <c r="F11" s="361">
        <f t="shared" si="3"/>
        <v>9.5481248872617649E-2</v>
      </c>
      <c r="G11" s="361">
        <f t="shared" si="3"/>
        <v>7.3268823590907375E-2</v>
      </c>
      <c r="H11" s="361">
        <f t="shared" si="3"/>
        <v>-3.0364536906909986E-2</v>
      </c>
      <c r="I11" s="361">
        <f t="shared" si="3"/>
        <v>4.5726535271722896E-3</v>
      </c>
      <c r="J11" s="361">
        <f t="shared" si="3"/>
        <v>2.935830878687512E-2</v>
      </c>
      <c r="K11" s="362">
        <f t="shared" si="3"/>
        <v>-3.5767584457565629E-3</v>
      </c>
      <c r="L11" s="21"/>
      <c r="M11" s="334"/>
      <c r="N11" s="157">
        <f>(N10-M10)/M10</f>
        <v>7.5253959130585746E-2</v>
      </c>
      <c r="O11" s="348"/>
      <c r="P11" s="349"/>
      <c r="Q11" s="157">
        <f>(Q10-P10)/P10</f>
        <v>1.4688201417453008E-2</v>
      </c>
      <c r="R11" s="4"/>
      <c r="Y11" s="286" t="s">
        <v>155</v>
      </c>
      <c r="Z11" s="286"/>
      <c r="AA11" s="313"/>
      <c r="AB11" s="286"/>
      <c r="AC11" s="313"/>
      <c r="AD11" s="313"/>
      <c r="AE11" s="286"/>
      <c r="AF11" s="286"/>
      <c r="AG11" s="313" t="e">
        <f>#REF!-#REF!</f>
        <v>#REF!</v>
      </c>
      <c r="AH11" s="286"/>
    </row>
    <row r="12" spans="1:34" ht="27.95" hidden="1" customHeight="1" thickBot="1" x14ac:dyDescent="0.3">
      <c r="A12" s="314" t="s">
        <v>156</v>
      </c>
      <c r="B12" s="366">
        <f>(B6/B8)</f>
        <v>9.4217210737695982</v>
      </c>
      <c r="C12" s="367">
        <f t="shared" ref="C12:N12" si="4">(C6/C8)</f>
        <v>7.1670824030294336</v>
      </c>
      <c r="D12" s="367">
        <f t="shared" si="4"/>
        <v>6.8776220200097287</v>
      </c>
      <c r="E12" s="367">
        <f t="shared" si="4"/>
        <v>6.8650922333739413</v>
      </c>
      <c r="F12" s="368">
        <f t="shared" si="4"/>
        <v>8.0195533959288863</v>
      </c>
      <c r="G12" s="368"/>
      <c r="H12" s="368"/>
      <c r="I12" s="368"/>
      <c r="J12" s="368"/>
      <c r="K12" s="368"/>
      <c r="L12" s="312"/>
      <c r="M12" s="311">
        <f t="shared" si="4"/>
        <v>6.0182338611876203</v>
      </c>
      <c r="N12" s="354">
        <f t="shared" si="4"/>
        <v>5.8737573491573096</v>
      </c>
      <c r="O12" s="312"/>
      <c r="P12" s="311">
        <f>P6/P8</f>
        <v>6.3361223292836879</v>
      </c>
      <c r="Q12" s="354">
        <f>Q6/Q8</f>
        <v>6.5311422194812936</v>
      </c>
      <c r="Y12" s="286" t="s">
        <v>157</v>
      </c>
      <c r="Z12" s="286"/>
      <c r="AA12" s="313"/>
      <c r="AB12" s="286"/>
      <c r="AC12" s="313"/>
      <c r="AD12" s="313"/>
      <c r="AE12" s="286"/>
      <c r="AF12" s="286"/>
      <c r="AG12" s="313" t="e">
        <f>#REF!-#REF!</f>
        <v>#REF!</v>
      </c>
      <c r="AH12" s="286"/>
    </row>
    <row r="13" spans="1:34" ht="30" customHeight="1" thickBot="1" x14ac:dyDescent="0.3">
      <c r="Y13" s="286" t="s">
        <v>158</v>
      </c>
      <c r="Z13" s="286"/>
      <c r="AA13" s="313"/>
      <c r="AB13" s="286"/>
      <c r="AC13" s="313"/>
      <c r="AD13" s="313"/>
      <c r="AE13" s="286"/>
      <c r="AF13" s="286"/>
      <c r="AG13" s="313" t="e">
        <f>#REF!-#REF!</f>
        <v>#REF!</v>
      </c>
      <c r="AH13" s="286"/>
    </row>
    <row r="14" spans="1:34" ht="22.5" customHeight="1" x14ac:dyDescent="0.25">
      <c r="A14" s="428" t="s">
        <v>2</v>
      </c>
      <c r="B14" s="430">
        <v>2007</v>
      </c>
      <c r="C14" s="426">
        <v>2008</v>
      </c>
      <c r="D14" s="426">
        <v>2009</v>
      </c>
      <c r="E14" s="426">
        <v>2010</v>
      </c>
      <c r="F14" s="426">
        <v>2011</v>
      </c>
      <c r="G14" s="426">
        <v>2012</v>
      </c>
      <c r="H14" s="426">
        <v>2013</v>
      </c>
      <c r="I14" s="426">
        <v>2014</v>
      </c>
      <c r="J14" s="426">
        <v>2015</v>
      </c>
      <c r="K14" s="432">
        <v>2016</v>
      </c>
      <c r="L14" s="370" t="s">
        <v>141</v>
      </c>
      <c r="M14" s="434" t="str">
        <f>M3</f>
        <v>Jan - mar</v>
      </c>
      <c r="N14" s="435"/>
      <c r="O14" s="372" t="s">
        <v>142</v>
      </c>
      <c r="P14" s="424" t="s">
        <v>143</v>
      </c>
      <c r="Q14" s="425"/>
      <c r="Y14" s="286" t="s">
        <v>159</v>
      </c>
      <c r="Z14" s="286"/>
      <c r="AA14" s="313"/>
      <c r="AB14" s="286"/>
      <c r="AC14" s="313"/>
      <c r="AD14" s="313"/>
      <c r="AE14" s="286"/>
      <c r="AF14" s="286"/>
      <c r="AG14" s="313" t="e">
        <f>#REF!-#REF!</f>
        <v>#REF!</v>
      </c>
      <c r="AH14" s="286"/>
    </row>
    <row r="15" spans="1:34" ht="31.5" customHeight="1" thickBot="1" x14ac:dyDescent="0.3">
      <c r="A15" s="429"/>
      <c r="B15" s="431"/>
      <c r="C15" s="427"/>
      <c r="D15" s="427"/>
      <c r="E15" s="427"/>
      <c r="F15" s="427"/>
      <c r="G15" s="427"/>
      <c r="H15" s="427"/>
      <c r="I15" s="427"/>
      <c r="J15" s="427"/>
      <c r="K15" s="433"/>
      <c r="L15" s="371" t="str">
        <f>L4</f>
        <v>2007/2016</v>
      </c>
      <c r="M15" s="369">
        <f>M4</f>
        <v>2016</v>
      </c>
      <c r="N15" s="374">
        <f>N4</f>
        <v>2017</v>
      </c>
      <c r="O15" s="324" t="s">
        <v>144</v>
      </c>
      <c r="P15" s="325" t="str">
        <f>P4</f>
        <v>abril 15 a mar 16</v>
      </c>
      <c r="Q15" s="373" t="str">
        <f>Q4</f>
        <v>abril 16 a mar 17</v>
      </c>
      <c r="Y15" s="286" t="s">
        <v>160</v>
      </c>
      <c r="Z15" s="286"/>
      <c r="AA15" s="313"/>
      <c r="AB15" s="286"/>
      <c r="AC15" s="313"/>
      <c r="AD15" s="313"/>
      <c r="AE15" s="286"/>
      <c r="AF15" s="286"/>
      <c r="AG15" s="313" t="e">
        <f>#REF!-#REF!</f>
        <v>#REF!</v>
      </c>
      <c r="AH15" s="286"/>
    </row>
    <row r="16" spans="1:34" s="286" customFormat="1" ht="3" customHeight="1" thickBot="1" x14ac:dyDescent="0.3">
      <c r="A16" s="267"/>
      <c r="B16" s="351">
        <v>2007</v>
      </c>
      <c r="C16" s="351">
        <v>2008</v>
      </c>
      <c r="D16" s="351">
        <v>2009</v>
      </c>
      <c r="E16" s="351">
        <v>2010</v>
      </c>
      <c r="F16" s="351">
        <v>2011</v>
      </c>
      <c r="G16" s="351"/>
      <c r="H16" s="351"/>
      <c r="I16" s="351"/>
      <c r="J16" s="351"/>
      <c r="K16" s="351"/>
      <c r="L16" s="326"/>
      <c r="M16" s="267"/>
      <c r="N16" s="351"/>
      <c r="O16" s="267"/>
      <c r="P16" s="267"/>
      <c r="Q16" s="351"/>
      <c r="Y16" s="286" t="s">
        <v>161</v>
      </c>
      <c r="AA16" s="313"/>
      <c r="AC16" s="313"/>
      <c r="AD16" s="313"/>
      <c r="AG16" s="313" t="e">
        <f>#REF!-#REF!</f>
        <v>#REF!</v>
      </c>
    </row>
    <row r="17" spans="1:34" ht="27.75" customHeight="1" x14ac:dyDescent="0.25">
      <c r="A17" s="327" t="s">
        <v>145</v>
      </c>
      <c r="B17" s="355">
        <v>392293.98699999956</v>
      </c>
      <c r="C17" s="356">
        <v>370979.67800000019</v>
      </c>
      <c r="D17" s="356">
        <v>344221.9980000002</v>
      </c>
      <c r="E17" s="356">
        <v>386156.65199999954</v>
      </c>
      <c r="F17" s="356">
        <v>390987.57199999987</v>
      </c>
      <c r="G17" s="356">
        <v>406026.91199999966</v>
      </c>
      <c r="H17" s="356">
        <v>407591.94099999947</v>
      </c>
      <c r="I17" s="356">
        <v>406953.16899999988</v>
      </c>
      <c r="J17" s="356">
        <v>421887.39099999989</v>
      </c>
      <c r="K17" s="357">
        <v>434201.8349999999</v>
      </c>
      <c r="L17" s="265"/>
      <c r="M17" s="333">
        <v>92534.446000000025</v>
      </c>
      <c r="N17" s="352">
        <v>89194.207999999999</v>
      </c>
      <c r="O17" s="331"/>
      <c r="P17" s="328">
        <f>SUM('2'!AJ31:AJ39,'2'!AK28:AK30)</f>
        <v>425951.63299999986</v>
      </c>
      <c r="Q17" s="352">
        <f>SUM('2'!AK31:AK39,'2'!AL28:AL30)</f>
        <v>430861.59699999995</v>
      </c>
      <c r="Y17" s="286" t="s">
        <v>162</v>
      </c>
      <c r="Z17" s="286"/>
      <c r="AA17" s="313"/>
      <c r="AB17" s="286"/>
      <c r="AC17" s="313"/>
      <c r="AD17" s="313"/>
      <c r="AE17" s="286"/>
      <c r="AF17" s="286"/>
      <c r="AG17" s="313" t="e">
        <f>#REF!-#REF!</f>
        <v>#REF!</v>
      </c>
      <c r="AH17" s="286"/>
    </row>
    <row r="18" spans="1:34" ht="27.75" customHeight="1" thickBot="1" x14ac:dyDescent="0.3">
      <c r="A18" s="330" t="s">
        <v>149</v>
      </c>
      <c r="B18" s="358"/>
      <c r="C18" s="359">
        <f t="shared" ref="C18:I18" si="5">(C17-B17)/B17</f>
        <v>-5.4332489679479568E-2</v>
      </c>
      <c r="D18" s="359">
        <f t="shared" si="5"/>
        <v>-7.2127077537654183E-2</v>
      </c>
      <c r="E18" s="359">
        <f t="shared" si="5"/>
        <v>0.12182444539758704</v>
      </c>
      <c r="F18" s="359">
        <f t="shared" si="5"/>
        <v>1.2510259696368868E-2</v>
      </c>
      <c r="G18" s="359">
        <f t="shared" si="5"/>
        <v>3.8465007782906707E-2</v>
      </c>
      <c r="H18" s="359">
        <f t="shared" si="5"/>
        <v>3.8544957335237108E-3</v>
      </c>
      <c r="I18" s="359">
        <f t="shared" si="5"/>
        <v>-1.567185058743815E-3</v>
      </c>
      <c r="J18" s="359">
        <f t="shared" ref="J18" si="6">(J17-I17)/I17</f>
        <v>3.6697642720654212E-2</v>
      </c>
      <c r="K18" s="288">
        <f t="shared" ref="K18" si="7">(K17-J17)/J17</f>
        <v>2.9188935869382312E-2</v>
      </c>
      <c r="L18" s="1"/>
      <c r="M18" s="336"/>
      <c r="N18" s="154">
        <f>(N17-M17)/M17</f>
        <v>-3.6097238859570474E-2</v>
      </c>
      <c r="O18" s="332"/>
      <c r="P18" s="1"/>
      <c r="Q18" s="154">
        <f>(Q17-P17)/P17</f>
        <v>1.1527045841845843E-2</v>
      </c>
      <c r="Y18" s="286" t="s">
        <v>163</v>
      </c>
      <c r="Z18" s="286"/>
      <c r="AA18" s="313"/>
      <c r="AB18" s="286"/>
      <c r="AC18" s="313"/>
      <c r="AD18" s="313"/>
      <c r="AE18" s="286"/>
      <c r="AF18" s="286"/>
      <c r="AG18" s="313" t="e">
        <f>#REF!-#REF!</f>
        <v>#REF!</v>
      </c>
      <c r="AH18" s="286"/>
    </row>
    <row r="19" spans="1:34" ht="27.75" customHeight="1" x14ac:dyDescent="0.25">
      <c r="A19" s="327" t="s">
        <v>150</v>
      </c>
      <c r="B19" s="355">
        <v>62681.055999999982</v>
      </c>
      <c r="C19" s="356">
        <v>79621.592999999993</v>
      </c>
      <c r="D19" s="356">
        <v>77709.866999999998</v>
      </c>
      <c r="E19" s="356">
        <v>88593.929000000004</v>
      </c>
      <c r="F19" s="356">
        <v>80744.22</v>
      </c>
      <c r="G19" s="356">
        <v>85348.562999999995</v>
      </c>
      <c r="H19" s="356">
        <v>121368.93500000001</v>
      </c>
      <c r="I19" s="356">
        <v>124143.97100000002</v>
      </c>
      <c r="J19" s="356">
        <v>115571.70699999998</v>
      </c>
      <c r="K19" s="357">
        <v>109374.40700000001</v>
      </c>
      <c r="L19" s="265"/>
      <c r="M19" s="333">
        <v>24883.546000000006</v>
      </c>
      <c r="N19" s="352">
        <v>27410.796999999988</v>
      </c>
      <c r="O19" s="331"/>
      <c r="P19" s="328">
        <f>SUM('2'!AA31:AA39,'2'!AB28:AB30)</f>
        <v>114341.07300000002</v>
      </c>
      <c r="Q19" s="352">
        <f>SUM('2'!AB31:AB39,'2'!AC28:AC30)</f>
        <v>111901.65799999998</v>
      </c>
      <c r="Y19" s="286" t="s">
        <v>164</v>
      </c>
      <c r="Z19" s="286"/>
      <c r="AA19" s="313"/>
      <c r="AB19" s="286"/>
      <c r="AC19" s="313"/>
      <c r="AD19" s="313"/>
      <c r="AE19" s="286"/>
      <c r="AF19" s="286"/>
      <c r="AG19" s="313" t="e">
        <f>#REF!-#REF!</f>
        <v>#REF!</v>
      </c>
      <c r="AH19" s="286"/>
    </row>
    <row r="20" spans="1:34" ht="27.75" customHeight="1" thickBot="1" x14ac:dyDescent="0.3">
      <c r="A20" s="329" t="s">
        <v>149</v>
      </c>
      <c r="B20" s="360"/>
      <c r="C20" s="361">
        <f t="shared" ref="C20:I20" si="8">(C19-B19)/B19</f>
        <v>0.27026566048919176</v>
      </c>
      <c r="D20" s="361">
        <f t="shared" si="8"/>
        <v>-2.4010145087149853E-2</v>
      </c>
      <c r="E20" s="361">
        <f t="shared" si="8"/>
        <v>0.14006023199087453</v>
      </c>
      <c r="F20" s="361">
        <f t="shared" si="8"/>
        <v>-8.860323826477999E-2</v>
      </c>
      <c r="G20" s="361">
        <f t="shared" si="8"/>
        <v>5.702380925842114E-2</v>
      </c>
      <c r="H20" s="361">
        <f t="shared" si="8"/>
        <v>0.42203841205856063</v>
      </c>
      <c r="I20" s="361">
        <f t="shared" si="8"/>
        <v>2.2864466924753087E-2</v>
      </c>
      <c r="J20" s="361">
        <f t="shared" ref="J20" si="9">(J19-I19)/I19</f>
        <v>-6.905098919382914E-2</v>
      </c>
      <c r="K20" s="362">
        <f t="shared" ref="K20" si="10">(K19-J19)/J19</f>
        <v>-5.362298577107609E-2</v>
      </c>
      <c r="L20" s="21"/>
      <c r="M20" s="334"/>
      <c r="N20" s="157">
        <f>(N19-M19)/M19</f>
        <v>0.10156313734384888</v>
      </c>
      <c r="O20" s="348"/>
      <c r="P20" s="349"/>
      <c r="Q20" s="157">
        <f>(Q19-P19)/P19</f>
        <v>-2.1334547035430015E-2</v>
      </c>
    </row>
    <row r="21" spans="1:34" ht="27.75" customHeight="1" x14ac:dyDescent="0.25">
      <c r="A21" s="18" t="s">
        <v>153</v>
      </c>
      <c r="B21" s="363">
        <f>B17-B19</f>
        <v>329612.93099999957</v>
      </c>
      <c r="C21" s="364">
        <f t="shared" ref="C21:K21" si="11">C17-C19</f>
        <v>291358.0850000002</v>
      </c>
      <c r="D21" s="364">
        <f t="shared" si="11"/>
        <v>266512.13100000017</v>
      </c>
      <c r="E21" s="364">
        <f t="shared" si="11"/>
        <v>297562.72299999953</v>
      </c>
      <c r="F21" s="364">
        <f t="shared" si="11"/>
        <v>310243.35199999984</v>
      </c>
      <c r="G21" s="364">
        <f t="shared" si="11"/>
        <v>320678.3489999997</v>
      </c>
      <c r="H21" s="364">
        <f t="shared" si="11"/>
        <v>286223.00599999947</v>
      </c>
      <c r="I21" s="364">
        <f t="shared" si="11"/>
        <v>282809.19799999986</v>
      </c>
      <c r="J21" s="364">
        <f t="shared" si="11"/>
        <v>306315.68399999989</v>
      </c>
      <c r="K21" s="365">
        <f t="shared" si="11"/>
        <v>324827.4279999999</v>
      </c>
      <c r="L21" s="1"/>
      <c r="M21" s="335">
        <f>M17-M19</f>
        <v>67650.900000000023</v>
      </c>
      <c r="N21" s="353">
        <f>N17-N19</f>
        <v>61783.411000000007</v>
      </c>
      <c r="O21" s="332">
        <f>O17-O19</f>
        <v>0</v>
      </c>
      <c r="P21" s="3">
        <f>P17-P19</f>
        <v>311610.55999999982</v>
      </c>
      <c r="Q21" s="353">
        <f>Q17-Q19</f>
        <v>318959.93899999995</v>
      </c>
    </row>
    <row r="22" spans="1:34" ht="27.75" customHeight="1" thickBot="1" x14ac:dyDescent="0.3">
      <c r="A22" s="329" t="s">
        <v>149</v>
      </c>
      <c r="B22" s="360"/>
      <c r="C22" s="361">
        <f t="shared" ref="C22:I22" si="12">(C21-B21)/B21</f>
        <v>-0.11605990664243518</v>
      </c>
      <c r="D22" s="361">
        <f t="shared" si="12"/>
        <v>-8.5276349890891168E-2</v>
      </c>
      <c r="E22" s="361">
        <f t="shared" si="12"/>
        <v>0.11650723696325607</v>
      </c>
      <c r="F22" s="361">
        <f t="shared" si="12"/>
        <v>4.2614978355337625E-2</v>
      </c>
      <c r="G22" s="361">
        <f t="shared" si="12"/>
        <v>3.3634877049677644E-2</v>
      </c>
      <c r="H22" s="361">
        <f t="shared" si="12"/>
        <v>-0.10744518021701634</v>
      </c>
      <c r="I22" s="361">
        <f t="shared" si="12"/>
        <v>-1.1927091563001816E-2</v>
      </c>
      <c r="J22" s="361">
        <f t="shared" ref="J22" si="13">(J21-I21)/I21</f>
        <v>8.3117827023433816E-2</v>
      </c>
      <c r="K22" s="362">
        <f t="shared" ref="K22" si="14">(K21-J21)/J21</f>
        <v>6.0433549331414621E-2</v>
      </c>
      <c r="L22" s="21"/>
      <c r="M22" s="334"/>
      <c r="N22" s="157">
        <f>(N21-M21)/M21</f>
        <v>-8.6731869051261901E-2</v>
      </c>
      <c r="O22" s="348"/>
      <c r="P22" s="349"/>
      <c r="Q22" s="157">
        <f>(Q21-P21)/P21</f>
        <v>2.3585141017044276E-2</v>
      </c>
    </row>
    <row r="23" spans="1:34" ht="27.75" hidden="1" customHeight="1" thickBot="1" x14ac:dyDescent="0.3">
      <c r="A23" s="314" t="s">
        <v>156</v>
      </c>
      <c r="B23" s="366">
        <f>(B17/B19)</f>
        <v>6.2585733558796406</v>
      </c>
      <c r="C23" s="367">
        <f>(C17/C19)</f>
        <v>4.6592847997904316</v>
      </c>
      <c r="D23" s="367">
        <f>(D17/D19)</f>
        <v>4.4295790391714371</v>
      </c>
      <c r="E23" s="367">
        <f>(E17/E19)</f>
        <v>4.358725889671283</v>
      </c>
      <c r="F23" s="368">
        <f>(F17/F19)</f>
        <v>4.8422979626281588</v>
      </c>
      <c r="G23" s="368"/>
      <c r="H23" s="368"/>
      <c r="I23" s="368"/>
      <c r="J23" s="368"/>
      <c r="K23" s="368"/>
      <c r="L23" s="312"/>
      <c r="M23" s="311">
        <f>(M17/M19)</f>
        <v>3.7187001402452853</v>
      </c>
      <c r="N23" s="354">
        <f>(N17/N19)</f>
        <v>3.2539808309842302</v>
      </c>
      <c r="O23" s="312"/>
      <c r="P23" s="311">
        <f>P17/P19</f>
        <v>3.7252723087529516</v>
      </c>
      <c r="Q23" s="354">
        <f>Q17/Q19</f>
        <v>3.85035936643584</v>
      </c>
    </row>
    <row r="24" spans="1:34" ht="30" customHeight="1" thickBot="1" x14ac:dyDescent="0.3"/>
    <row r="25" spans="1:34" ht="22.5" customHeight="1" x14ac:dyDescent="0.25">
      <c r="A25" s="428" t="s">
        <v>16</v>
      </c>
      <c r="B25" s="430">
        <v>2007</v>
      </c>
      <c r="C25" s="426">
        <v>2008</v>
      </c>
      <c r="D25" s="426">
        <v>2009</v>
      </c>
      <c r="E25" s="426">
        <v>2010</v>
      </c>
      <c r="F25" s="426">
        <v>2011</v>
      </c>
      <c r="G25" s="426">
        <v>2012</v>
      </c>
      <c r="H25" s="426">
        <v>2013</v>
      </c>
      <c r="I25" s="426">
        <v>2014</v>
      </c>
      <c r="J25" s="426">
        <v>2015</v>
      </c>
      <c r="K25" s="432">
        <v>2016</v>
      </c>
      <c r="L25" s="370" t="s">
        <v>141</v>
      </c>
      <c r="M25" s="434" t="str">
        <f>M14</f>
        <v>Jan - mar</v>
      </c>
      <c r="N25" s="435"/>
      <c r="O25" s="372" t="s">
        <v>142</v>
      </c>
      <c r="P25" s="424" t="s">
        <v>143</v>
      </c>
      <c r="Q25" s="425"/>
    </row>
    <row r="26" spans="1:34" ht="31.5" customHeight="1" thickBot="1" x14ac:dyDescent="0.3">
      <c r="A26" s="429"/>
      <c r="B26" s="431"/>
      <c r="C26" s="427"/>
      <c r="D26" s="427"/>
      <c r="E26" s="427"/>
      <c r="F26" s="427"/>
      <c r="G26" s="427"/>
      <c r="H26" s="427"/>
      <c r="I26" s="427"/>
      <c r="J26" s="427"/>
      <c r="K26" s="433"/>
      <c r="L26" s="371" t="str">
        <f>L4</f>
        <v>2007/2016</v>
      </c>
      <c r="M26" s="369">
        <f>M4</f>
        <v>2016</v>
      </c>
      <c r="N26" s="374">
        <f>N4</f>
        <v>2017</v>
      </c>
      <c r="O26" s="324" t="s">
        <v>144</v>
      </c>
      <c r="P26" s="325" t="str">
        <f>P4</f>
        <v>abril 15 a mar 16</v>
      </c>
      <c r="Q26" s="373" t="str">
        <f>Q4</f>
        <v>abril 16 a mar 17</v>
      </c>
    </row>
    <row r="27" spans="1:34" s="286" customFormat="1" ht="3" customHeight="1" thickBot="1" x14ac:dyDescent="0.3">
      <c r="A27" s="267"/>
      <c r="B27" s="351">
        <v>2007</v>
      </c>
      <c r="C27" s="351">
        <v>2008</v>
      </c>
      <c r="D27" s="351">
        <v>2009</v>
      </c>
      <c r="E27" s="351">
        <v>2010</v>
      </c>
      <c r="F27" s="351">
        <v>2011</v>
      </c>
      <c r="G27" s="351"/>
      <c r="H27" s="351"/>
      <c r="I27" s="351"/>
      <c r="J27" s="351"/>
      <c r="K27" s="351"/>
      <c r="L27" s="326"/>
      <c r="M27" s="267"/>
      <c r="N27" s="351"/>
      <c r="O27" s="267"/>
      <c r="P27" s="267"/>
      <c r="Q27" s="351"/>
    </row>
    <row r="28" spans="1:34" ht="27.75" customHeight="1" x14ac:dyDescent="0.25">
      <c r="A28" s="327" t="s">
        <v>145</v>
      </c>
      <c r="B28" s="355">
        <v>203692.62899999981</v>
      </c>
      <c r="C28" s="356">
        <v>204985.89900000018</v>
      </c>
      <c r="D28" s="356">
        <v>199789.29300000027</v>
      </c>
      <c r="E28" s="356">
        <v>228223.55300000019</v>
      </c>
      <c r="F28" s="356">
        <v>265930.68800000026</v>
      </c>
      <c r="G28" s="356">
        <v>297477.92300000013</v>
      </c>
      <c r="H28" s="356">
        <v>313201.62099999894</v>
      </c>
      <c r="I28" s="356">
        <v>319331.63400000043</v>
      </c>
      <c r="J28" s="356">
        <v>313646.51400000002</v>
      </c>
      <c r="K28" s="357">
        <v>292859.8949999999</v>
      </c>
      <c r="L28" s="265"/>
      <c r="M28" s="333">
        <v>58604.446000000004</v>
      </c>
      <c r="N28" s="352">
        <v>74118.966000000088</v>
      </c>
      <c r="O28" s="331"/>
      <c r="P28" s="328">
        <f>SUM('2'!AJ52:AJ60,'2'!AK49:AK51)</f>
        <v>306660.26199999999</v>
      </c>
      <c r="Q28" s="352">
        <f>SUM('2'!AK52:AK60,'2'!AL49:AL51)</f>
        <v>308374.41500000004</v>
      </c>
    </row>
    <row r="29" spans="1:34" ht="27.75" customHeight="1" thickBot="1" x14ac:dyDescent="0.3">
      <c r="A29" s="330" t="s">
        <v>149</v>
      </c>
      <c r="B29" s="358"/>
      <c r="C29" s="359">
        <f t="shared" ref="C29:I29" si="15">(C28-B28)/B28</f>
        <v>6.3491251811589565E-3</v>
      </c>
      <c r="D29" s="359">
        <f t="shared" si="15"/>
        <v>-2.5351041341628616E-2</v>
      </c>
      <c r="E29" s="359">
        <f t="shared" si="15"/>
        <v>0.14232124040801267</v>
      </c>
      <c r="F29" s="359">
        <f t="shared" si="15"/>
        <v>0.16522017339726561</v>
      </c>
      <c r="G29" s="359">
        <f t="shared" si="15"/>
        <v>0.11862953928807134</v>
      </c>
      <c r="H29" s="359">
        <f t="shared" si="15"/>
        <v>5.2856688797033195E-2</v>
      </c>
      <c r="I29" s="359">
        <f t="shared" si="15"/>
        <v>1.9572098574807541E-2</v>
      </c>
      <c r="J29" s="359">
        <f t="shared" ref="J29" si="16">(J28-I28)/I28</f>
        <v>-1.7803184510058266E-2</v>
      </c>
      <c r="K29" s="288">
        <f t="shared" ref="K29" si="17">(K28-J28)/J28</f>
        <v>-6.6274031663556512E-2</v>
      </c>
      <c r="L29" s="1"/>
      <c r="M29" s="336"/>
      <c r="N29" s="154">
        <f>(N28-M28)/M28</f>
        <v>0.26473281566385054</v>
      </c>
      <c r="O29" s="332"/>
      <c r="P29" s="1"/>
      <c r="Q29" s="154">
        <f>(Q28-P28)/P28</f>
        <v>5.5897460884581432E-3</v>
      </c>
    </row>
    <row r="30" spans="1:34" ht="27.75" customHeight="1" x14ac:dyDescent="0.25">
      <c r="A30" s="327" t="s">
        <v>150</v>
      </c>
      <c r="B30" s="355">
        <v>575.60500000000002</v>
      </c>
      <c r="C30" s="356">
        <v>741.03499999999963</v>
      </c>
      <c r="D30" s="356">
        <v>1388.8809999999992</v>
      </c>
      <c r="E30" s="356">
        <v>899.43599999999992</v>
      </c>
      <c r="F30" s="356">
        <v>1170.3489999999999</v>
      </c>
      <c r="G30" s="356">
        <v>1022.7370000000001</v>
      </c>
      <c r="H30" s="356">
        <v>1030.066</v>
      </c>
      <c r="I30" s="356">
        <v>1010.0199999999998</v>
      </c>
      <c r="J30" s="356">
        <v>1183.202</v>
      </c>
      <c r="K30" s="357">
        <v>1121.55</v>
      </c>
      <c r="L30" s="265"/>
      <c r="M30" s="333">
        <v>229.95</v>
      </c>
      <c r="N30" s="352">
        <v>393.07099999999997</v>
      </c>
      <c r="O30" s="331"/>
      <c r="P30" s="328">
        <f>SUM('2'!AA52:AA60,'2'!AB49:AB51)</f>
        <v>1283.5720000000001</v>
      </c>
      <c r="Q30" s="352">
        <f>SUM('2'!AB52:AB60,'2'!AC49:AC51)</f>
        <v>1284.671</v>
      </c>
    </row>
    <row r="31" spans="1:34" ht="27.75" customHeight="1" thickBot="1" x14ac:dyDescent="0.3">
      <c r="A31" s="329" t="s">
        <v>149</v>
      </c>
      <c r="B31" s="360"/>
      <c r="C31" s="361">
        <f t="shared" ref="C31:I31" si="18">(C30-B30)/B30</f>
        <v>0.28740195099069604</v>
      </c>
      <c r="D31" s="361">
        <f t="shared" si="18"/>
        <v>0.87424480625071677</v>
      </c>
      <c r="E31" s="361">
        <f t="shared" si="18"/>
        <v>-0.35240240164564102</v>
      </c>
      <c r="F31" s="361">
        <f t="shared" si="18"/>
        <v>0.30120319844880572</v>
      </c>
      <c r="G31" s="361">
        <f t="shared" si="18"/>
        <v>-0.12612648022085707</v>
      </c>
      <c r="H31" s="361">
        <f t="shared" si="18"/>
        <v>7.1660651760911652E-3</v>
      </c>
      <c r="I31" s="361">
        <f t="shared" si="18"/>
        <v>-1.9460888913914523E-2</v>
      </c>
      <c r="J31" s="361">
        <f t="shared" ref="J31" si="19">(J30-I30)/I30</f>
        <v>0.17146393140729915</v>
      </c>
      <c r="K31" s="362">
        <f t="shared" ref="K31" si="20">(K30-J30)/J30</f>
        <v>-5.2106064729437615E-2</v>
      </c>
      <c r="L31" s="21"/>
      <c r="M31" s="334"/>
      <c r="N31" s="157">
        <f>(N30-M30)/M30</f>
        <v>0.70937595129375941</v>
      </c>
      <c r="O31" s="348"/>
      <c r="P31" s="349"/>
      <c r="Q31" s="157">
        <f>(Q30-P30)/P30</f>
        <v>8.5620440458340677E-4</v>
      </c>
    </row>
    <row r="32" spans="1:34" ht="27.75" customHeight="1" x14ac:dyDescent="0.25">
      <c r="A32" s="18" t="s">
        <v>153</v>
      </c>
      <c r="B32" s="363">
        <f>(B28-B30)</f>
        <v>203117.0239999998</v>
      </c>
      <c r="C32" s="364">
        <f t="shared" ref="C32:K32" si="21">(C28-C30)</f>
        <v>204244.86400000018</v>
      </c>
      <c r="D32" s="364">
        <f t="shared" si="21"/>
        <v>198400.41200000027</v>
      </c>
      <c r="E32" s="364">
        <f t="shared" si="21"/>
        <v>227324.1170000002</v>
      </c>
      <c r="F32" s="364">
        <f t="shared" si="21"/>
        <v>264760.33900000027</v>
      </c>
      <c r="G32" s="364">
        <f t="shared" si="21"/>
        <v>296455.1860000001</v>
      </c>
      <c r="H32" s="364">
        <f t="shared" si="21"/>
        <v>312171.55499999895</v>
      </c>
      <c r="I32" s="364">
        <f t="shared" si="21"/>
        <v>318321.61400000041</v>
      </c>
      <c r="J32" s="364">
        <f t="shared" si="21"/>
        <v>312463.31200000003</v>
      </c>
      <c r="K32" s="365">
        <f t="shared" si="21"/>
        <v>291738.34499999991</v>
      </c>
      <c r="L32" s="1"/>
      <c r="M32" s="335">
        <f>M28-M30</f>
        <v>58374.496000000006</v>
      </c>
      <c r="N32" s="353">
        <f>N28-N30</f>
        <v>73725.895000000091</v>
      </c>
      <c r="O32" s="332">
        <f>O28-O30</f>
        <v>0</v>
      </c>
      <c r="P32" s="3">
        <f>P28-P30</f>
        <v>305376.69</v>
      </c>
      <c r="Q32" s="353">
        <f>Q28-Q30</f>
        <v>307089.74400000006</v>
      </c>
    </row>
    <row r="33" spans="1:17" ht="27.75" customHeight="1" thickBot="1" x14ac:dyDescent="0.3">
      <c r="A33" s="329" t="s">
        <v>149</v>
      </c>
      <c r="B33" s="360"/>
      <c r="C33" s="361">
        <f t="shared" ref="C33:I33" si="22">(C32-B32)/B32</f>
        <v>5.5526611102788507E-3</v>
      </c>
      <c r="D33" s="361">
        <f t="shared" si="22"/>
        <v>-2.8614927619427914E-2</v>
      </c>
      <c r="E33" s="361">
        <f t="shared" si="22"/>
        <v>0.14578450068944357</v>
      </c>
      <c r="F33" s="361">
        <f t="shared" si="22"/>
        <v>0.16468213973091131</v>
      </c>
      <c r="G33" s="361">
        <f t="shared" si="22"/>
        <v>0.11971146101304773</v>
      </c>
      <c r="H33" s="361">
        <f t="shared" si="22"/>
        <v>5.3014316302089706E-2</v>
      </c>
      <c r="I33" s="361">
        <f t="shared" si="22"/>
        <v>1.9700894913380191E-2</v>
      </c>
      <c r="J33" s="361">
        <f t="shared" ref="J33" si="23">(J32-I32)/I32</f>
        <v>-1.8403720458643965E-2</v>
      </c>
      <c r="K33" s="362">
        <f t="shared" ref="K33" si="24">(K32-J32)/J32</f>
        <v>-6.6327681375918199E-2</v>
      </c>
      <c r="L33" s="21"/>
      <c r="M33" s="334"/>
      <c r="N33" s="157">
        <f>(N32-M32)/M32</f>
        <v>0.26298126839502106</v>
      </c>
      <c r="O33" s="348"/>
      <c r="P33" s="349"/>
      <c r="Q33" s="157">
        <f>(Q32-P32)/P32</f>
        <v>5.6096423076694617E-3</v>
      </c>
    </row>
    <row r="34" spans="1:17" ht="27.75" hidden="1" customHeight="1" thickBot="1" x14ac:dyDescent="0.3">
      <c r="A34" s="314" t="s">
        <v>156</v>
      </c>
      <c r="B34" s="366">
        <f>(B28/B30)</f>
        <v>353.87571164253228</v>
      </c>
      <c r="C34" s="367">
        <f>(C28/C30)</f>
        <v>276.62107592758815</v>
      </c>
      <c r="D34" s="367">
        <f>(D28/D30)</f>
        <v>143.84910802293385</v>
      </c>
      <c r="E34" s="367">
        <f>(E28/E30)</f>
        <v>253.74073641704379</v>
      </c>
      <c r="F34" s="368">
        <f>(F28/F30)</f>
        <v>227.22340771855255</v>
      </c>
      <c r="G34" s="368"/>
      <c r="H34" s="368"/>
      <c r="I34" s="368"/>
      <c r="J34" s="368"/>
      <c r="K34" s="368"/>
      <c r="L34" s="312"/>
      <c r="M34" s="311">
        <f>(M28/M30)</f>
        <v>254.85734290063061</v>
      </c>
      <c r="N34" s="354">
        <f>(N28/N30)</f>
        <v>188.56381162690732</v>
      </c>
      <c r="O34" s="312"/>
      <c r="P34" s="311">
        <f>P28/P30</f>
        <v>238.91161695643092</v>
      </c>
      <c r="Q34" s="354">
        <f>Q28/Q30</f>
        <v>240.0415476024601</v>
      </c>
    </row>
    <row r="36" spans="1:17" x14ac:dyDescent="0.25">
      <c r="A36" s="11" t="s">
        <v>165</v>
      </c>
    </row>
  </sheetData>
  <mergeCells count="39">
    <mergeCell ref="P25:Q25"/>
    <mergeCell ref="J25:J26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K25:K26"/>
    <mergeCell ref="M25:N25"/>
    <mergeCell ref="P14:Q14"/>
    <mergeCell ref="J14:J15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K14:K15"/>
    <mergeCell ref="M14:N14"/>
    <mergeCell ref="P3:Q3"/>
    <mergeCell ref="J3:J4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K3:K4"/>
    <mergeCell ref="M3:N3"/>
  </mergeCells>
  <conditionalFormatting sqref="R11">
    <cfRule type="cellIs" dxfId="21" priority="166" operator="greaterThan">
      <formula>0</formula>
    </cfRule>
    <cfRule type="cellIs" dxfId="20" priority="167" operator="lessThan">
      <formula>0</formula>
    </cfRule>
  </conditionalFormatting>
  <conditionalFormatting sqref="M12:N12">
    <cfRule type="cellIs" dxfId="19" priority="176" operator="greaterThan">
      <formula>0</formula>
    </cfRule>
    <cfRule type="cellIs" dxfId="18" priority="177" operator="lessThan">
      <formula>0</formula>
    </cfRule>
  </conditionalFormatting>
  <conditionalFormatting sqref="B12:K12">
    <cfRule type="cellIs" dxfId="17" priority="174" operator="greaterThan">
      <formula>0</formula>
    </cfRule>
    <cfRule type="cellIs" dxfId="16" priority="175" operator="lessThan">
      <formula>0</formula>
    </cfRule>
  </conditionalFormatting>
  <conditionalFormatting sqref="B23:K23">
    <cfRule type="cellIs" dxfId="15" priority="154" operator="greaterThan">
      <formula>0</formula>
    </cfRule>
    <cfRule type="cellIs" dxfId="14" priority="155" operator="lessThan">
      <formula>0</formula>
    </cfRule>
  </conditionalFormatting>
  <conditionalFormatting sqref="P12:Q12">
    <cfRule type="cellIs" dxfId="13" priority="168" operator="greaterThan">
      <formula>0</formula>
    </cfRule>
    <cfRule type="cellIs" dxfId="12" priority="169" operator="lessThan">
      <formula>0</formula>
    </cfRule>
  </conditionalFormatting>
  <conditionalFormatting sqref="M23:N23">
    <cfRule type="cellIs" dxfId="11" priority="156" operator="greaterThan">
      <formula>0</formula>
    </cfRule>
    <cfRule type="cellIs" dxfId="10" priority="157" operator="lessThan">
      <formula>0</formula>
    </cfRule>
  </conditionalFormatting>
  <conditionalFormatting sqref="P23:Q23">
    <cfRule type="cellIs" dxfId="9" priority="148" operator="greaterThan">
      <formula>0</formula>
    </cfRule>
    <cfRule type="cellIs" dxfId="8" priority="149" operator="lessThan">
      <formula>0</formula>
    </cfRule>
  </conditionalFormatting>
  <conditionalFormatting sqref="M34:N34">
    <cfRule type="cellIs" dxfId="7" priority="138" operator="greaterThan">
      <formula>0</formula>
    </cfRule>
    <cfRule type="cellIs" dxfId="6" priority="139" operator="lessThan">
      <formula>0</formula>
    </cfRule>
  </conditionalFormatting>
  <conditionalFormatting sqref="B34:K34">
    <cfRule type="cellIs" dxfId="5" priority="136" operator="greaterThan">
      <formula>0</formula>
    </cfRule>
    <cfRule type="cellIs" dxfId="4" priority="137" operator="lessThan">
      <formula>0</formula>
    </cfRule>
  </conditionalFormatting>
  <conditionalFormatting sqref="P34:Q34">
    <cfRule type="cellIs" dxfId="3" priority="130" operator="greaterThan">
      <formula>0</formula>
    </cfRule>
    <cfRule type="cellIs" dxfId="2" priority="131" operator="lessThan">
      <formula>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63" orientation="landscape" horizontalDpi="4294967292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1" id="{ABB28AFE-3C6F-4EB6-B354-99B70F866B6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C7:K7</xm:sqref>
        </x14:conditionalFormatting>
        <x14:conditionalFormatting xmlns:xm="http://schemas.microsoft.com/office/excel/2006/main">
          <x14:cfRule type="iconSet" priority="20" id="{110E76B7-4E0B-4C3D-A4A8-E160E618B79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N7</xm:sqref>
        </x14:conditionalFormatting>
        <x14:conditionalFormatting xmlns:xm="http://schemas.microsoft.com/office/excel/2006/main">
          <x14:cfRule type="iconSet" priority="19" id="{04469431-9344-4136-9661-6790C1D727A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Q7</xm:sqref>
        </x14:conditionalFormatting>
        <x14:conditionalFormatting xmlns:xm="http://schemas.microsoft.com/office/excel/2006/main">
          <x14:cfRule type="iconSet" priority="18" id="{7579AD17-B03B-4C48-ADA0-CD26E0FA651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C9:K9</xm:sqref>
        </x14:conditionalFormatting>
        <x14:conditionalFormatting xmlns:xm="http://schemas.microsoft.com/office/excel/2006/main">
          <x14:cfRule type="iconSet" priority="17" id="{3C6E45D1-A71E-4397-BDCA-39AB9678E93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C11:K11</xm:sqref>
        </x14:conditionalFormatting>
        <x14:conditionalFormatting xmlns:xm="http://schemas.microsoft.com/office/excel/2006/main">
          <x14:cfRule type="iconSet" priority="16" id="{F2FAD7D5-E6E1-4FE2-B50B-C66645B2B3C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N9:Q9</xm:sqref>
        </x14:conditionalFormatting>
        <x14:conditionalFormatting xmlns:xm="http://schemas.microsoft.com/office/excel/2006/main">
          <x14:cfRule type="iconSet" priority="15" id="{255B781A-5785-4BD7-BEF4-38A592BAA9C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N11:Q11</xm:sqref>
        </x14:conditionalFormatting>
        <x14:conditionalFormatting xmlns:xm="http://schemas.microsoft.com/office/excel/2006/main">
          <x14:cfRule type="iconSet" priority="14" id="{1A191C31-54EF-4ACD-8672-34C48A9C75B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C18:K18</xm:sqref>
        </x14:conditionalFormatting>
        <x14:conditionalFormatting xmlns:xm="http://schemas.microsoft.com/office/excel/2006/main">
          <x14:cfRule type="iconSet" priority="13" id="{E7EE7943-4828-4A4B-8D15-101779AB5A5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N18</xm:sqref>
        </x14:conditionalFormatting>
        <x14:conditionalFormatting xmlns:xm="http://schemas.microsoft.com/office/excel/2006/main">
          <x14:cfRule type="iconSet" priority="12" id="{BCF6EAA2-6F82-4CBF-8D0B-53951005C95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Q18</xm:sqref>
        </x14:conditionalFormatting>
        <x14:conditionalFormatting xmlns:xm="http://schemas.microsoft.com/office/excel/2006/main">
          <x14:cfRule type="iconSet" priority="11" id="{C28AA0AD-F473-42DC-A4EB-A0E63117DF1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C20:K20</xm:sqref>
        </x14:conditionalFormatting>
        <x14:conditionalFormatting xmlns:xm="http://schemas.microsoft.com/office/excel/2006/main">
          <x14:cfRule type="iconSet" priority="10" id="{F61510FB-9CD3-4784-9138-BF61AD8B483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C22:K22</xm:sqref>
        </x14:conditionalFormatting>
        <x14:conditionalFormatting xmlns:xm="http://schemas.microsoft.com/office/excel/2006/main">
          <x14:cfRule type="iconSet" priority="9" id="{64052EBD-0303-4952-B15F-9F13492C410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N20:Q20</xm:sqref>
        </x14:conditionalFormatting>
        <x14:conditionalFormatting xmlns:xm="http://schemas.microsoft.com/office/excel/2006/main">
          <x14:cfRule type="iconSet" priority="8" id="{7B440260-6323-436A-94F4-BE4BB210C8B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N22:Q22</xm:sqref>
        </x14:conditionalFormatting>
        <x14:conditionalFormatting xmlns:xm="http://schemas.microsoft.com/office/excel/2006/main">
          <x14:cfRule type="iconSet" priority="7" id="{8629E2D8-FA20-402E-988A-55B2134424E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C29:K29</xm:sqref>
        </x14:conditionalFormatting>
        <x14:conditionalFormatting xmlns:xm="http://schemas.microsoft.com/office/excel/2006/main">
          <x14:cfRule type="iconSet" priority="6" id="{0693E060-ACE6-4774-ABD7-29ECDB11FBF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N29</xm:sqref>
        </x14:conditionalFormatting>
        <x14:conditionalFormatting xmlns:xm="http://schemas.microsoft.com/office/excel/2006/main">
          <x14:cfRule type="iconSet" priority="5" id="{2448FB25-161E-4AC7-A214-3A72EE193FD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Q29</xm:sqref>
        </x14:conditionalFormatting>
        <x14:conditionalFormatting xmlns:xm="http://schemas.microsoft.com/office/excel/2006/main">
          <x14:cfRule type="iconSet" priority="4" id="{34B1737B-D781-48B9-BFDF-C9EC6A543EC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C31:K31</xm:sqref>
        </x14:conditionalFormatting>
        <x14:conditionalFormatting xmlns:xm="http://schemas.microsoft.com/office/excel/2006/main">
          <x14:cfRule type="iconSet" priority="3" id="{3C54684F-2043-4BF8-8221-93CB5B9CC27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C33:K33</xm:sqref>
        </x14:conditionalFormatting>
        <x14:conditionalFormatting xmlns:xm="http://schemas.microsoft.com/office/excel/2006/main">
          <x14:cfRule type="iconSet" priority="2" id="{DC4FA5D0-4CD3-40D3-94E8-322FE6C4678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N31:Q31</xm:sqref>
        </x14:conditionalFormatting>
        <x14:conditionalFormatting xmlns:xm="http://schemas.microsoft.com/office/excel/2006/main">
          <x14:cfRule type="iconSet" priority="1" id="{1A5AAC2F-8B26-44DD-8332-1E333329975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N33:Q33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I66"/>
  <sheetViews>
    <sheetView showGridLines="0" topLeftCell="C1" workbookViewId="0">
      <selection activeCell="A46" sqref="A46:A47"/>
    </sheetView>
  </sheetViews>
  <sheetFormatPr defaultRowHeight="15" x14ac:dyDescent="0.25"/>
  <cols>
    <col min="1" max="1" width="18.7109375" customWidth="1"/>
    <col min="10" max="10" width="10.140625" style="105" customWidth="1"/>
    <col min="19" max="19" width="9.85546875" style="105" customWidth="1"/>
    <col min="20" max="20" width="1.7109375" customWidth="1"/>
    <col min="21" max="21" width="18.7109375" hidden="1" customWidth="1"/>
    <col min="30" max="30" width="10" style="105" customWidth="1"/>
    <col min="39" max="39" width="10.140625" style="105" customWidth="1"/>
    <col min="40" max="40" width="1.7109375" customWidth="1"/>
    <col min="49" max="49" width="10.140625" style="105" customWidth="1"/>
    <col min="58" max="58" width="9.85546875" style="105" customWidth="1"/>
    <col min="60" max="61" width="9.140625" style="315"/>
  </cols>
  <sheetData>
    <row r="1" spans="1:61" ht="15.75" x14ac:dyDescent="0.25">
      <c r="A1" s="8" t="s">
        <v>166</v>
      </c>
    </row>
    <row r="3" spans="1:61" ht="15.75" thickBot="1" x14ac:dyDescent="0.3">
      <c r="S3" s="316" t="s">
        <v>1</v>
      </c>
      <c r="AM3" s="376">
        <v>1000</v>
      </c>
      <c r="BF3" s="376" t="s">
        <v>134</v>
      </c>
    </row>
    <row r="4" spans="1:61" ht="20.100000000000001" customHeight="1" x14ac:dyDescent="0.25">
      <c r="A4" s="441" t="s">
        <v>3</v>
      </c>
      <c r="B4" s="443" t="s">
        <v>167</v>
      </c>
      <c r="C4" s="437"/>
      <c r="D4" s="437"/>
      <c r="E4" s="437"/>
      <c r="F4" s="437"/>
      <c r="G4" s="437"/>
      <c r="H4" s="437"/>
      <c r="I4" s="438"/>
      <c r="J4" s="439" t="s">
        <v>191</v>
      </c>
      <c r="K4" s="443" t="s">
        <v>168</v>
      </c>
      <c r="L4" s="437"/>
      <c r="M4" s="437"/>
      <c r="N4" s="437"/>
      <c r="O4" s="437"/>
      <c r="P4" s="437"/>
      <c r="Q4" s="437"/>
      <c r="R4" s="438"/>
      <c r="S4" s="444" t="str">
        <f>J4</f>
        <v>D       2017/2016</v>
      </c>
      <c r="U4" s="446" t="s">
        <v>3</v>
      </c>
      <c r="V4" s="436" t="s">
        <v>167</v>
      </c>
      <c r="W4" s="437"/>
      <c r="X4" s="437"/>
      <c r="Y4" s="437"/>
      <c r="Z4" s="437"/>
      <c r="AA4" s="437"/>
      <c r="AB4" s="437"/>
      <c r="AC4" s="438"/>
      <c r="AD4" s="439" t="s">
        <v>191</v>
      </c>
      <c r="AE4" s="443" t="s">
        <v>168</v>
      </c>
      <c r="AF4" s="437"/>
      <c r="AG4" s="437"/>
      <c r="AH4" s="437"/>
      <c r="AI4" s="437"/>
      <c r="AJ4" s="437"/>
      <c r="AK4" s="437"/>
      <c r="AL4" s="438"/>
      <c r="AM4" s="444" t="s">
        <v>191</v>
      </c>
      <c r="AO4" s="436" t="s">
        <v>167</v>
      </c>
      <c r="AP4" s="437"/>
      <c r="AQ4" s="437"/>
      <c r="AR4" s="437"/>
      <c r="AS4" s="437"/>
      <c r="AT4" s="437"/>
      <c r="AU4" s="437"/>
      <c r="AV4" s="438"/>
      <c r="AW4" s="439" t="s">
        <v>191</v>
      </c>
      <c r="AX4" s="443" t="s">
        <v>168</v>
      </c>
      <c r="AY4" s="437"/>
      <c r="AZ4" s="437"/>
      <c r="BA4" s="437"/>
      <c r="BB4" s="437"/>
      <c r="BC4" s="437"/>
      <c r="BD4" s="437"/>
      <c r="BE4" s="438"/>
      <c r="BF4" s="444" t="s">
        <v>191</v>
      </c>
    </row>
    <row r="5" spans="1:61" ht="20.100000000000001" customHeight="1" thickBot="1" x14ac:dyDescent="0.3">
      <c r="A5" s="442"/>
      <c r="B5" s="245">
        <v>2010</v>
      </c>
      <c r="C5" s="403">
        <v>2011</v>
      </c>
      <c r="D5" s="403">
        <v>2012</v>
      </c>
      <c r="E5" s="403">
        <v>2013</v>
      </c>
      <c r="F5" s="403">
        <v>2014</v>
      </c>
      <c r="G5" s="403">
        <v>2015</v>
      </c>
      <c r="H5" s="403">
        <v>2016</v>
      </c>
      <c r="I5" s="400">
        <v>2017</v>
      </c>
      <c r="J5" s="440"/>
      <c r="K5" s="245">
        <v>2010</v>
      </c>
      <c r="L5" s="403">
        <v>2011</v>
      </c>
      <c r="M5" s="403">
        <v>2012</v>
      </c>
      <c r="N5" s="403">
        <v>2013</v>
      </c>
      <c r="O5" s="403">
        <v>2014</v>
      </c>
      <c r="P5" s="403">
        <v>2015</v>
      </c>
      <c r="Q5" s="403">
        <v>2016</v>
      </c>
      <c r="R5" s="400">
        <v>2017</v>
      </c>
      <c r="S5" s="445"/>
      <c r="U5" s="447"/>
      <c r="V5" s="52">
        <v>2010</v>
      </c>
      <c r="W5" s="403">
        <v>2011</v>
      </c>
      <c r="X5" s="403">
        <v>2012</v>
      </c>
      <c r="Y5" s="403">
        <v>2013</v>
      </c>
      <c r="Z5" s="403">
        <v>2014</v>
      </c>
      <c r="AA5" s="403">
        <v>2015</v>
      </c>
      <c r="AB5" s="403">
        <v>2016</v>
      </c>
      <c r="AC5" s="400">
        <v>2017</v>
      </c>
      <c r="AD5" s="440"/>
      <c r="AE5" s="245">
        <v>2010</v>
      </c>
      <c r="AF5" s="403">
        <v>2011</v>
      </c>
      <c r="AG5" s="403">
        <v>2012</v>
      </c>
      <c r="AH5" s="403">
        <f>Y5</f>
        <v>2013</v>
      </c>
      <c r="AI5" s="403">
        <f>Z5</f>
        <v>2014</v>
      </c>
      <c r="AJ5" s="403">
        <v>2015</v>
      </c>
      <c r="AK5" s="403">
        <f>AB5</f>
        <v>2016</v>
      </c>
      <c r="AL5" s="400">
        <f>AC5</f>
        <v>2017</v>
      </c>
      <c r="AM5" s="445"/>
      <c r="AO5" s="52">
        <v>2010</v>
      </c>
      <c r="AP5" s="403">
        <v>2011</v>
      </c>
      <c r="AQ5" s="403">
        <v>2012</v>
      </c>
      <c r="AR5" s="403">
        <f>AH5</f>
        <v>2013</v>
      </c>
      <c r="AS5" s="403">
        <f>AI5</f>
        <v>2014</v>
      </c>
      <c r="AT5" s="403">
        <v>2015</v>
      </c>
      <c r="AU5" s="403">
        <v>2016</v>
      </c>
      <c r="AV5" s="400">
        <f>AL5</f>
        <v>2017</v>
      </c>
      <c r="AW5" s="440"/>
      <c r="AX5" s="245">
        <v>2010</v>
      </c>
      <c r="AY5" s="403">
        <v>2011</v>
      </c>
      <c r="AZ5" s="403">
        <v>2012</v>
      </c>
      <c r="BA5" s="403">
        <f>AR5</f>
        <v>2013</v>
      </c>
      <c r="BB5" s="403">
        <f t="shared" ref="BB5" si="0">AS5</f>
        <v>2014</v>
      </c>
      <c r="BC5" s="403">
        <v>2015</v>
      </c>
      <c r="BD5" s="403">
        <v>2016</v>
      </c>
      <c r="BE5" s="400">
        <v>2017</v>
      </c>
      <c r="BF5" s="445"/>
      <c r="BH5" s="317">
        <v>2013</v>
      </c>
      <c r="BI5" s="317">
        <v>2014</v>
      </c>
    </row>
    <row r="6" spans="1:61" ht="3" customHeight="1" thickBot="1" x14ac:dyDescent="0.3">
      <c r="A6" s="318"/>
      <c r="B6" s="350"/>
      <c r="C6" s="350"/>
      <c r="D6" s="350"/>
      <c r="E6" s="350"/>
      <c r="F6" s="350"/>
      <c r="G6" s="350"/>
      <c r="H6" s="350"/>
      <c r="I6" s="350"/>
      <c r="J6" s="375"/>
      <c r="K6" s="317"/>
      <c r="L6" s="317"/>
      <c r="M6" s="317"/>
      <c r="N6" s="317"/>
      <c r="O6" s="317"/>
      <c r="P6" s="317"/>
      <c r="Q6" s="317"/>
      <c r="R6" s="317"/>
      <c r="S6" s="377"/>
      <c r="T6" s="10"/>
      <c r="U6" s="318"/>
      <c r="V6" s="350"/>
      <c r="W6" s="350"/>
      <c r="X6" s="350"/>
      <c r="Y6" s="350"/>
      <c r="Z6" s="350"/>
      <c r="AA6" s="350"/>
      <c r="AB6" s="350"/>
      <c r="AC6" s="350"/>
      <c r="AD6" s="375"/>
      <c r="AE6" s="350">
        <v>2010</v>
      </c>
      <c r="AF6" s="350">
        <v>2011</v>
      </c>
      <c r="AG6" s="350">
        <v>2012</v>
      </c>
      <c r="AH6" s="350"/>
      <c r="AI6" s="350"/>
      <c r="AJ6" s="350"/>
      <c r="AK6" s="350"/>
      <c r="AL6" s="350"/>
      <c r="AM6" s="375"/>
      <c r="AN6" s="10"/>
      <c r="AO6" s="317"/>
      <c r="AP6" s="317"/>
      <c r="AQ6" s="317"/>
      <c r="AR6" s="317"/>
      <c r="AS6" s="317"/>
      <c r="AT6" s="317"/>
      <c r="AU6" s="317"/>
      <c r="AV6" s="317"/>
      <c r="AW6" s="377"/>
      <c r="AX6" s="350"/>
      <c r="AY6" s="350"/>
      <c r="AZ6" s="350"/>
      <c r="BA6" s="350"/>
      <c r="BB6" s="350"/>
      <c r="BC6" s="350"/>
      <c r="BD6" s="350"/>
      <c r="BE6" s="350"/>
      <c r="BF6" s="377"/>
    </row>
    <row r="7" spans="1:61" ht="20.100000000000001" customHeight="1" x14ac:dyDescent="0.25">
      <c r="A7" s="338" t="s">
        <v>169</v>
      </c>
      <c r="B7" s="95">
        <v>112208.21</v>
      </c>
      <c r="C7" s="328">
        <v>125412.47000000002</v>
      </c>
      <c r="D7" s="328">
        <v>111648.51</v>
      </c>
      <c r="E7" s="328">
        <v>101032.48999999999</v>
      </c>
      <c r="F7" s="328">
        <v>181499.08999999997</v>
      </c>
      <c r="G7" s="328">
        <v>165515.38999999996</v>
      </c>
      <c r="H7" s="328">
        <v>125651.97999999994</v>
      </c>
      <c r="I7" s="328">
        <v>165694.56999999995</v>
      </c>
      <c r="J7" s="176">
        <f t="shared" ref="J7:J9" si="1">(I7-H7)/I7</f>
        <v>0.24166507085899086</v>
      </c>
      <c r="K7" s="328">
        <v>162618.44999999995</v>
      </c>
      <c r="L7" s="328">
        <v>156534.06999999998</v>
      </c>
      <c r="M7" s="328">
        <v>239190.1999999999</v>
      </c>
      <c r="N7" s="328">
        <v>213768.74999999997</v>
      </c>
      <c r="O7" s="328">
        <v>196345.2</v>
      </c>
      <c r="P7" s="328">
        <v>183217.21000000005</v>
      </c>
      <c r="Q7" s="328">
        <v>164709.64999999976</v>
      </c>
      <c r="R7" s="328">
        <v>195260.65000000049</v>
      </c>
      <c r="S7" s="176">
        <f>(R7-Q7)/Q7</f>
        <v>0.18548397133987457</v>
      </c>
      <c r="U7" s="320" t="s">
        <v>169</v>
      </c>
      <c r="V7" s="95">
        <v>5046.811999999999</v>
      </c>
      <c r="W7" s="328">
        <v>5419.8780000000006</v>
      </c>
      <c r="X7" s="328">
        <v>5376.692</v>
      </c>
      <c r="Y7" s="328">
        <v>8185.9700000000021</v>
      </c>
      <c r="Z7" s="328">
        <v>9253.7109999999993</v>
      </c>
      <c r="AA7" s="328">
        <v>8018.4579999999987</v>
      </c>
      <c r="AB7" s="328">
        <v>7909.0120000000034</v>
      </c>
      <c r="AC7" s="328">
        <v>9456.3139999999948</v>
      </c>
      <c r="AD7" s="176">
        <f>(AC7-AB7)/AB7</f>
        <v>0.19563783693841796</v>
      </c>
      <c r="AE7" s="328">
        <v>37448.925000000003</v>
      </c>
      <c r="AF7" s="328">
        <v>38839.965999999986</v>
      </c>
      <c r="AG7" s="328">
        <v>43280.928999999975</v>
      </c>
      <c r="AH7" s="328">
        <v>45616.113000000012</v>
      </c>
      <c r="AI7" s="328">
        <v>47446.346999999972</v>
      </c>
      <c r="AJ7" s="328">
        <v>44866.650999999998</v>
      </c>
      <c r="AK7" s="328">
        <v>45072.682999999946</v>
      </c>
      <c r="AL7" s="328">
        <v>48648.96100000001</v>
      </c>
      <c r="AM7" s="176">
        <f>(AL7-AK7)/AK7</f>
        <v>7.9344688666527094E-2</v>
      </c>
      <c r="AO7" s="343">
        <f t="shared" ref="AO7:AO16" si="2">(V7/B7)*10</f>
        <v>0.44977207995742902</v>
      </c>
      <c r="AP7" s="344">
        <f t="shared" ref="AP7:AP16" si="3">(W7/C7)*10</f>
        <v>0.43216420185329257</v>
      </c>
      <c r="AQ7" s="344">
        <f t="shared" ref="AQ7:AQ16" si="4">(X7/D7)*10</f>
        <v>0.48157310832003042</v>
      </c>
      <c r="AR7" s="344">
        <f t="shared" ref="AR7:AR16" si="5">(Y7/E7)*10</f>
        <v>0.81023144139078462</v>
      </c>
      <c r="AS7" s="344">
        <f t="shared" ref="AS7:AS16" si="6">(Z7/F7)*10</f>
        <v>0.50984889235532815</v>
      </c>
      <c r="AT7" s="344">
        <f t="shared" ref="AT7:AT16" si="7">(AA7/G7)*10</f>
        <v>0.48445392298565115</v>
      </c>
      <c r="AU7" s="344">
        <f t="shared" ref="AU7:AU16" si="8">(AB7/H7)*10</f>
        <v>0.62943791255816328</v>
      </c>
      <c r="AV7" s="344">
        <f t="shared" ref="AV7:AV9" si="9">(AC7/I7)*10</f>
        <v>0.57070753736830349</v>
      </c>
      <c r="AW7" s="176">
        <f t="shared" ref="AW7:AW9" si="10">IF(AV7="","",(AV7-AU7)/AU7)</f>
        <v>-9.3306065646995492E-2</v>
      </c>
      <c r="AX7" s="344">
        <f t="shared" ref="AX7:AX21" si="11">(AE7/K7)*10</f>
        <v>2.3028706152346192</v>
      </c>
      <c r="AY7" s="344">
        <f t="shared" ref="AY7:AY21" si="12">(AF7/L7)*10</f>
        <v>2.4812467982209876</v>
      </c>
      <c r="AZ7" s="344">
        <f t="shared" ref="AZ7:AZ21" si="13">(AG7/M7)*10</f>
        <v>1.8094775204000828</v>
      </c>
      <c r="BA7" s="344">
        <f t="shared" ref="BA7:BA21" si="14">(AH7/N7)*10</f>
        <v>2.1338999736865198</v>
      </c>
      <c r="BB7" s="344">
        <f t="shared" ref="BB7:BB21" si="15">(AI7/O7)*10</f>
        <v>2.4164760330275441</v>
      </c>
      <c r="BC7" s="344">
        <f t="shared" ref="BC7:BC21" si="16">(AJ7/P7)*10</f>
        <v>2.4488229571883551</v>
      </c>
      <c r="BD7" s="344">
        <f t="shared" ref="BD7:BD21" si="17">(AK7/Q7)*10</f>
        <v>2.7364931562904795</v>
      </c>
      <c r="BE7" s="344">
        <f t="shared" ref="BE7:BE9" si="18">(AL7/R7)*10</f>
        <v>2.4914882235616798</v>
      </c>
      <c r="BF7" s="176">
        <f>(BE7-BD7)/BD7</f>
        <v>-8.9532448552117783E-2</v>
      </c>
      <c r="BH7" s="321">
        <f t="shared" ref="BH7:BH18" si="19">AK7-AB7</f>
        <v>37163.670999999944</v>
      </c>
      <c r="BI7" s="321">
        <f t="shared" ref="BI7:BI18" si="20">AL7-AC7</f>
        <v>39192.647000000012</v>
      </c>
    </row>
    <row r="8" spans="1:61" ht="20.100000000000001" customHeight="1" x14ac:dyDescent="0.25">
      <c r="A8" s="339" t="s">
        <v>170</v>
      </c>
      <c r="B8" s="36">
        <v>103876.33999999997</v>
      </c>
      <c r="C8" s="3">
        <v>109703.67999999998</v>
      </c>
      <c r="D8" s="3">
        <v>90718.43</v>
      </c>
      <c r="E8" s="3">
        <v>91462.49</v>
      </c>
      <c r="F8" s="3">
        <v>178750.52</v>
      </c>
      <c r="G8" s="3">
        <v>189327.78999999998</v>
      </c>
      <c r="H8" s="3">
        <v>169450.26999999979</v>
      </c>
      <c r="I8" s="3">
        <v>171745.06999999995</v>
      </c>
      <c r="J8" s="154">
        <f t="shared" si="1"/>
        <v>1.3361664471650707E-2</v>
      </c>
      <c r="K8" s="3">
        <v>161664.07999999981</v>
      </c>
      <c r="L8" s="3">
        <v>214997.14</v>
      </c>
      <c r="M8" s="3">
        <v>230196.23999999993</v>
      </c>
      <c r="N8" s="3">
        <v>260171.31000000006</v>
      </c>
      <c r="O8" s="3">
        <v>219768.14999999994</v>
      </c>
      <c r="P8" s="3">
        <v>191622.90000000014</v>
      </c>
      <c r="Q8" s="3">
        <v>188459.39999999994</v>
      </c>
      <c r="R8" s="3">
        <v>188698.20000000019</v>
      </c>
      <c r="S8" s="154">
        <f t="shared" ref="S8:S9" si="21">(R8-Q8)/Q8</f>
        <v>1.2671164187100796E-3</v>
      </c>
      <c r="U8" s="320" t="s">
        <v>170</v>
      </c>
      <c r="V8" s="36">
        <v>4875.3999999999996</v>
      </c>
      <c r="W8" s="3">
        <v>5047.22</v>
      </c>
      <c r="X8" s="3">
        <v>4979.2489999999998</v>
      </c>
      <c r="Y8" s="3">
        <v>7645.0780000000004</v>
      </c>
      <c r="Z8" s="3">
        <v>9124.9479999999967</v>
      </c>
      <c r="AA8" s="3">
        <v>9271.5959999999995</v>
      </c>
      <c r="AB8" s="3">
        <v>8535.6460000000006</v>
      </c>
      <c r="AC8" s="3">
        <v>10223.299000000003</v>
      </c>
      <c r="AD8" s="154">
        <f t="shared" ref="AD8:AD9" si="22">(AC8-AB8)/AB8</f>
        <v>0.19771825120207678</v>
      </c>
      <c r="AE8" s="3">
        <v>39208.55799999999</v>
      </c>
      <c r="AF8" s="3">
        <v>43534.874999999993</v>
      </c>
      <c r="AG8" s="3">
        <v>46936.957999999977</v>
      </c>
      <c r="AH8" s="3">
        <v>51921.968000000052</v>
      </c>
      <c r="AI8" s="3">
        <v>51933.389000000017</v>
      </c>
      <c r="AJ8" s="3">
        <v>46937.145000000019</v>
      </c>
      <c r="AK8" s="3">
        <v>49513.856999999982</v>
      </c>
      <c r="AL8" s="3">
        <v>49003.338000000032</v>
      </c>
      <c r="AM8" s="154">
        <f t="shared" ref="AM8:AM9" si="23">(AL8-AK8)/AK8</f>
        <v>-1.0310628800336631E-2</v>
      </c>
      <c r="AO8" s="345">
        <f t="shared" si="2"/>
        <v>0.46934653261753362</v>
      </c>
      <c r="AP8" s="322">
        <f t="shared" si="3"/>
        <v>0.46007754707955117</v>
      </c>
      <c r="AQ8" s="322">
        <f t="shared" si="4"/>
        <v>0.54886851547144277</v>
      </c>
      <c r="AR8" s="322">
        <f t="shared" si="5"/>
        <v>0.83587031142493495</v>
      </c>
      <c r="AS8" s="322">
        <f t="shared" si="6"/>
        <v>0.51048511635099003</v>
      </c>
      <c r="AT8" s="322">
        <f t="shared" si="7"/>
        <v>0.48971130968147891</v>
      </c>
      <c r="AU8" s="322">
        <f t="shared" si="8"/>
        <v>0.50372572436739182</v>
      </c>
      <c r="AV8" s="322">
        <f t="shared" si="9"/>
        <v>0.59526011430779391</v>
      </c>
      <c r="AW8" s="154">
        <f t="shared" si="10"/>
        <v>0.18171474179794236</v>
      </c>
      <c r="AX8" s="322">
        <f t="shared" si="11"/>
        <v>2.425310433832923</v>
      </c>
      <c r="AY8" s="322">
        <f t="shared" si="12"/>
        <v>2.0249048429202356</v>
      </c>
      <c r="AZ8" s="322">
        <f t="shared" si="13"/>
        <v>2.0389975961379729</v>
      </c>
      <c r="BA8" s="322">
        <f t="shared" si="14"/>
        <v>1.9956838438488873</v>
      </c>
      <c r="BB8" s="322">
        <f t="shared" si="15"/>
        <v>2.3630989749879605</v>
      </c>
      <c r="BC8" s="322">
        <f t="shared" si="16"/>
        <v>2.4494538492006948</v>
      </c>
      <c r="BD8" s="322">
        <f t="shared" si="17"/>
        <v>2.6272956933960314</v>
      </c>
      <c r="BE8" s="322">
        <f t="shared" si="18"/>
        <v>2.596916027815845</v>
      </c>
      <c r="BF8" s="154">
        <f t="shared" ref="BF8:BF9" si="24">(BE8-BD8)/BD8</f>
        <v>-1.156309343350608E-2</v>
      </c>
      <c r="BH8" s="321">
        <f t="shared" si="19"/>
        <v>40978.210999999981</v>
      </c>
      <c r="BI8" s="321">
        <f t="shared" si="20"/>
        <v>38780.039000000033</v>
      </c>
    </row>
    <row r="9" spans="1:61" ht="20.100000000000001" customHeight="1" x14ac:dyDescent="0.25">
      <c r="A9" s="339" t="s">
        <v>171</v>
      </c>
      <c r="B9" s="36">
        <v>167912.4499999999</v>
      </c>
      <c r="C9" s="3">
        <v>125645.36999999997</v>
      </c>
      <c r="D9" s="3">
        <v>135794.10999999996</v>
      </c>
      <c r="E9" s="3">
        <v>78438.490000000034</v>
      </c>
      <c r="F9" s="3">
        <v>159258.74000000002</v>
      </c>
      <c r="G9" s="3">
        <v>179781.25999999995</v>
      </c>
      <c r="H9" s="3">
        <v>161279.19000000015</v>
      </c>
      <c r="I9" s="3">
        <v>151678.65000000005</v>
      </c>
      <c r="J9" s="154">
        <f t="shared" si="1"/>
        <v>-6.3295262714957529E-2</v>
      </c>
      <c r="K9" s="3">
        <v>247651.7600000001</v>
      </c>
      <c r="L9" s="3">
        <v>229392.75000000003</v>
      </c>
      <c r="M9" s="3">
        <v>306569.51000000007</v>
      </c>
      <c r="N9" s="3">
        <v>231638.53999999992</v>
      </c>
      <c r="O9" s="3">
        <v>216803.50000000012</v>
      </c>
      <c r="P9" s="3">
        <v>258485.7399999999</v>
      </c>
      <c r="Q9" s="3">
        <v>249530.96</v>
      </c>
      <c r="R9" s="3">
        <v>242023.66000000006</v>
      </c>
      <c r="S9" s="154">
        <f t="shared" si="21"/>
        <v>-3.0085645484632169E-2</v>
      </c>
      <c r="U9" s="320" t="s">
        <v>171</v>
      </c>
      <c r="V9" s="36">
        <v>7464.3919999999998</v>
      </c>
      <c r="W9" s="3">
        <v>5720.5099999999993</v>
      </c>
      <c r="X9" s="3">
        <v>6851.9379999999956</v>
      </c>
      <c r="Y9" s="3">
        <v>7142.3209999999999</v>
      </c>
      <c r="Z9" s="3">
        <v>8172.4949999999981</v>
      </c>
      <c r="AA9" s="3">
        <v>8953.7059999999983</v>
      </c>
      <c r="AB9" s="3">
        <v>8668.838000000007</v>
      </c>
      <c r="AC9" s="3">
        <v>8124.255000000001</v>
      </c>
      <c r="AD9" s="154">
        <f t="shared" si="22"/>
        <v>-6.282076098319124E-2</v>
      </c>
      <c r="AE9" s="3">
        <v>51168.47700000005</v>
      </c>
      <c r="AF9" s="3">
        <v>49454.935999999994</v>
      </c>
      <c r="AG9" s="3">
        <v>57419.120999999985</v>
      </c>
      <c r="AH9" s="3">
        <v>50259.945</v>
      </c>
      <c r="AI9" s="3">
        <v>50881.621999999916</v>
      </c>
      <c r="AJ9" s="3">
        <v>62257.106000000029</v>
      </c>
      <c r="AK9" s="3">
        <v>56552.352000000014</v>
      </c>
      <c r="AL9" s="3">
        <v>65660.874999999913</v>
      </c>
      <c r="AM9" s="154">
        <f t="shared" si="23"/>
        <v>0.16106355753337892</v>
      </c>
      <c r="AO9" s="345">
        <f t="shared" si="2"/>
        <v>0.44454071154342661</v>
      </c>
      <c r="AP9" s="322">
        <f t="shared" si="3"/>
        <v>0.45529015514061527</v>
      </c>
      <c r="AQ9" s="322">
        <f t="shared" si="4"/>
        <v>0.50458285709151873</v>
      </c>
      <c r="AR9" s="322">
        <f t="shared" si="5"/>
        <v>0.9105632961572816</v>
      </c>
      <c r="AS9" s="322">
        <f t="shared" si="6"/>
        <v>0.51315833592555093</v>
      </c>
      <c r="AT9" s="322">
        <f t="shared" si="7"/>
        <v>0.49803333228390989</v>
      </c>
      <c r="AU9" s="322">
        <f t="shared" si="8"/>
        <v>0.53750505567395268</v>
      </c>
      <c r="AV9" s="322">
        <f t="shared" si="9"/>
        <v>0.53562284474446453</v>
      </c>
      <c r="AW9" s="154">
        <f t="shared" si="10"/>
        <v>-3.5017548386184595E-3</v>
      </c>
      <c r="AX9" s="322">
        <f t="shared" si="11"/>
        <v>2.0661463096406028</v>
      </c>
      <c r="AY9" s="322">
        <f t="shared" si="12"/>
        <v>2.1559066709824086</v>
      </c>
      <c r="AZ9" s="322">
        <f t="shared" si="13"/>
        <v>1.8729560222737081</v>
      </c>
      <c r="BA9" s="322">
        <f t="shared" si="14"/>
        <v>2.1697574591861963</v>
      </c>
      <c r="BB9" s="322">
        <f t="shared" si="15"/>
        <v>2.3469003959806871</v>
      </c>
      <c r="BC9" s="322">
        <f t="shared" si="16"/>
        <v>2.4085315499415967</v>
      </c>
      <c r="BD9" s="322">
        <f t="shared" si="17"/>
        <v>2.2663461079138241</v>
      </c>
      <c r="BE9" s="322">
        <f t="shared" si="18"/>
        <v>2.7129940519038471</v>
      </c>
      <c r="BF9" s="154">
        <f t="shared" si="24"/>
        <v>0.19707843494441515</v>
      </c>
      <c r="BH9" s="321">
        <f t="shared" si="19"/>
        <v>47883.51400000001</v>
      </c>
      <c r="BI9" s="321">
        <f t="shared" si="20"/>
        <v>57536.619999999908</v>
      </c>
    </row>
    <row r="10" spans="1:61" ht="20.100000000000001" customHeight="1" x14ac:dyDescent="0.25">
      <c r="A10" s="339" t="s">
        <v>172</v>
      </c>
      <c r="B10" s="36">
        <v>170409.85000000006</v>
      </c>
      <c r="C10" s="3">
        <v>125525.65000000001</v>
      </c>
      <c r="D10" s="3">
        <v>131142.06000000003</v>
      </c>
      <c r="E10" s="3">
        <v>111314.47999999998</v>
      </c>
      <c r="F10" s="3">
        <v>139455.4</v>
      </c>
      <c r="G10" s="3">
        <v>172871.54000000004</v>
      </c>
      <c r="H10" s="3">
        <v>118961.97999999998</v>
      </c>
      <c r="I10" s="3"/>
      <c r="J10" s="154" t="str">
        <f>IF(I10="","",(I10-H10)/I10)</f>
        <v/>
      </c>
      <c r="K10" s="3">
        <v>215335.86</v>
      </c>
      <c r="L10" s="3">
        <v>234500.52</v>
      </c>
      <c r="M10" s="3">
        <v>245047.83999999971</v>
      </c>
      <c r="N10" s="3">
        <v>295201.40999999992</v>
      </c>
      <c r="O10" s="3">
        <v>217619.5400000001</v>
      </c>
      <c r="P10" s="3">
        <v>264598.6199999997</v>
      </c>
      <c r="Q10" s="3">
        <v>250335.37999999995</v>
      </c>
      <c r="R10" s="3"/>
      <c r="S10" s="154" t="str">
        <f>IF(R10="","",(R10-Q10)/Q10)</f>
        <v/>
      </c>
      <c r="U10" s="320" t="s">
        <v>172</v>
      </c>
      <c r="V10" s="36">
        <v>7083.5199999999986</v>
      </c>
      <c r="W10" s="3">
        <v>5734.7760000000007</v>
      </c>
      <c r="X10" s="3">
        <v>6986.2150000000011</v>
      </c>
      <c r="Y10" s="3">
        <v>8949.2860000000001</v>
      </c>
      <c r="Z10" s="3">
        <v>7735.4290000000001</v>
      </c>
      <c r="AA10" s="3">
        <v>8580.402</v>
      </c>
      <c r="AB10" s="3">
        <v>6756.377999999997</v>
      </c>
      <c r="AC10" s="3"/>
      <c r="AD10" s="154" t="str">
        <f>IF(AC10="","",(AC10-AB10)/AB10)</f>
        <v/>
      </c>
      <c r="AE10" s="3">
        <v>46025.074999999961</v>
      </c>
      <c r="AF10" s="3">
        <v>44904.889000000003</v>
      </c>
      <c r="AG10" s="3">
        <v>48943.746000000036</v>
      </c>
      <c r="AH10" s="3">
        <v>56740.441000000035</v>
      </c>
      <c r="AI10" s="3">
        <v>53780.95900000001</v>
      </c>
      <c r="AJ10" s="3">
        <v>62171.204999999987</v>
      </c>
      <c r="AK10" s="3">
        <v>54276.011000000013</v>
      </c>
      <c r="AL10" s="3"/>
      <c r="AM10" s="154" t="str">
        <f>IF(AL10="","",(AL10-AK10)/AK10)</f>
        <v/>
      </c>
      <c r="AO10" s="345">
        <f t="shared" si="2"/>
        <v>0.41567550232571626</v>
      </c>
      <c r="AP10" s="322">
        <f t="shared" si="3"/>
        <v>0.45686088859129592</v>
      </c>
      <c r="AQ10" s="322">
        <f t="shared" si="4"/>
        <v>0.53272115749897475</v>
      </c>
      <c r="AR10" s="322">
        <f t="shared" si="5"/>
        <v>0.80396422819385238</v>
      </c>
      <c r="AS10" s="322">
        <f t="shared" si="6"/>
        <v>0.55468838065790216</v>
      </c>
      <c r="AT10" s="322">
        <f t="shared" si="7"/>
        <v>0.49634555231011407</v>
      </c>
      <c r="AU10" s="322">
        <f t="shared" si="8"/>
        <v>0.56794431296452852</v>
      </c>
      <c r="AV10" s="322" t="str">
        <f>IF(AC10="","",(AC10/I10)*10)</f>
        <v/>
      </c>
      <c r="AW10" s="154" t="str">
        <f>IF(AV10="","",(AV10-AU10)/AU10)</f>
        <v/>
      </c>
      <c r="AX10" s="322">
        <f t="shared" si="11"/>
        <v>2.1373623046342565</v>
      </c>
      <c r="AY10" s="322">
        <f t="shared" si="12"/>
        <v>1.914916393362369</v>
      </c>
      <c r="AZ10" s="322">
        <f t="shared" si="13"/>
        <v>1.9973139122548518</v>
      </c>
      <c r="BA10" s="322">
        <f t="shared" si="14"/>
        <v>1.9220924791653282</v>
      </c>
      <c r="BB10" s="322">
        <f t="shared" si="15"/>
        <v>2.4713295046942929</v>
      </c>
      <c r="BC10" s="322">
        <f t="shared" si="16"/>
        <v>2.3496420729631944</v>
      </c>
      <c r="BD10" s="322">
        <f t="shared" si="17"/>
        <v>2.1681318477635889</v>
      </c>
      <c r="BE10" s="322" t="str">
        <f>IF(AL10="","",(AL10/R10)*10)</f>
        <v/>
      </c>
      <c r="BF10" s="154" t="str">
        <f>IF(BE10="","",(BE10-BD10)/BD10)</f>
        <v/>
      </c>
      <c r="BH10" s="321">
        <f t="shared" si="19"/>
        <v>47519.633000000016</v>
      </c>
      <c r="BI10" s="321">
        <f t="shared" si="20"/>
        <v>0</v>
      </c>
    </row>
    <row r="11" spans="1:61" ht="20.100000000000001" customHeight="1" x14ac:dyDescent="0.25">
      <c r="A11" s="339" t="s">
        <v>173</v>
      </c>
      <c r="B11" s="36">
        <v>105742.86999999997</v>
      </c>
      <c r="C11" s="3">
        <v>146772.35999999993</v>
      </c>
      <c r="D11" s="3">
        <v>106191.60999999997</v>
      </c>
      <c r="E11" s="3">
        <v>156740.30999999991</v>
      </c>
      <c r="F11" s="3">
        <v>208322.54999999996</v>
      </c>
      <c r="G11" s="3">
        <v>182102.74999999991</v>
      </c>
      <c r="H11" s="3">
        <v>154819.27999999991</v>
      </c>
      <c r="I11" s="3"/>
      <c r="J11" s="154" t="str">
        <f t="shared" ref="J11:J22" si="25">IF(I11="","",(I11-H11)/I11)</f>
        <v/>
      </c>
      <c r="K11" s="3">
        <v>222013.68</v>
      </c>
      <c r="L11" s="3">
        <v>263893.25999999989</v>
      </c>
      <c r="M11" s="3">
        <v>299190.6300000003</v>
      </c>
      <c r="N11" s="3">
        <v>256106.34999999966</v>
      </c>
      <c r="O11" s="3">
        <v>230811.05</v>
      </c>
      <c r="P11" s="3">
        <v>216672.05</v>
      </c>
      <c r="Q11" s="3">
        <v>236629.01999999981</v>
      </c>
      <c r="R11" s="3"/>
      <c r="S11" s="154" t="str">
        <f t="shared" ref="S11:S22" si="26">IF(R11="","",(R11-Q11)/Q11)</f>
        <v/>
      </c>
      <c r="U11" s="320" t="s">
        <v>173</v>
      </c>
      <c r="V11" s="36">
        <v>5269.9080000000022</v>
      </c>
      <c r="W11" s="3">
        <v>6791.5110000000022</v>
      </c>
      <c r="X11" s="3">
        <v>6331.175000000002</v>
      </c>
      <c r="Y11" s="3">
        <v>12356.189000000002</v>
      </c>
      <c r="Z11" s="3">
        <v>10013.188000000002</v>
      </c>
      <c r="AA11" s="3">
        <v>9709.3430000000008</v>
      </c>
      <c r="AB11" s="3">
        <v>8912.9820000000036</v>
      </c>
      <c r="AC11" s="3"/>
      <c r="AD11" s="154" t="str">
        <f t="shared" ref="AD11:AD22" si="27">IF(AC11="","",(AC11-AB11)/AB11)</f>
        <v/>
      </c>
      <c r="AE11" s="3">
        <v>47205.19600000004</v>
      </c>
      <c r="AF11" s="3">
        <v>52842.769000000008</v>
      </c>
      <c r="AG11" s="3">
        <v>54431.923000000046</v>
      </c>
      <c r="AH11" s="3">
        <v>55981.48</v>
      </c>
      <c r="AI11" s="3">
        <v>55053.410000000054</v>
      </c>
      <c r="AJ11" s="3">
        <v>55267.651000000005</v>
      </c>
      <c r="AK11" s="3">
        <v>57018.747000000025</v>
      </c>
      <c r="AL11" s="3"/>
      <c r="AM11" s="154" t="str">
        <f t="shared" ref="AM11:AM22" si="28">IF(AL11="","",(AL11-AK11)/AK11)</f>
        <v/>
      </c>
      <c r="AO11" s="345">
        <f t="shared" si="2"/>
        <v>0.4983700555886183</v>
      </c>
      <c r="AP11" s="322">
        <f t="shared" si="3"/>
        <v>0.46272411236012051</v>
      </c>
      <c r="AQ11" s="322">
        <f t="shared" si="4"/>
        <v>0.59620293919642087</v>
      </c>
      <c r="AR11" s="322">
        <f t="shared" si="5"/>
        <v>0.78832235306922693</v>
      </c>
      <c r="AS11" s="322">
        <f t="shared" si="6"/>
        <v>0.48065790285305188</v>
      </c>
      <c r="AT11" s="322">
        <f t="shared" si="7"/>
        <v>0.53317937263440585</v>
      </c>
      <c r="AU11" s="322">
        <f t="shared" si="8"/>
        <v>0.57570232854719439</v>
      </c>
      <c r="AV11" s="322" t="str">
        <f t="shared" ref="AV11:AV22" si="29">IF(AC11="","",(AC11/I11)*10)</f>
        <v/>
      </c>
      <c r="AW11" s="154" t="str">
        <f t="shared" ref="AW11:AW22" si="30">IF(AV11="","",(AV11-AU11)/AU11)</f>
        <v/>
      </c>
      <c r="AX11" s="322">
        <f t="shared" si="11"/>
        <v>2.1262291584914967</v>
      </c>
      <c r="AY11" s="322">
        <f t="shared" si="12"/>
        <v>2.002429656596763</v>
      </c>
      <c r="AZ11" s="322">
        <f t="shared" si="13"/>
        <v>1.8193057382846511</v>
      </c>
      <c r="BA11" s="322">
        <f t="shared" si="14"/>
        <v>2.185868487837185</v>
      </c>
      <c r="BB11" s="322">
        <f t="shared" si="15"/>
        <v>2.3852155258597914</v>
      </c>
      <c r="BC11" s="322">
        <f t="shared" si="16"/>
        <v>2.550751285179607</v>
      </c>
      <c r="BD11" s="322">
        <f t="shared" si="17"/>
        <v>2.4096261312327654</v>
      </c>
      <c r="BE11" s="322" t="str">
        <f t="shared" ref="BE11:BE22" si="31">IF(AL11="","",(AL11/R11)*10)</f>
        <v/>
      </c>
      <c r="BF11" s="154" t="str">
        <f t="shared" ref="BF11:BF22" si="32">IF(BE11="","",(BE11-BD11)/BD11)</f>
        <v/>
      </c>
      <c r="BH11" s="321">
        <f t="shared" si="19"/>
        <v>48105.765000000021</v>
      </c>
      <c r="BI11" s="321">
        <f t="shared" si="20"/>
        <v>0</v>
      </c>
    </row>
    <row r="12" spans="1:61" ht="20.100000000000001" customHeight="1" x14ac:dyDescent="0.25">
      <c r="A12" s="339" t="s">
        <v>174</v>
      </c>
      <c r="B12" s="36">
        <v>173043.08000000005</v>
      </c>
      <c r="C12" s="3">
        <v>88557.569999999978</v>
      </c>
      <c r="D12" s="3">
        <v>121066.39000000004</v>
      </c>
      <c r="E12" s="3">
        <v>142381.43</v>
      </c>
      <c r="F12" s="3">
        <v>163673.44999999992</v>
      </c>
      <c r="G12" s="3">
        <v>227727.18000000014</v>
      </c>
      <c r="H12" s="3">
        <v>156062.71999999986</v>
      </c>
      <c r="I12" s="3"/>
      <c r="J12" s="154" t="str">
        <f t="shared" si="25"/>
        <v/>
      </c>
      <c r="K12" s="3">
        <v>215680.73000000007</v>
      </c>
      <c r="L12" s="3">
        <v>298357.37000000005</v>
      </c>
      <c r="M12" s="3">
        <v>243274.90999999974</v>
      </c>
      <c r="N12" s="3">
        <v>242334.35000000021</v>
      </c>
      <c r="O12" s="3">
        <v>229301.40999999997</v>
      </c>
      <c r="P12" s="3">
        <v>227631.2799999998</v>
      </c>
      <c r="Q12" s="3">
        <v>208828.17999999985</v>
      </c>
      <c r="R12" s="3"/>
      <c r="S12" s="154" t="str">
        <f t="shared" si="26"/>
        <v/>
      </c>
      <c r="U12" s="320" t="s">
        <v>174</v>
      </c>
      <c r="V12" s="36">
        <v>8468.7459999999992</v>
      </c>
      <c r="W12" s="3">
        <v>4467.674</v>
      </c>
      <c r="X12" s="3">
        <v>6989.1480000000029</v>
      </c>
      <c r="Y12" s="3">
        <v>11275.52199999999</v>
      </c>
      <c r="Z12" s="3">
        <v>8874.6120000000028</v>
      </c>
      <c r="AA12" s="3">
        <v>11770.861000000004</v>
      </c>
      <c r="AB12" s="3">
        <v>9521.5840000000007</v>
      </c>
      <c r="AC12" s="3"/>
      <c r="AD12" s="154" t="str">
        <f t="shared" si="27"/>
        <v/>
      </c>
      <c r="AE12" s="3">
        <v>45837.497000000039</v>
      </c>
      <c r="AF12" s="3">
        <v>51105.701000000001</v>
      </c>
      <c r="AG12" s="3">
        <v>50899.00499999999</v>
      </c>
      <c r="AH12" s="3">
        <v>50438.382000000049</v>
      </c>
      <c r="AI12" s="3">
        <v>52151.921999999926</v>
      </c>
      <c r="AJ12" s="3">
        <v>56091.163000000066</v>
      </c>
      <c r="AK12" s="3">
        <v>52858.080000000024</v>
      </c>
      <c r="AL12" s="3"/>
      <c r="AM12" s="154" t="str">
        <f t="shared" si="28"/>
        <v/>
      </c>
      <c r="AO12" s="345">
        <f t="shared" si="2"/>
        <v>0.48940102083250003</v>
      </c>
      <c r="AP12" s="322">
        <f t="shared" si="3"/>
        <v>0.50449374344847098</v>
      </c>
      <c r="AQ12" s="322">
        <f t="shared" si="4"/>
        <v>0.57729878622795316</v>
      </c>
      <c r="AR12" s="322">
        <f t="shared" si="5"/>
        <v>0.79192363779461905</v>
      </c>
      <c r="AS12" s="322">
        <f t="shared" si="6"/>
        <v>0.54221451310521085</v>
      </c>
      <c r="AT12" s="322">
        <f t="shared" si="7"/>
        <v>0.51688432623633229</v>
      </c>
      <c r="AU12" s="322">
        <f t="shared" si="8"/>
        <v>0.61011265214395916</v>
      </c>
      <c r="AV12" s="322" t="str">
        <f t="shared" si="29"/>
        <v/>
      </c>
      <c r="AW12" s="154" t="str">
        <f t="shared" si="30"/>
        <v/>
      </c>
      <c r="AX12" s="322">
        <f t="shared" si="11"/>
        <v>2.1252476751168277</v>
      </c>
      <c r="AY12" s="322">
        <f t="shared" si="12"/>
        <v>1.7129022487361378</v>
      </c>
      <c r="AZ12" s="322">
        <f t="shared" si="13"/>
        <v>2.0922422702776888</v>
      </c>
      <c r="BA12" s="322">
        <f t="shared" si="14"/>
        <v>2.0813550369561726</v>
      </c>
      <c r="BB12" s="322">
        <f t="shared" si="15"/>
        <v>2.2743829617096525</v>
      </c>
      <c r="BC12" s="322">
        <f t="shared" si="16"/>
        <v>2.4641236916121598</v>
      </c>
      <c r="BD12" s="322">
        <f t="shared" si="17"/>
        <v>2.53117562964922</v>
      </c>
      <c r="BE12" s="322" t="str">
        <f t="shared" si="31"/>
        <v/>
      </c>
      <c r="BF12" s="154" t="str">
        <f t="shared" si="32"/>
        <v/>
      </c>
      <c r="BH12" s="321">
        <f t="shared" si="19"/>
        <v>43336.496000000021</v>
      </c>
      <c r="BI12" s="321">
        <f t="shared" si="20"/>
        <v>0</v>
      </c>
    </row>
    <row r="13" spans="1:61" ht="20.100000000000001" customHeight="1" x14ac:dyDescent="0.25">
      <c r="A13" s="339" t="s">
        <v>175</v>
      </c>
      <c r="B13" s="36">
        <v>153878.58000000007</v>
      </c>
      <c r="C13" s="3">
        <v>146271.1</v>
      </c>
      <c r="D13" s="3">
        <v>129654.32999999994</v>
      </c>
      <c r="E13" s="3">
        <v>179800.25999999989</v>
      </c>
      <c r="F13" s="3">
        <v>269493.00999999989</v>
      </c>
      <c r="G13" s="3">
        <v>237770.30999999997</v>
      </c>
      <c r="H13" s="3">
        <v>142925.02000000002</v>
      </c>
      <c r="I13" s="3"/>
      <c r="J13" s="154" t="str">
        <f t="shared" si="25"/>
        <v/>
      </c>
      <c r="K13" s="3">
        <v>248639.30000000008</v>
      </c>
      <c r="L13" s="3">
        <v>301296.24000000011</v>
      </c>
      <c r="M13" s="3">
        <v>302219.03000000003</v>
      </c>
      <c r="N13" s="3">
        <v>271364.13999999984</v>
      </c>
      <c r="O13" s="3">
        <v>280219.00999999989</v>
      </c>
      <c r="P13" s="3">
        <v>268822.42000000016</v>
      </c>
      <c r="Q13" s="3">
        <v>250514.48000000024</v>
      </c>
      <c r="R13" s="3"/>
      <c r="S13" s="154" t="str">
        <f t="shared" si="26"/>
        <v/>
      </c>
      <c r="U13" s="320" t="s">
        <v>175</v>
      </c>
      <c r="V13" s="36">
        <v>8304.4390000000039</v>
      </c>
      <c r="W13" s="3">
        <v>7350.9219999999987</v>
      </c>
      <c r="X13" s="3">
        <v>8610.476999999999</v>
      </c>
      <c r="Y13" s="3">
        <v>14121.920000000007</v>
      </c>
      <c r="Z13" s="3">
        <v>13262.653999999999</v>
      </c>
      <c r="AA13" s="3">
        <v>12363.967000000001</v>
      </c>
      <c r="AB13" s="3">
        <v>8585.573000000004</v>
      </c>
      <c r="AC13" s="3"/>
      <c r="AD13" s="154" t="str">
        <f t="shared" si="27"/>
        <v/>
      </c>
      <c r="AE13" s="3">
        <v>54364.509000000027</v>
      </c>
      <c r="AF13" s="3">
        <v>59788.318999999996</v>
      </c>
      <c r="AG13" s="3">
        <v>62714.63899999993</v>
      </c>
      <c r="AH13" s="3">
        <v>65018.055000000037</v>
      </c>
      <c r="AI13" s="3">
        <v>69122.01800000004</v>
      </c>
      <c r="AJ13" s="3">
        <v>69013.109999999884</v>
      </c>
      <c r="AK13" s="3">
        <v>62664.413999999975</v>
      </c>
      <c r="AL13" s="3"/>
      <c r="AM13" s="154" t="str">
        <f t="shared" si="28"/>
        <v/>
      </c>
      <c r="AO13" s="345">
        <f t="shared" si="2"/>
        <v>0.53967478774498701</v>
      </c>
      <c r="AP13" s="322">
        <f t="shared" si="3"/>
        <v>0.50255463998014638</v>
      </c>
      <c r="AQ13" s="322">
        <f t="shared" si="4"/>
        <v>0.66411025378018629</v>
      </c>
      <c r="AR13" s="322">
        <f t="shared" si="5"/>
        <v>0.78542266846555253</v>
      </c>
      <c r="AS13" s="322">
        <f t="shared" si="6"/>
        <v>0.49213350654252608</v>
      </c>
      <c r="AT13" s="322">
        <f t="shared" si="7"/>
        <v>0.51999625184490039</v>
      </c>
      <c r="AU13" s="322">
        <f t="shared" si="8"/>
        <v>0.60070469117303626</v>
      </c>
      <c r="AV13" s="322" t="str">
        <f t="shared" si="29"/>
        <v/>
      </c>
      <c r="AW13" s="154" t="str">
        <f t="shared" si="30"/>
        <v/>
      </c>
      <c r="AX13" s="322">
        <f t="shared" si="11"/>
        <v>2.1864809384518056</v>
      </c>
      <c r="AY13" s="322">
        <f t="shared" si="12"/>
        <v>1.9843699011975713</v>
      </c>
      <c r="AZ13" s="322">
        <f t="shared" si="13"/>
        <v>2.0751386502696381</v>
      </c>
      <c r="BA13" s="322">
        <f t="shared" si="14"/>
        <v>2.3959707793373171</v>
      </c>
      <c r="BB13" s="322">
        <f t="shared" si="15"/>
        <v>2.4667140890976693</v>
      </c>
      <c r="BC13" s="322">
        <f t="shared" si="16"/>
        <v>2.5672378814237233</v>
      </c>
      <c r="BD13" s="322">
        <f t="shared" si="17"/>
        <v>2.5014288196035577</v>
      </c>
      <c r="BE13" s="322" t="str">
        <f t="shared" si="31"/>
        <v/>
      </c>
      <c r="BF13" s="154" t="str">
        <f t="shared" si="32"/>
        <v/>
      </c>
      <c r="BH13" s="321">
        <f t="shared" si="19"/>
        <v>54078.840999999971</v>
      </c>
      <c r="BI13" s="321">
        <f t="shared" si="20"/>
        <v>0</v>
      </c>
    </row>
    <row r="14" spans="1:61" ht="20.100000000000001" customHeight="1" x14ac:dyDescent="0.25">
      <c r="A14" s="339" t="s">
        <v>176</v>
      </c>
      <c r="B14" s="36">
        <v>172907.80999999991</v>
      </c>
      <c r="C14" s="3">
        <v>197865.85999999996</v>
      </c>
      <c r="D14" s="3">
        <v>108818.47999999997</v>
      </c>
      <c r="E14" s="3">
        <v>128700.31000000001</v>
      </c>
      <c r="F14" s="3">
        <v>196874.73</v>
      </c>
      <c r="G14" s="3">
        <v>236496.18999999983</v>
      </c>
      <c r="H14" s="3">
        <v>157159.40999999986</v>
      </c>
      <c r="I14" s="3"/>
      <c r="J14" s="154" t="str">
        <f t="shared" si="25"/>
        <v/>
      </c>
      <c r="K14" s="3">
        <v>188089.6999999999</v>
      </c>
      <c r="L14" s="3">
        <v>220263.89</v>
      </c>
      <c r="M14" s="3">
        <v>238438.41000000006</v>
      </c>
      <c r="N14" s="3">
        <v>192903.74999999985</v>
      </c>
      <c r="O14" s="3">
        <v>168311.4199999999</v>
      </c>
      <c r="P14" s="3">
        <v>186814.78999999992</v>
      </c>
      <c r="Q14" s="3">
        <v>208315.2699999999</v>
      </c>
      <c r="R14" s="3"/>
      <c r="S14" s="154" t="str">
        <f t="shared" si="26"/>
        <v/>
      </c>
      <c r="U14" s="320" t="s">
        <v>176</v>
      </c>
      <c r="V14" s="36">
        <v>7854.7379999999985</v>
      </c>
      <c r="W14" s="3">
        <v>8326.2219999999998</v>
      </c>
      <c r="X14" s="3">
        <v>7079.4509999999991</v>
      </c>
      <c r="Y14" s="3">
        <v>9224.3630000000012</v>
      </c>
      <c r="Z14" s="3">
        <v>8588.8440000000028</v>
      </c>
      <c r="AA14" s="3">
        <v>10903.496999999998</v>
      </c>
      <c r="AB14" s="3">
        <v>9821.8340000000007</v>
      </c>
      <c r="AC14" s="3"/>
      <c r="AD14" s="154" t="str">
        <f t="shared" si="27"/>
        <v/>
      </c>
      <c r="AE14" s="3">
        <v>39184.329000000012</v>
      </c>
      <c r="AF14" s="3">
        <v>43186.20999999997</v>
      </c>
      <c r="AG14" s="3">
        <v>48896.256000000016</v>
      </c>
      <c r="AH14" s="3">
        <v>49231.409</v>
      </c>
      <c r="AI14" s="3">
        <v>41790.908999999992</v>
      </c>
      <c r="AJ14" s="3">
        <v>45062.925000000047</v>
      </c>
      <c r="AK14" s="3">
        <v>49883.474000000017</v>
      </c>
      <c r="AL14" s="3"/>
      <c r="AM14" s="154" t="str">
        <f t="shared" si="28"/>
        <v/>
      </c>
      <c r="AO14" s="345">
        <f t="shared" si="2"/>
        <v>0.45427317597741834</v>
      </c>
      <c r="AP14" s="322">
        <f t="shared" si="3"/>
        <v>0.4208013449111434</v>
      </c>
      <c r="AQ14" s="322">
        <f t="shared" si="4"/>
        <v>0.65057433259497854</v>
      </c>
      <c r="AR14" s="322">
        <f t="shared" si="5"/>
        <v>0.71673199543963806</v>
      </c>
      <c r="AS14" s="322">
        <f t="shared" si="6"/>
        <v>0.436259341155668</v>
      </c>
      <c r="AT14" s="322">
        <f t="shared" si="7"/>
        <v>0.46104324133086483</v>
      </c>
      <c r="AU14" s="322">
        <f t="shared" si="8"/>
        <v>0.62495996898944894</v>
      </c>
      <c r="AV14" s="322" t="str">
        <f t="shared" si="29"/>
        <v/>
      </c>
      <c r="AW14" s="154" t="str">
        <f t="shared" si="30"/>
        <v/>
      </c>
      <c r="AX14" s="322">
        <f t="shared" si="11"/>
        <v>2.0832788291969222</v>
      </c>
      <c r="AY14" s="322">
        <f t="shared" si="12"/>
        <v>1.9606577364996127</v>
      </c>
      <c r="AZ14" s="322">
        <f t="shared" si="13"/>
        <v>2.0506870516373601</v>
      </c>
      <c r="BA14" s="322">
        <f t="shared" si="14"/>
        <v>2.5521229628765663</v>
      </c>
      <c r="BB14" s="322">
        <f t="shared" si="15"/>
        <v>2.4829514836248197</v>
      </c>
      <c r="BC14" s="322">
        <f t="shared" si="16"/>
        <v>2.4121711669616772</v>
      </c>
      <c r="BD14" s="322">
        <f t="shared" si="17"/>
        <v>2.3946143746447413</v>
      </c>
      <c r="BE14" s="322" t="str">
        <f t="shared" si="31"/>
        <v/>
      </c>
      <c r="BF14" s="154" t="str">
        <f t="shared" si="32"/>
        <v/>
      </c>
      <c r="BH14" s="321">
        <f t="shared" si="19"/>
        <v>40061.640000000014</v>
      </c>
      <c r="BI14" s="321">
        <f t="shared" si="20"/>
        <v>0</v>
      </c>
    </row>
    <row r="15" spans="1:61" ht="20.100000000000001" customHeight="1" x14ac:dyDescent="0.25">
      <c r="A15" s="339" t="s">
        <v>177</v>
      </c>
      <c r="B15" s="36">
        <v>184668.65</v>
      </c>
      <c r="C15" s="3">
        <v>144340.81999999992</v>
      </c>
      <c r="D15" s="3">
        <v>80105.51999999996</v>
      </c>
      <c r="E15" s="3">
        <v>122946.30000000002</v>
      </c>
      <c r="F15" s="3">
        <v>216355.29000000004</v>
      </c>
      <c r="G15" s="3">
        <v>152646.59000000005</v>
      </c>
      <c r="H15" s="3">
        <v>145484.2399999999</v>
      </c>
      <c r="I15" s="3"/>
      <c r="J15" s="154" t="str">
        <f t="shared" si="25"/>
        <v/>
      </c>
      <c r="K15" s="3">
        <v>276286.43999999977</v>
      </c>
      <c r="L15" s="3">
        <v>291231.52999999991</v>
      </c>
      <c r="M15" s="3">
        <v>295760.24000000017</v>
      </c>
      <c r="N15" s="3">
        <v>290599.48999999982</v>
      </c>
      <c r="O15" s="3">
        <v>290227.67999999964</v>
      </c>
      <c r="P15" s="3">
        <v>248925.35000000003</v>
      </c>
      <c r="Q15" s="3">
        <v>260647.85999999969</v>
      </c>
      <c r="R15" s="3"/>
      <c r="S15" s="154" t="str">
        <f t="shared" si="26"/>
        <v/>
      </c>
      <c r="U15" s="320" t="s">
        <v>177</v>
      </c>
      <c r="V15" s="36">
        <v>8976.5390000000007</v>
      </c>
      <c r="W15" s="3">
        <v>8231.4969999999994</v>
      </c>
      <c r="X15" s="3">
        <v>7380.0529999999981</v>
      </c>
      <c r="Y15" s="3">
        <v>9158.0150000000012</v>
      </c>
      <c r="Z15" s="3">
        <v>11920.680999999999</v>
      </c>
      <c r="AA15" s="3">
        <v>8611.9049999999952</v>
      </c>
      <c r="AB15" s="3">
        <v>9020.9729999999909</v>
      </c>
      <c r="AC15" s="3"/>
      <c r="AD15" s="154" t="str">
        <f t="shared" si="27"/>
        <v/>
      </c>
      <c r="AE15" s="3">
        <v>64657.764999999978</v>
      </c>
      <c r="AF15" s="3">
        <v>67014.460999999996</v>
      </c>
      <c r="AG15" s="3">
        <v>62417.526999999995</v>
      </c>
      <c r="AH15" s="3">
        <v>71596.117000000057</v>
      </c>
      <c r="AI15" s="3">
        <v>76295.819000000003</v>
      </c>
      <c r="AJ15" s="3">
        <v>70793.573999999935</v>
      </c>
      <c r="AK15" s="3">
        <v>69788.346999999951</v>
      </c>
      <c r="AL15" s="3"/>
      <c r="AM15" s="154" t="str">
        <f t="shared" si="28"/>
        <v/>
      </c>
      <c r="AO15" s="345">
        <f t="shared" si="2"/>
        <v>0.48608894904468092</v>
      </c>
      <c r="AP15" s="322">
        <f t="shared" si="3"/>
        <v>0.57028198953005838</v>
      </c>
      <c r="AQ15" s="322">
        <f t="shared" si="4"/>
        <v>0.92129144158854492</v>
      </c>
      <c r="AR15" s="322">
        <f t="shared" si="5"/>
        <v>0.7448792684285741</v>
      </c>
      <c r="AS15" s="322">
        <f t="shared" si="6"/>
        <v>0.55097709882665669</v>
      </c>
      <c r="AT15" s="322">
        <f t="shared" si="7"/>
        <v>0.56417277320115655</v>
      </c>
      <c r="AU15" s="322">
        <f t="shared" si="8"/>
        <v>0.62006530741749044</v>
      </c>
      <c r="AV15" s="322" t="str">
        <f t="shared" si="29"/>
        <v/>
      </c>
      <c r="AW15" s="154" t="str">
        <f t="shared" si="30"/>
        <v/>
      </c>
      <c r="AX15" s="322">
        <f t="shared" si="11"/>
        <v>2.3402438787802988</v>
      </c>
      <c r="AY15" s="322">
        <f t="shared" si="12"/>
        <v>2.3010716250400503</v>
      </c>
      <c r="AZ15" s="322">
        <f t="shared" si="13"/>
        <v>2.1104096683178226</v>
      </c>
      <c r="BA15" s="322">
        <f t="shared" si="14"/>
        <v>2.4637385633402213</v>
      </c>
      <c r="BB15" s="322">
        <f t="shared" si="15"/>
        <v>2.6288264096656837</v>
      </c>
      <c r="BC15" s="322">
        <f t="shared" si="16"/>
        <v>2.8439680410211303</v>
      </c>
      <c r="BD15" s="322">
        <f t="shared" si="17"/>
        <v>2.6774954914266336</v>
      </c>
      <c r="BE15" s="322" t="str">
        <f t="shared" si="31"/>
        <v/>
      </c>
      <c r="BF15" s="154" t="str">
        <f t="shared" si="32"/>
        <v/>
      </c>
      <c r="BH15" s="321">
        <f t="shared" si="19"/>
        <v>60767.37399999996</v>
      </c>
      <c r="BI15" s="321">
        <f t="shared" si="20"/>
        <v>0</v>
      </c>
    </row>
    <row r="16" spans="1:61" ht="20.100000000000001" customHeight="1" x14ac:dyDescent="0.25">
      <c r="A16" s="339" t="s">
        <v>178</v>
      </c>
      <c r="B16" s="36">
        <v>175049.21999999997</v>
      </c>
      <c r="C16" s="3">
        <v>101082.92000000001</v>
      </c>
      <c r="D16" s="3">
        <v>69030.890000000014</v>
      </c>
      <c r="E16" s="3">
        <v>154535.30999999976</v>
      </c>
      <c r="F16" s="3">
        <v>191998.53000000006</v>
      </c>
      <c r="G16" s="3">
        <v>123638.51</v>
      </c>
      <c r="H16" s="3">
        <v>144301.87000000008</v>
      </c>
      <c r="I16" s="3"/>
      <c r="J16" s="154" t="str">
        <f t="shared" si="25"/>
        <v/>
      </c>
      <c r="K16" s="3">
        <v>218413.52999999985</v>
      </c>
      <c r="L16" s="3">
        <v>269385.36999999994</v>
      </c>
      <c r="M16" s="3">
        <v>357795.17000000092</v>
      </c>
      <c r="N16" s="3">
        <v>308575.81999999948</v>
      </c>
      <c r="O16" s="3">
        <v>305395.48999999964</v>
      </c>
      <c r="P16" s="3">
        <v>278553.35000000038</v>
      </c>
      <c r="Q16" s="3">
        <v>249195.6499999995</v>
      </c>
      <c r="R16" s="3"/>
      <c r="S16" s="154" t="str">
        <f t="shared" si="26"/>
        <v/>
      </c>
      <c r="U16" s="320" t="s">
        <v>178</v>
      </c>
      <c r="V16" s="36">
        <v>8917.1569999999974</v>
      </c>
      <c r="W16" s="3">
        <v>6317.9840000000004</v>
      </c>
      <c r="X16" s="3">
        <v>6844.7550000000019</v>
      </c>
      <c r="Y16" s="3">
        <v>12425.312000000002</v>
      </c>
      <c r="Z16" s="3">
        <v>11852.688999999998</v>
      </c>
      <c r="AA16" s="3">
        <v>8900.4360000000015</v>
      </c>
      <c r="AB16" s="3">
        <v>10496.637000000001</v>
      </c>
      <c r="AC16" s="3"/>
      <c r="AD16" s="154" t="str">
        <f>IF(AC16="","",(AC16-AB16)/AB16)</f>
        <v/>
      </c>
      <c r="AE16" s="3">
        <v>62505.198999999993</v>
      </c>
      <c r="AF16" s="3">
        <v>72259.178000000014</v>
      </c>
      <c r="AG16" s="3">
        <v>85069.483999999968</v>
      </c>
      <c r="AH16" s="3">
        <v>87588.735000000001</v>
      </c>
      <c r="AI16" s="3">
        <v>89099.010000000038</v>
      </c>
      <c r="AJ16" s="3">
        <v>82030.591999999873</v>
      </c>
      <c r="AK16" s="3">
        <v>76179.393000000055</v>
      </c>
      <c r="AL16" s="3"/>
      <c r="AM16" s="154" t="str">
        <f t="shared" si="28"/>
        <v/>
      </c>
      <c r="AO16" s="345">
        <f t="shared" si="2"/>
        <v>0.50940855377704619</v>
      </c>
      <c r="AP16" s="322">
        <f t="shared" si="3"/>
        <v>0.62502982699747878</v>
      </c>
      <c r="AQ16" s="322">
        <f t="shared" si="4"/>
        <v>0.99154958019518513</v>
      </c>
      <c r="AR16" s="322">
        <f t="shared" si="5"/>
        <v>0.80404355483546253</v>
      </c>
      <c r="AS16" s="322">
        <f t="shared" si="6"/>
        <v>0.61733227853359063</v>
      </c>
      <c r="AT16" s="322">
        <f t="shared" si="7"/>
        <v>0.71987570862832317</v>
      </c>
      <c r="AU16" s="322">
        <f t="shared" si="8"/>
        <v>0.72740824495205747</v>
      </c>
      <c r="AV16" s="322" t="str">
        <f t="shared" si="29"/>
        <v/>
      </c>
      <c r="AW16" s="154" t="str">
        <f t="shared" si="30"/>
        <v/>
      </c>
      <c r="AX16" s="322">
        <f t="shared" si="11"/>
        <v>2.8617823721817981</v>
      </c>
      <c r="AY16" s="322">
        <f t="shared" si="12"/>
        <v>2.6823720233953323</v>
      </c>
      <c r="AZ16" s="322">
        <f t="shared" si="13"/>
        <v>2.3776029173339523</v>
      </c>
      <c r="BA16" s="322">
        <f t="shared" si="14"/>
        <v>2.8384834236201706</v>
      </c>
      <c r="BB16" s="322">
        <f t="shared" si="15"/>
        <v>2.9174959328967214</v>
      </c>
      <c r="BC16" s="322">
        <f t="shared" si="16"/>
        <v>2.9448790330469823</v>
      </c>
      <c r="BD16" s="322">
        <f t="shared" si="17"/>
        <v>3.0570113483120673</v>
      </c>
      <c r="BE16" s="322" t="str">
        <f t="shared" si="31"/>
        <v/>
      </c>
      <c r="BF16" s="154" t="str">
        <f t="shared" si="32"/>
        <v/>
      </c>
      <c r="BH16" s="321">
        <f t="shared" si="19"/>
        <v>65682.756000000052</v>
      </c>
      <c r="BI16" s="321">
        <f t="shared" si="20"/>
        <v>0</v>
      </c>
    </row>
    <row r="17" spans="1:61" ht="20.100000000000001" customHeight="1" x14ac:dyDescent="0.25">
      <c r="A17" s="339" t="s">
        <v>179</v>
      </c>
      <c r="B17" s="36">
        <v>143652.40999999997</v>
      </c>
      <c r="C17" s="3">
        <v>108321.03000000003</v>
      </c>
      <c r="D17" s="3">
        <v>126056.69</v>
      </c>
      <c r="E17" s="3">
        <v>102105.74999999991</v>
      </c>
      <c r="F17" s="3">
        <v>191150.96000000002</v>
      </c>
      <c r="G17" s="3">
        <v>143866.02999999988</v>
      </c>
      <c r="H17" s="3">
        <v>145920.45000000004</v>
      </c>
      <c r="I17" s="3"/>
      <c r="J17" s="154" t="str">
        <f t="shared" si="25"/>
        <v/>
      </c>
      <c r="K17" s="3">
        <v>283992.13999999984</v>
      </c>
      <c r="L17" s="3">
        <v>340923.25</v>
      </c>
      <c r="M17" s="3">
        <v>307861.13000000047</v>
      </c>
      <c r="N17" s="3">
        <v>286413.15999999997</v>
      </c>
      <c r="O17" s="3">
        <v>274219.10999999993</v>
      </c>
      <c r="P17" s="3">
        <v>273526.24999999971</v>
      </c>
      <c r="Q17" s="3">
        <v>315551.33000000031</v>
      </c>
      <c r="R17" s="3"/>
      <c r="S17" s="154" t="str">
        <f t="shared" si="26"/>
        <v/>
      </c>
      <c r="U17" s="320" t="s">
        <v>179</v>
      </c>
      <c r="V17" s="36">
        <v>8623.6640000000007</v>
      </c>
      <c r="W17" s="3">
        <v>7729.3239999999987</v>
      </c>
      <c r="X17" s="3">
        <v>10518.219000000001</v>
      </c>
      <c r="Y17" s="3">
        <v>7756.1780000000035</v>
      </c>
      <c r="Z17" s="3">
        <v>12715.098000000002</v>
      </c>
      <c r="AA17" s="3">
        <v>10229.966999999997</v>
      </c>
      <c r="AB17" s="3">
        <v>10714.657999999998</v>
      </c>
      <c r="AC17" s="3"/>
      <c r="AD17" s="154" t="str">
        <f t="shared" si="27"/>
        <v/>
      </c>
      <c r="AE17" s="3">
        <v>75798.92399999997</v>
      </c>
      <c r="AF17" s="3">
        <v>78510.058999999979</v>
      </c>
      <c r="AG17" s="3">
        <v>82860.765000000043</v>
      </c>
      <c r="AH17" s="3">
        <v>82287.181999999913</v>
      </c>
      <c r="AI17" s="3">
        <v>81224.970999999918</v>
      </c>
      <c r="AJ17" s="3">
        <v>82936.981999999916</v>
      </c>
      <c r="AK17" s="3">
        <v>94312.70300000014</v>
      </c>
      <c r="AL17" s="3"/>
      <c r="AM17" s="154" t="str">
        <f t="shared" si="28"/>
        <v/>
      </c>
      <c r="AO17" s="345">
        <f t="shared" ref="AO17:AP22" si="33">(V17/B17)*10</f>
        <v>0.60031460662581315</v>
      </c>
      <c r="AP17" s="322">
        <f t="shared" si="33"/>
        <v>0.71355709966938063</v>
      </c>
      <c r="AQ17" s="322">
        <f t="shared" ref="AQ17:AT18" si="34">IF(X17="","",(X17/D17)*10)</f>
        <v>0.83440387019522733</v>
      </c>
      <c r="AR17" s="322">
        <f t="shared" si="34"/>
        <v>0.75962205850307263</v>
      </c>
      <c r="AS17" s="322">
        <f t="shared" si="34"/>
        <v>0.665186196292187</v>
      </c>
      <c r="AT17" s="322">
        <f t="shared" si="34"/>
        <v>0.71107592250929597</v>
      </c>
      <c r="AU17" s="322">
        <f t="shared" ref="AU17:AU21" si="35">(AB17/H17)*10</f>
        <v>0.73428076736331294</v>
      </c>
      <c r="AV17" s="322" t="str">
        <f t="shared" si="29"/>
        <v/>
      </c>
      <c r="AW17" s="154" t="str">
        <f t="shared" si="30"/>
        <v/>
      </c>
      <c r="AX17" s="322">
        <f t="shared" si="11"/>
        <v>2.669050065963094</v>
      </c>
      <c r="AY17" s="322">
        <f t="shared" si="12"/>
        <v>2.3028660849619373</v>
      </c>
      <c r="AZ17" s="322">
        <f t="shared" si="13"/>
        <v>2.6914981115024137</v>
      </c>
      <c r="BA17" s="322">
        <f t="shared" si="14"/>
        <v>2.8730237814491453</v>
      </c>
      <c r="BB17" s="322">
        <f t="shared" si="15"/>
        <v>2.9620463358662326</v>
      </c>
      <c r="BC17" s="322">
        <f t="shared" si="16"/>
        <v>3.0321397672069867</v>
      </c>
      <c r="BD17" s="322">
        <f t="shared" si="17"/>
        <v>2.9888228644132173</v>
      </c>
      <c r="BE17" s="322" t="str">
        <f t="shared" si="31"/>
        <v/>
      </c>
      <c r="BF17" s="154" t="str">
        <f t="shared" si="32"/>
        <v/>
      </c>
      <c r="BH17" s="321">
        <f t="shared" si="19"/>
        <v>83598.045000000144</v>
      </c>
      <c r="BI17" s="321">
        <f t="shared" si="20"/>
        <v>0</v>
      </c>
    </row>
    <row r="18" spans="1:61" ht="20.100000000000001" customHeight="1" thickBot="1" x14ac:dyDescent="0.3">
      <c r="A18" s="340" t="s">
        <v>180</v>
      </c>
      <c r="B18" s="42">
        <v>152913.45000000004</v>
      </c>
      <c r="C18" s="341">
        <v>216589.59999999995</v>
      </c>
      <c r="D18" s="341">
        <v>85917.549999999959</v>
      </c>
      <c r="E18" s="341">
        <v>230072.31999999998</v>
      </c>
      <c r="F18" s="341">
        <v>233366.15000000014</v>
      </c>
      <c r="G18" s="341">
        <v>149347.89999999994</v>
      </c>
      <c r="H18" s="341">
        <v>169778.49000000002</v>
      </c>
      <c r="I18" s="341"/>
      <c r="J18" s="157" t="str">
        <f t="shared" si="25"/>
        <v/>
      </c>
      <c r="K18" s="341">
        <v>226068.2300000001</v>
      </c>
      <c r="L18" s="341">
        <v>257835.04999999996</v>
      </c>
      <c r="M18" s="341">
        <v>297135.57000000012</v>
      </c>
      <c r="N18" s="341">
        <v>191538.02999999988</v>
      </c>
      <c r="O18" s="341">
        <v>207146.76999999993</v>
      </c>
      <c r="P18" s="341">
        <v>199318.66999999998</v>
      </c>
      <c r="Q18" s="341">
        <v>192110.80999999947</v>
      </c>
      <c r="R18" s="341"/>
      <c r="S18" s="157" t="str">
        <f t="shared" si="26"/>
        <v/>
      </c>
      <c r="U18" s="323" t="s">
        <v>180</v>
      </c>
      <c r="V18" s="42">
        <v>8608.0499999999975</v>
      </c>
      <c r="W18" s="341">
        <v>10777.051000000001</v>
      </c>
      <c r="X18" s="341">
        <v>8423.9280000000035</v>
      </c>
      <c r="Y18" s="341">
        <v>14158.847</v>
      </c>
      <c r="Z18" s="341">
        <v>13639.642000000007</v>
      </c>
      <c r="AA18" s="341">
        <v>9440.7710000000006</v>
      </c>
      <c r="AB18" s="341">
        <v>11551.842000000001</v>
      </c>
      <c r="AC18" s="341"/>
      <c r="AD18" s="157" t="str">
        <f t="shared" si="27"/>
        <v/>
      </c>
      <c r="AE18" s="341">
        <v>50975.751000000069</v>
      </c>
      <c r="AF18" s="341">
        <v>55476.897000000012</v>
      </c>
      <c r="AG18" s="341">
        <v>59634.482000000025</v>
      </c>
      <c r="AH18" s="341">
        <v>54113.734999999979</v>
      </c>
      <c r="AI18" s="341">
        <v>57504.426999999996</v>
      </c>
      <c r="AJ18" s="341">
        <v>58105.801000000021</v>
      </c>
      <c r="AK18" s="341">
        <v>58941.668999999929</v>
      </c>
      <c r="AL18" s="341"/>
      <c r="AM18" s="157" t="str">
        <f t="shared" si="28"/>
        <v/>
      </c>
      <c r="AO18" s="345">
        <f t="shared" si="33"/>
        <v>0.56293609227965202</v>
      </c>
      <c r="AP18" s="322">
        <f t="shared" si="33"/>
        <v>0.49757933898949919</v>
      </c>
      <c r="AQ18" s="322">
        <f t="shared" si="34"/>
        <v>0.98046650538801527</v>
      </c>
      <c r="AR18" s="322">
        <f t="shared" si="34"/>
        <v>0.61540853762851611</v>
      </c>
      <c r="AS18" s="322">
        <f t="shared" si="34"/>
        <v>0.58447388363736552</v>
      </c>
      <c r="AT18" s="322">
        <f t="shared" si="34"/>
        <v>0.63213282543644767</v>
      </c>
      <c r="AU18" s="322">
        <f t="shared" si="35"/>
        <v>0.68040668756095068</v>
      </c>
      <c r="AV18" s="322" t="str">
        <f t="shared" si="29"/>
        <v/>
      </c>
      <c r="AW18" s="154" t="str">
        <f t="shared" si="30"/>
        <v/>
      </c>
      <c r="AX18" s="322">
        <f t="shared" si="11"/>
        <v>2.2548834482403852</v>
      </c>
      <c r="AY18" s="322">
        <f t="shared" si="12"/>
        <v>2.1516429593261281</v>
      </c>
      <c r="AZ18" s="322">
        <f t="shared" si="13"/>
        <v>2.0069789019200899</v>
      </c>
      <c r="BA18" s="322">
        <f t="shared" si="14"/>
        <v>2.825221445579241</v>
      </c>
      <c r="BB18" s="322">
        <f t="shared" si="15"/>
        <v>2.7760233480831014</v>
      </c>
      <c r="BC18" s="322">
        <f t="shared" si="16"/>
        <v>2.9152211882609906</v>
      </c>
      <c r="BD18" s="322">
        <f t="shared" si="17"/>
        <v>3.0681078800302855</v>
      </c>
      <c r="BE18" s="322" t="str">
        <f t="shared" si="31"/>
        <v/>
      </c>
      <c r="BF18" s="154" t="str">
        <f t="shared" si="32"/>
        <v/>
      </c>
      <c r="BH18" s="321">
        <f t="shared" si="19"/>
        <v>47389.826999999932</v>
      </c>
      <c r="BI18" s="321">
        <f t="shared" si="20"/>
        <v>0</v>
      </c>
    </row>
    <row r="19" spans="1:61" ht="20.100000000000001" customHeight="1" x14ac:dyDescent="0.25">
      <c r="A19" s="339" t="s">
        <v>181</v>
      </c>
      <c r="B19" s="36">
        <f>SUM(B7:B9)</f>
        <v>383996.99999999988</v>
      </c>
      <c r="C19" s="3">
        <f>SUM(C7:C9)</f>
        <v>360761.51999999996</v>
      </c>
      <c r="D19" s="3">
        <f>SUM(D7:D9)</f>
        <v>338161.04999999993</v>
      </c>
      <c r="E19" s="3">
        <f t="shared" ref="E19:F19" si="36">SUM(E7:E9)</f>
        <v>270933.47000000003</v>
      </c>
      <c r="F19" s="3">
        <f t="shared" si="36"/>
        <v>519508.35</v>
      </c>
      <c r="G19" s="3">
        <f t="shared" ref="G19:H19" si="37">SUM(G7:G9)</f>
        <v>534624.43999999994</v>
      </c>
      <c r="H19" s="3">
        <f t="shared" si="37"/>
        <v>456381.43999999983</v>
      </c>
      <c r="I19" s="3">
        <f t="shared" ref="I19" si="38">SUM(I7:I9)</f>
        <v>489118.28999999992</v>
      </c>
      <c r="J19" s="154">
        <f t="shared" si="25"/>
        <v>6.693033294665815E-2</v>
      </c>
      <c r="K19" s="3">
        <f>SUM(K7:K9)</f>
        <v>571934.28999999992</v>
      </c>
      <c r="L19" s="3">
        <f>SUM(L7:L9)</f>
        <v>600923.96</v>
      </c>
      <c r="M19" s="3">
        <f>SUM(M7:M9)</f>
        <v>775955.95</v>
      </c>
      <c r="N19" s="3">
        <f t="shared" ref="N19:R19" si="39">SUM(N7:N9)</f>
        <v>705578.6</v>
      </c>
      <c r="O19" s="3">
        <f t="shared" si="39"/>
        <v>632916.85000000009</v>
      </c>
      <c r="P19" s="3">
        <f t="shared" ref="P19" si="40">SUM(P7:P9)</f>
        <v>633325.85000000009</v>
      </c>
      <c r="Q19" s="3">
        <f t="shared" si="39"/>
        <v>602700.00999999966</v>
      </c>
      <c r="R19" s="3">
        <f t="shared" si="39"/>
        <v>625982.51000000071</v>
      </c>
      <c r="S19" s="154">
        <f t="shared" si="26"/>
        <v>3.863032953990006E-2</v>
      </c>
      <c r="U19" s="319" t="s">
        <v>181</v>
      </c>
      <c r="V19" s="36">
        <f>SUM(V7:V9)</f>
        <v>17386.603999999999</v>
      </c>
      <c r="W19" s="3">
        <f t="shared" ref="W19:AI19" si="41">SUM(W7:W9)</f>
        <v>16187.608</v>
      </c>
      <c r="X19" s="3">
        <f>SUM(X7:X9)</f>
        <v>17207.878999999994</v>
      </c>
      <c r="Y19" s="3">
        <f t="shared" ref="Y19:Z19" si="42">SUM(Y7:Y9)</f>
        <v>22973.369000000002</v>
      </c>
      <c r="Z19" s="3">
        <f t="shared" si="42"/>
        <v>26551.153999999995</v>
      </c>
      <c r="AA19" s="3">
        <f t="shared" ref="AA19:AC19" si="43">SUM(AA7:AA9)</f>
        <v>26243.759999999995</v>
      </c>
      <c r="AB19" s="3">
        <f t="shared" si="43"/>
        <v>25113.49600000001</v>
      </c>
      <c r="AC19" s="3">
        <f t="shared" si="43"/>
        <v>27803.867999999999</v>
      </c>
      <c r="AD19" s="154">
        <f t="shared" si="27"/>
        <v>0.10712853359802982</v>
      </c>
      <c r="AE19" s="3">
        <f t="shared" si="41"/>
        <v>127825.96000000005</v>
      </c>
      <c r="AF19" s="3">
        <f t="shared" si="41"/>
        <v>131829.77699999997</v>
      </c>
      <c r="AG19" s="3">
        <f t="shared" si="41"/>
        <v>147637.00799999994</v>
      </c>
      <c r="AH19" s="3">
        <f t="shared" si="41"/>
        <v>147798.02600000007</v>
      </c>
      <c r="AI19" s="3">
        <f t="shared" si="41"/>
        <v>150261.35799999989</v>
      </c>
      <c r="AJ19" s="3">
        <f t="shared" ref="AJ19:AL19" si="44">SUM(AJ7:AJ9)</f>
        <v>154060.90200000006</v>
      </c>
      <c r="AK19" s="3">
        <f t="shared" si="44"/>
        <v>151138.89199999993</v>
      </c>
      <c r="AL19" s="3">
        <f t="shared" si="44"/>
        <v>163313.17399999994</v>
      </c>
      <c r="AM19" s="154">
        <f t="shared" si="28"/>
        <v>8.0550292773087229E-2</v>
      </c>
      <c r="AO19" s="343">
        <f t="shared" si="33"/>
        <v>0.45277968317460826</v>
      </c>
      <c r="AP19" s="344">
        <f t="shared" si="33"/>
        <v>0.44870661372088694</v>
      </c>
      <c r="AQ19" s="344">
        <f t="shared" ref="AQ19:AT21" si="45">(X19/D19)*10</f>
        <v>0.50886638186154198</v>
      </c>
      <c r="AR19" s="344">
        <f t="shared" si="45"/>
        <v>0.84793395958055684</v>
      </c>
      <c r="AS19" s="344">
        <f t="shared" si="45"/>
        <v>0.51108233390281399</v>
      </c>
      <c r="AT19" s="344">
        <f t="shared" si="45"/>
        <v>0.490882160194547</v>
      </c>
      <c r="AU19" s="344">
        <f t="shared" si="35"/>
        <v>0.5502742618104719</v>
      </c>
      <c r="AV19" s="344">
        <f t="shared" si="29"/>
        <v>0.5684487488701353</v>
      </c>
      <c r="AW19" s="176">
        <f t="shared" si="30"/>
        <v>3.302805222956829E-2</v>
      </c>
      <c r="AX19" s="344">
        <f t="shared" si="11"/>
        <v>2.2349763291863489</v>
      </c>
      <c r="AY19" s="344">
        <f t="shared" si="12"/>
        <v>2.1937846678638007</v>
      </c>
      <c r="AZ19" s="344">
        <f t="shared" si="13"/>
        <v>1.9026467675130263</v>
      </c>
      <c r="BA19" s="344">
        <f t="shared" si="14"/>
        <v>2.094706755562032</v>
      </c>
      <c r="BB19" s="344">
        <f t="shared" si="15"/>
        <v>2.3741089844582248</v>
      </c>
      <c r="BC19" s="344">
        <f t="shared" si="16"/>
        <v>2.4325693006214739</v>
      </c>
      <c r="BD19" s="344">
        <f t="shared" si="17"/>
        <v>2.507696855687791</v>
      </c>
      <c r="BE19" s="344">
        <f t="shared" si="31"/>
        <v>2.6089095364661183</v>
      </c>
      <c r="BF19" s="176">
        <f t="shared" si="32"/>
        <v>4.0360811773864726E-2</v>
      </c>
      <c r="BH19" s="321"/>
      <c r="BI19" s="321"/>
    </row>
    <row r="20" spans="1:61" ht="20.100000000000001" customHeight="1" x14ac:dyDescent="0.25">
      <c r="A20" s="339" t="s">
        <v>182</v>
      </c>
      <c r="B20" s="36">
        <f>SUM(B10:B12)</f>
        <v>449195.80000000005</v>
      </c>
      <c r="C20" s="3">
        <f>SUM(C10:C12)</f>
        <v>360855.57999999996</v>
      </c>
      <c r="D20" s="3">
        <f>SUM(D10:D12)</f>
        <v>358400.06000000006</v>
      </c>
      <c r="E20" s="3">
        <f t="shared" ref="E20:F20" si="46">SUM(E10:E12)</f>
        <v>410436.21999999991</v>
      </c>
      <c r="F20" s="3">
        <f t="shared" si="46"/>
        <v>511451.39999999991</v>
      </c>
      <c r="G20" s="3">
        <f t="shared" ref="G20:H20" si="47">SUM(G10:G12)</f>
        <v>582701.47000000009</v>
      </c>
      <c r="H20" s="3">
        <f t="shared" si="47"/>
        <v>429843.97999999975</v>
      </c>
      <c r="I20" s="3" t="str">
        <f>IF(I12="","",SUM(I10:I12))</f>
        <v/>
      </c>
      <c r="J20" s="154" t="str">
        <f t="shared" si="25"/>
        <v/>
      </c>
      <c r="K20" s="3">
        <f>SUM(K10:K12)</f>
        <v>653030.27</v>
      </c>
      <c r="L20" s="3">
        <f>SUM(L10:L12)</f>
        <v>796751.14999999991</v>
      </c>
      <c r="M20" s="3">
        <f>SUM(M10:M12)</f>
        <v>787513.37999999966</v>
      </c>
      <c r="N20" s="3">
        <f t="shared" ref="N20:Q20" si="48">SUM(N10:N12)</f>
        <v>793642.10999999975</v>
      </c>
      <c r="O20" s="3">
        <f t="shared" si="48"/>
        <v>677732</v>
      </c>
      <c r="P20" s="3">
        <f t="shared" ref="P20" si="49">SUM(P10:P12)</f>
        <v>708901.94999999949</v>
      </c>
      <c r="Q20" s="3">
        <f t="shared" si="48"/>
        <v>695792.57999999961</v>
      </c>
      <c r="R20" s="3" t="str">
        <f>IF(R12="","",SUM(R10:R12))</f>
        <v/>
      </c>
      <c r="S20" s="154" t="str">
        <f t="shared" si="26"/>
        <v/>
      </c>
      <c r="U20" s="320" t="s">
        <v>182</v>
      </c>
      <c r="V20" s="36">
        <f>SUM(V10:V12)</f>
        <v>20822.173999999999</v>
      </c>
      <c r="W20" s="3">
        <f t="shared" ref="W20:AI20" si="50">SUM(W10:W12)</f>
        <v>16993.961000000003</v>
      </c>
      <c r="X20" s="3">
        <f>SUM(X10:X12)</f>
        <v>20306.538000000008</v>
      </c>
      <c r="Y20" s="3">
        <f t="shared" ref="Y20:Z20" si="51">SUM(Y10:Y12)</f>
        <v>32580.996999999992</v>
      </c>
      <c r="Z20" s="3">
        <f t="shared" si="51"/>
        <v>26623.229000000007</v>
      </c>
      <c r="AA20" s="3">
        <f t="shared" ref="AA20:AB20" si="52">SUM(AA10:AA12)</f>
        <v>30060.606000000007</v>
      </c>
      <c r="AB20" s="3">
        <f t="shared" si="52"/>
        <v>25190.944000000003</v>
      </c>
      <c r="AC20" s="3" t="str">
        <f>IF(AC12="","",SUM(AC10:AC12))</f>
        <v/>
      </c>
      <c r="AD20" s="154" t="str">
        <f t="shared" si="27"/>
        <v/>
      </c>
      <c r="AE20" s="3">
        <f t="shared" si="50"/>
        <v>139067.76800000004</v>
      </c>
      <c r="AF20" s="3">
        <f t="shared" si="50"/>
        <v>148853.359</v>
      </c>
      <c r="AG20" s="3">
        <f t="shared" si="50"/>
        <v>154274.67400000006</v>
      </c>
      <c r="AH20" s="3">
        <f t="shared" si="50"/>
        <v>163160.30300000007</v>
      </c>
      <c r="AI20" s="3">
        <f t="shared" si="50"/>
        <v>160986.291</v>
      </c>
      <c r="AJ20" s="3">
        <f t="shared" ref="AJ20:AK20" si="53">SUM(AJ10:AJ12)</f>
        <v>173530.01900000006</v>
      </c>
      <c r="AK20" s="3">
        <f t="shared" si="53"/>
        <v>164152.83800000005</v>
      </c>
      <c r="AL20" s="3" t="str">
        <f>IF(AL12="","",SUM(AL10:AL12))</f>
        <v/>
      </c>
      <c r="AM20" s="154" t="str">
        <f t="shared" si="28"/>
        <v/>
      </c>
      <c r="AO20" s="345">
        <f t="shared" si="33"/>
        <v>0.4635433813049899</v>
      </c>
      <c r="AP20" s="322">
        <f t="shared" si="33"/>
        <v>0.4709352422927755</v>
      </c>
      <c r="AQ20" s="322">
        <f t="shared" si="45"/>
        <v>0.56658857702200172</v>
      </c>
      <c r="AR20" s="322">
        <f t="shared" si="45"/>
        <v>0.7938138841645116</v>
      </c>
      <c r="AS20" s="322">
        <f t="shared" si="45"/>
        <v>0.52054269477021697</v>
      </c>
      <c r="AT20" s="322">
        <f t="shared" si="45"/>
        <v>0.51588347631935783</v>
      </c>
      <c r="AU20" s="322">
        <f t="shared" si="35"/>
        <v>0.58604854719612498</v>
      </c>
      <c r="AV20" s="322" t="str">
        <f t="shared" si="29"/>
        <v/>
      </c>
      <c r="AW20" s="154" t="str">
        <f t="shared" si="30"/>
        <v/>
      </c>
      <c r="AX20" s="322">
        <f t="shared" si="11"/>
        <v>2.1295761374124362</v>
      </c>
      <c r="AY20" s="322">
        <f t="shared" si="12"/>
        <v>1.8682540841014164</v>
      </c>
      <c r="AZ20" s="322">
        <f t="shared" si="13"/>
        <v>1.9590101948490086</v>
      </c>
      <c r="BA20" s="322">
        <f t="shared" si="14"/>
        <v>2.0558423115930697</v>
      </c>
      <c r="BB20" s="322">
        <f t="shared" si="15"/>
        <v>2.3753680068227561</v>
      </c>
      <c r="BC20" s="322">
        <f t="shared" si="16"/>
        <v>2.447870527087705</v>
      </c>
      <c r="BD20" s="322">
        <f t="shared" si="17"/>
        <v>2.3592208758535502</v>
      </c>
      <c r="BE20" s="322" t="str">
        <f t="shared" si="31"/>
        <v/>
      </c>
      <c r="BF20" s="154" t="str">
        <f t="shared" si="32"/>
        <v/>
      </c>
      <c r="BH20" s="321"/>
      <c r="BI20" s="321"/>
    </row>
    <row r="21" spans="1:61" ht="20.100000000000001" customHeight="1" x14ac:dyDescent="0.25">
      <c r="A21" s="339" t="s">
        <v>183</v>
      </c>
      <c r="B21" s="36">
        <f>SUM(B13:B15)</f>
        <v>511455.04000000004</v>
      </c>
      <c r="C21" s="3">
        <f>SUM(C13:C15)</f>
        <v>488477.77999999991</v>
      </c>
      <c r="D21" s="3">
        <f>SUM(D13:D15)</f>
        <v>318578.32999999984</v>
      </c>
      <c r="E21" s="3">
        <f t="shared" ref="E21:F21" si="54">SUM(E13:E15)</f>
        <v>431446.86999999988</v>
      </c>
      <c r="F21" s="3">
        <f t="shared" si="54"/>
        <v>682723.02999999991</v>
      </c>
      <c r="G21" s="3">
        <f t="shared" ref="G21:H21" si="55">SUM(G13:G15)</f>
        <v>626913.08999999985</v>
      </c>
      <c r="H21" s="3">
        <f t="shared" si="55"/>
        <v>445568.66999999981</v>
      </c>
      <c r="I21" s="3" t="str">
        <f>IF(I15="","",SUM(I13:I15))</f>
        <v/>
      </c>
      <c r="J21" s="154" t="str">
        <f t="shared" si="25"/>
        <v/>
      </c>
      <c r="K21" s="3">
        <f>SUM(K13:K15)</f>
        <v>713015.43999999971</v>
      </c>
      <c r="L21" s="3">
        <f>SUM(L13:L15)</f>
        <v>812791.66</v>
      </c>
      <c r="M21" s="3">
        <f>SUM(M13:M15)</f>
        <v>836417.68000000017</v>
      </c>
      <c r="N21" s="3">
        <f t="shared" ref="N21:Q21" si="56">SUM(N13:N15)</f>
        <v>754867.37999999942</v>
      </c>
      <c r="O21" s="3">
        <f t="shared" si="56"/>
        <v>738758.1099999994</v>
      </c>
      <c r="P21" s="3">
        <f t="shared" ref="P21" si="57">SUM(P13:P15)</f>
        <v>704562.56</v>
      </c>
      <c r="Q21" s="3">
        <f t="shared" si="56"/>
        <v>719477.60999999987</v>
      </c>
      <c r="R21" s="3" t="str">
        <f>IF(R15="","",OMA(R13:R15))</f>
        <v/>
      </c>
      <c r="S21" s="154" t="str">
        <f t="shared" si="26"/>
        <v/>
      </c>
      <c r="U21" s="320" t="s">
        <v>183</v>
      </c>
      <c r="V21" s="36">
        <f>SUM(V13:V15)</f>
        <v>25135.716000000004</v>
      </c>
      <c r="W21" s="3">
        <f t="shared" ref="W21:AI21" si="58">SUM(W13:W15)</f>
        <v>23908.640999999996</v>
      </c>
      <c r="X21" s="3">
        <f>SUM(X13:X15)</f>
        <v>23069.980999999996</v>
      </c>
      <c r="Y21" s="3">
        <f t="shared" ref="Y21:Z21" si="59">SUM(Y13:Y15)</f>
        <v>32504.29800000001</v>
      </c>
      <c r="Z21" s="3">
        <f t="shared" si="59"/>
        <v>33772.178999999996</v>
      </c>
      <c r="AA21" s="3">
        <f t="shared" ref="AA21:AB21" si="60">SUM(AA13:AA15)</f>
        <v>31879.368999999995</v>
      </c>
      <c r="AB21" s="3">
        <f t="shared" si="60"/>
        <v>27428.379999999997</v>
      </c>
      <c r="AC21" s="3" t="str">
        <f>IF(AC15="","",SUM(AC13:AC15))</f>
        <v/>
      </c>
      <c r="AD21" s="154" t="str">
        <f t="shared" si="27"/>
        <v/>
      </c>
      <c r="AE21" s="3">
        <f t="shared" si="58"/>
        <v>158206.60300000003</v>
      </c>
      <c r="AF21" s="3">
        <f t="shared" si="58"/>
        <v>169988.98999999996</v>
      </c>
      <c r="AG21" s="3">
        <f t="shared" si="58"/>
        <v>174028.42199999993</v>
      </c>
      <c r="AH21" s="3">
        <f t="shared" si="58"/>
        <v>185845.58100000009</v>
      </c>
      <c r="AI21" s="3">
        <f t="shared" si="58"/>
        <v>187208.74600000004</v>
      </c>
      <c r="AJ21" s="3">
        <f t="shared" ref="AJ21:AK21" si="61">SUM(AJ13:AJ15)</f>
        <v>184869.60899999988</v>
      </c>
      <c r="AK21" s="3">
        <f t="shared" si="61"/>
        <v>182336.23499999993</v>
      </c>
      <c r="AL21" s="3" t="str">
        <f>IF(AL15="","",SUM(AL13:AL15))</f>
        <v/>
      </c>
      <c r="AM21" s="154" t="str">
        <f t="shared" si="28"/>
        <v/>
      </c>
      <c r="AO21" s="345">
        <f t="shared" si="33"/>
        <v>0.49145504558914899</v>
      </c>
      <c r="AP21" s="322">
        <f t="shared" si="33"/>
        <v>0.48945196647429901</v>
      </c>
      <c r="AQ21" s="322">
        <f t="shared" si="45"/>
        <v>0.72415411933385454</v>
      </c>
      <c r="AR21" s="322">
        <f t="shared" si="45"/>
        <v>0.75337892705074017</v>
      </c>
      <c r="AS21" s="322">
        <f t="shared" si="45"/>
        <v>0.49466881174346788</v>
      </c>
      <c r="AT21" s="322">
        <f t="shared" si="45"/>
        <v>0.50851337304186772</v>
      </c>
      <c r="AU21" s="322">
        <f t="shared" si="35"/>
        <v>0.61558143215051475</v>
      </c>
      <c r="AV21" s="322" t="str">
        <f t="shared" si="29"/>
        <v/>
      </c>
      <c r="AW21" s="154" t="str">
        <f t="shared" si="30"/>
        <v/>
      </c>
      <c r="AX21" s="322">
        <f t="shared" si="11"/>
        <v>2.2188383886890319</v>
      </c>
      <c r="AY21" s="322">
        <f t="shared" si="12"/>
        <v>2.0914214351067524</v>
      </c>
      <c r="AZ21" s="322">
        <f t="shared" si="13"/>
        <v>2.0806401653298372</v>
      </c>
      <c r="BA21" s="322">
        <f t="shared" si="14"/>
        <v>2.461963331890169</v>
      </c>
      <c r="BB21" s="322">
        <f t="shared" si="15"/>
        <v>2.5341007220888607</v>
      </c>
      <c r="BC21" s="322">
        <f t="shared" si="16"/>
        <v>2.6238920359321942</v>
      </c>
      <c r="BD21" s="322">
        <f t="shared" si="17"/>
        <v>2.5342864387399064</v>
      </c>
      <c r="BE21" s="322" t="str">
        <f t="shared" si="31"/>
        <v/>
      </c>
      <c r="BF21" s="154" t="str">
        <f t="shared" si="32"/>
        <v/>
      </c>
      <c r="BH21" s="321"/>
      <c r="BI21" s="321"/>
    </row>
    <row r="22" spans="1:61" ht="20.100000000000001" customHeight="1" thickBot="1" x14ac:dyDescent="0.3">
      <c r="A22" s="340" t="s">
        <v>184</v>
      </c>
      <c r="B22" s="42">
        <f>SUM(B16:B18)</f>
        <v>471615.07999999996</v>
      </c>
      <c r="C22" s="341">
        <f>SUM(C16:C18)</f>
        <v>425993.55</v>
      </c>
      <c r="D22" s="341">
        <f>SUM(D16:D18)</f>
        <v>281005.13</v>
      </c>
      <c r="E22" s="341">
        <f t="shared" ref="E22:F22" si="62">SUM(E16:E18)</f>
        <v>486713.37999999966</v>
      </c>
      <c r="F22" s="341">
        <f t="shared" si="62"/>
        <v>616515.64000000025</v>
      </c>
      <c r="G22" s="341">
        <f t="shared" ref="G22:H22" si="63">SUM(G16:G18)</f>
        <v>416852.43999999983</v>
      </c>
      <c r="H22" s="341">
        <f t="shared" si="63"/>
        <v>460000.81000000017</v>
      </c>
      <c r="I22" s="341" t="str">
        <f>IF(I18="","",SUM(I16:I18))</f>
        <v/>
      </c>
      <c r="J22" s="157" t="str">
        <f t="shared" si="25"/>
        <v/>
      </c>
      <c r="K22" s="341">
        <f>SUM(K16:K18)</f>
        <v>728473.89999999979</v>
      </c>
      <c r="L22" s="341">
        <f>SUM(L16:L18)</f>
        <v>868143.66999999981</v>
      </c>
      <c r="M22" s="341">
        <f>SUM(M16:M18)</f>
        <v>962791.87000000151</v>
      </c>
      <c r="N22" s="341">
        <f t="shared" ref="N22:Q22" si="64">SUM(N16:N18)</f>
        <v>786527.00999999943</v>
      </c>
      <c r="O22" s="341">
        <f t="shared" si="64"/>
        <v>786761.36999999953</v>
      </c>
      <c r="P22" s="341">
        <f t="shared" ref="P22" si="65">SUM(P16:P18)</f>
        <v>751398.27</v>
      </c>
      <c r="Q22" s="341">
        <f t="shared" si="64"/>
        <v>756857.78999999922</v>
      </c>
      <c r="R22" s="341" t="str">
        <f>IF(R18="","",SUM(R16:R18))</f>
        <v/>
      </c>
      <c r="S22" s="157" t="str">
        <f t="shared" si="26"/>
        <v/>
      </c>
      <c r="U22" s="323" t="s">
        <v>184</v>
      </c>
      <c r="V22" s="42">
        <f>SUM(V16:V18)</f>
        <v>26148.870999999992</v>
      </c>
      <c r="W22" s="341">
        <f t="shared" ref="W22:AI22" si="66">SUM(W16:W18)</f>
        <v>24824.359</v>
      </c>
      <c r="X22" s="341">
        <f>SUM(X16:X18)</f>
        <v>25786.902000000006</v>
      </c>
      <c r="Y22" s="341">
        <f t="shared" ref="Y22:Z22" si="67">SUM(Y16:Y18)</f>
        <v>34340.337000000007</v>
      </c>
      <c r="Z22" s="341">
        <f t="shared" si="67"/>
        <v>38207.429000000004</v>
      </c>
      <c r="AA22" s="341">
        <f t="shared" ref="AA22:AB22" si="68">SUM(AA16:AA18)</f>
        <v>28571.173999999999</v>
      </c>
      <c r="AB22" s="341">
        <f t="shared" si="68"/>
        <v>32763.136999999999</v>
      </c>
      <c r="AC22" s="341" t="str">
        <f>IF(AC18="","",SUM(AC16:AC18))</f>
        <v/>
      </c>
      <c r="AD22" s="157" t="str">
        <f t="shared" si="27"/>
        <v/>
      </c>
      <c r="AE22" s="341">
        <f t="shared" si="66"/>
        <v>189279.87400000004</v>
      </c>
      <c r="AF22" s="341">
        <f t="shared" si="66"/>
        <v>206246.13400000002</v>
      </c>
      <c r="AG22" s="341">
        <f t="shared" si="66"/>
        <v>227564.73100000003</v>
      </c>
      <c r="AH22" s="341">
        <f t="shared" si="66"/>
        <v>223989.65199999989</v>
      </c>
      <c r="AI22" s="341">
        <f t="shared" si="66"/>
        <v>227828.40799999997</v>
      </c>
      <c r="AJ22" s="341">
        <f t="shared" ref="AJ22:AK22" si="69">SUM(AJ16:AJ18)</f>
        <v>223073.37499999983</v>
      </c>
      <c r="AK22" s="341">
        <f t="shared" si="69"/>
        <v>229433.76500000013</v>
      </c>
      <c r="AL22" s="341" t="str">
        <f>IF(AL18="","",SUM(AL16:AL18))</f>
        <v/>
      </c>
      <c r="AM22" s="157" t="str">
        <f t="shared" si="28"/>
        <v/>
      </c>
      <c r="AO22" s="346">
        <f t="shared" si="33"/>
        <v>0.55445366590058986</v>
      </c>
      <c r="AP22" s="347">
        <f t="shared" si="33"/>
        <v>0.58274025510480154</v>
      </c>
      <c r="AQ22" s="347">
        <f t="shared" ref="AQ22:AU22" si="70">IF(AQ18="","",(X22/D22)*10)</f>
        <v>0.91766659206541912</v>
      </c>
      <c r="AR22" s="347">
        <f t="shared" si="70"/>
        <v>0.70555563933746857</v>
      </c>
      <c r="AS22" s="347">
        <f t="shared" si="70"/>
        <v>0.61973170704963765</v>
      </c>
      <c r="AT22" s="347">
        <f t="shared" si="70"/>
        <v>0.68540258514499786</v>
      </c>
      <c r="AU22" s="347">
        <f t="shared" si="70"/>
        <v>0.71224085453240793</v>
      </c>
      <c r="AV22" s="347" t="str">
        <f t="shared" si="29"/>
        <v/>
      </c>
      <c r="AW22" s="157" t="str">
        <f t="shared" si="30"/>
        <v/>
      </c>
      <c r="AX22" s="347">
        <f>(AE22/K22)*10</f>
        <v>2.5983068713923734</v>
      </c>
      <c r="AY22" s="347">
        <f>(AF22/L22)*10</f>
        <v>2.3757143100519302</v>
      </c>
      <c r="AZ22" s="347">
        <f>IF(AG18="","",(AG22/M22)*10)</f>
        <v>2.363592154138149</v>
      </c>
      <c r="BA22" s="347">
        <f>IF(AH18="","",(AH22/N22)*10)</f>
        <v>2.8478316593348785</v>
      </c>
      <c r="BB22" s="347">
        <f>IF(AI18="","",(AI22/O22)*10)</f>
        <v>2.895775220890676</v>
      </c>
      <c r="BC22" s="347">
        <f t="shared" ref="BC22:BD22" si="71">IF(AJ18="","",(AJ22/P22)*10)</f>
        <v>2.9687767979556279</v>
      </c>
      <c r="BD22" s="347">
        <f t="shared" si="71"/>
        <v>3.0313986065995353</v>
      </c>
      <c r="BE22" s="347" t="str">
        <f t="shared" si="31"/>
        <v/>
      </c>
      <c r="BF22" s="157" t="str">
        <f t="shared" si="32"/>
        <v/>
      </c>
      <c r="BH22" s="321"/>
      <c r="BI22" s="321"/>
    </row>
    <row r="23" spans="1:61" x14ac:dyDescent="0.25">
      <c r="K23" s="337"/>
      <c r="L23" s="337"/>
      <c r="M23" s="337"/>
      <c r="N23" s="337"/>
      <c r="O23" s="337"/>
      <c r="P23" s="337"/>
      <c r="Q23" s="337"/>
      <c r="R23" s="337"/>
      <c r="V23" s="337"/>
      <c r="W23" s="337"/>
      <c r="X23" s="337"/>
      <c r="Y23" s="337"/>
      <c r="Z23" s="337"/>
      <c r="AA23" s="337"/>
      <c r="AB23" s="337"/>
      <c r="AC23" s="337"/>
      <c r="BH23" s="321"/>
      <c r="BI23" s="321"/>
    </row>
    <row r="24" spans="1:61" ht="15.75" thickBot="1" x14ac:dyDescent="0.3">
      <c r="S24" s="376" t="s">
        <v>1</v>
      </c>
      <c r="AM24" s="376">
        <v>1000</v>
      </c>
      <c r="BF24" s="376" t="s">
        <v>134</v>
      </c>
      <c r="BH24" s="321"/>
      <c r="BI24" s="321"/>
    </row>
    <row r="25" spans="1:61" ht="20.100000000000001" customHeight="1" x14ac:dyDescent="0.25">
      <c r="A25" s="441" t="s">
        <v>2</v>
      </c>
      <c r="B25" s="443" t="s">
        <v>167</v>
      </c>
      <c r="C25" s="437"/>
      <c r="D25" s="437"/>
      <c r="E25" s="437"/>
      <c r="F25" s="437"/>
      <c r="G25" s="437"/>
      <c r="H25" s="437"/>
      <c r="I25" s="438"/>
      <c r="J25" s="439" t="str">
        <f>J4</f>
        <v>D       2017/2016</v>
      </c>
      <c r="K25" s="443" t="s">
        <v>168</v>
      </c>
      <c r="L25" s="437"/>
      <c r="M25" s="437"/>
      <c r="N25" s="437"/>
      <c r="O25" s="437"/>
      <c r="P25" s="437"/>
      <c r="Q25" s="437"/>
      <c r="R25" s="438"/>
      <c r="S25" s="444" t="str">
        <f>J25</f>
        <v>D       2017/2016</v>
      </c>
      <c r="U25" s="446" t="s">
        <v>3</v>
      </c>
      <c r="V25" s="436" t="s">
        <v>167</v>
      </c>
      <c r="W25" s="437"/>
      <c r="X25" s="437"/>
      <c r="Y25" s="437"/>
      <c r="Z25" s="437"/>
      <c r="AA25" s="437"/>
      <c r="AB25" s="437"/>
      <c r="AC25" s="438"/>
      <c r="AD25" s="439" t="str">
        <f>S25</f>
        <v>D       2017/2016</v>
      </c>
      <c r="AE25" s="443" t="s">
        <v>168</v>
      </c>
      <c r="AF25" s="437"/>
      <c r="AG25" s="437"/>
      <c r="AH25" s="437"/>
      <c r="AI25" s="437"/>
      <c r="AJ25" s="437"/>
      <c r="AK25" s="437"/>
      <c r="AL25" s="438"/>
      <c r="AM25" s="444" t="str">
        <f>AD25</f>
        <v>D       2017/2016</v>
      </c>
      <c r="AO25" s="436" t="s">
        <v>167</v>
      </c>
      <c r="AP25" s="437"/>
      <c r="AQ25" s="437"/>
      <c r="AR25" s="437"/>
      <c r="AS25" s="437"/>
      <c r="AT25" s="437"/>
      <c r="AU25" s="437"/>
      <c r="AV25" s="438"/>
      <c r="AW25" s="439" t="str">
        <f>AM25</f>
        <v>D       2017/2016</v>
      </c>
      <c r="AX25" s="443" t="s">
        <v>168</v>
      </c>
      <c r="AY25" s="437"/>
      <c r="AZ25" s="437"/>
      <c r="BA25" s="437"/>
      <c r="BB25" s="437"/>
      <c r="BC25" s="437"/>
      <c r="BD25" s="437"/>
      <c r="BE25" s="438"/>
      <c r="BF25" s="444" t="str">
        <f>AM25</f>
        <v>D       2017/2016</v>
      </c>
      <c r="BH25" s="321"/>
      <c r="BI25" s="321"/>
    </row>
    <row r="26" spans="1:61" ht="20.100000000000001" customHeight="1" thickBot="1" x14ac:dyDescent="0.3">
      <c r="A26" s="442"/>
      <c r="B26" s="245">
        <v>2010</v>
      </c>
      <c r="C26" s="403">
        <v>2011</v>
      </c>
      <c r="D26" s="403">
        <v>2012</v>
      </c>
      <c r="E26" s="403">
        <v>2013</v>
      </c>
      <c r="F26" s="403">
        <v>2014</v>
      </c>
      <c r="G26" s="403">
        <v>2015</v>
      </c>
      <c r="H26" s="403">
        <v>2016</v>
      </c>
      <c r="I26" s="400">
        <v>2017</v>
      </c>
      <c r="J26" s="440"/>
      <c r="K26" s="245">
        <v>2010</v>
      </c>
      <c r="L26" s="403">
        <v>2011</v>
      </c>
      <c r="M26" s="403">
        <v>2012</v>
      </c>
      <c r="N26" s="403">
        <v>2013</v>
      </c>
      <c r="O26" s="403">
        <v>2014</v>
      </c>
      <c r="P26" s="403">
        <v>2015</v>
      </c>
      <c r="Q26" s="403">
        <v>2016</v>
      </c>
      <c r="R26" s="400">
        <v>2017</v>
      </c>
      <c r="S26" s="445"/>
      <c r="U26" s="447"/>
      <c r="V26" s="52">
        <v>2010</v>
      </c>
      <c r="W26" s="403">
        <v>2011</v>
      </c>
      <c r="X26" s="403">
        <v>2012</v>
      </c>
      <c r="Y26" s="403">
        <v>2013</v>
      </c>
      <c r="Z26" s="403">
        <v>2014</v>
      </c>
      <c r="AA26" s="403">
        <v>2015</v>
      </c>
      <c r="AB26" s="403">
        <v>2016</v>
      </c>
      <c r="AC26" s="400">
        <v>2017</v>
      </c>
      <c r="AD26" s="440"/>
      <c r="AE26" s="245">
        <v>2010</v>
      </c>
      <c r="AF26" s="403">
        <v>2011</v>
      </c>
      <c r="AG26" s="403">
        <v>2012</v>
      </c>
      <c r="AH26" s="403">
        <f>Y26</f>
        <v>2013</v>
      </c>
      <c r="AI26" s="403">
        <f>Z26</f>
        <v>2014</v>
      </c>
      <c r="AJ26" s="403">
        <v>2015</v>
      </c>
      <c r="AK26" s="403">
        <v>2016</v>
      </c>
      <c r="AL26" s="400">
        <v>2017</v>
      </c>
      <c r="AM26" s="445"/>
      <c r="AO26" s="52">
        <v>2010</v>
      </c>
      <c r="AP26" s="403">
        <v>2011</v>
      </c>
      <c r="AQ26" s="403">
        <v>2012</v>
      </c>
      <c r="AR26" s="403">
        <f>AH26</f>
        <v>2013</v>
      </c>
      <c r="AS26" s="403">
        <f>AI26</f>
        <v>2014</v>
      </c>
      <c r="AT26" s="403">
        <v>2015</v>
      </c>
      <c r="AU26" s="403">
        <v>2016</v>
      </c>
      <c r="AV26" s="400">
        <f>AL26</f>
        <v>2017</v>
      </c>
      <c r="AW26" s="440"/>
      <c r="AX26" s="245">
        <v>2010</v>
      </c>
      <c r="AY26" s="403">
        <v>2011</v>
      </c>
      <c r="AZ26" s="403">
        <v>2012</v>
      </c>
      <c r="BA26" s="403">
        <f>AR26</f>
        <v>2013</v>
      </c>
      <c r="BB26" s="403">
        <f t="shared" ref="BB26" si="72">AS26</f>
        <v>2014</v>
      </c>
      <c r="BC26" s="403">
        <v>2015</v>
      </c>
      <c r="BD26" s="403">
        <v>2016</v>
      </c>
      <c r="BE26" s="400">
        <v>2017</v>
      </c>
      <c r="BF26" s="445"/>
      <c r="BH26" s="321"/>
      <c r="BI26" s="321"/>
    </row>
    <row r="27" spans="1:61" ht="3" customHeight="1" thickBot="1" x14ac:dyDescent="0.3">
      <c r="A27" s="318" t="s">
        <v>185</v>
      </c>
      <c r="B27" s="350"/>
      <c r="C27" s="350"/>
      <c r="D27" s="350"/>
      <c r="E27" s="350"/>
      <c r="F27" s="350"/>
      <c r="G27" s="350"/>
      <c r="H27" s="350"/>
      <c r="I27" s="350"/>
      <c r="J27" s="375"/>
      <c r="K27" s="317"/>
      <c r="L27" s="317"/>
      <c r="M27" s="317"/>
      <c r="N27" s="317"/>
      <c r="O27" s="317"/>
      <c r="P27" s="317"/>
      <c r="Q27" s="317"/>
      <c r="R27" s="317"/>
      <c r="S27" s="377"/>
      <c r="T27" s="10"/>
      <c r="U27" s="318"/>
      <c r="V27" s="350">
        <v>2010</v>
      </c>
      <c r="W27" s="350">
        <v>2011</v>
      </c>
      <c r="X27" s="350">
        <v>2012</v>
      </c>
      <c r="Y27" s="350"/>
      <c r="Z27" s="350"/>
      <c r="AA27" s="350"/>
      <c r="AB27" s="350"/>
      <c r="AC27" s="350"/>
      <c r="AD27" s="375"/>
      <c r="AE27" s="350">
        <v>2010</v>
      </c>
      <c r="AF27" s="350">
        <v>2011</v>
      </c>
      <c r="AG27" s="350">
        <v>2012</v>
      </c>
      <c r="AH27" s="350"/>
      <c r="AI27" s="350"/>
      <c r="AJ27" s="350"/>
      <c r="AK27" s="350"/>
      <c r="AL27" s="350"/>
      <c r="AM27" s="375"/>
      <c r="AN27" s="10"/>
      <c r="AO27" s="317"/>
      <c r="AP27" s="317"/>
      <c r="AQ27" s="317"/>
      <c r="AR27" s="317"/>
      <c r="AS27" s="317"/>
      <c r="AT27" s="317"/>
      <c r="AU27" s="317"/>
      <c r="AV27" s="317"/>
      <c r="AW27" s="377"/>
      <c r="AX27" s="350"/>
      <c r="AY27" s="350"/>
      <c r="AZ27" s="350"/>
      <c r="BA27" s="350"/>
      <c r="BB27" s="350"/>
      <c r="BC27" s="350"/>
      <c r="BD27" s="350"/>
      <c r="BE27" s="350"/>
      <c r="BF27" s="377"/>
      <c r="BH27" s="321">
        <f t="shared" ref="BH27:BH39" si="73">AK27-AB27</f>
        <v>0</v>
      </c>
      <c r="BI27" s="321">
        <f t="shared" ref="BI27:BI39" si="74">AL27-AC27</f>
        <v>0</v>
      </c>
    </row>
    <row r="28" spans="1:61" ht="20.100000000000001" customHeight="1" x14ac:dyDescent="0.25">
      <c r="A28" s="338" t="s">
        <v>169</v>
      </c>
      <c r="B28" s="95">
        <v>112112.93</v>
      </c>
      <c r="C28" s="328">
        <v>124900.3</v>
      </c>
      <c r="D28" s="328">
        <v>111319.11999999998</v>
      </c>
      <c r="E28" s="328">
        <v>99935.37</v>
      </c>
      <c r="F28" s="328">
        <v>181139.11</v>
      </c>
      <c r="G28" s="328">
        <v>165328.64999999997</v>
      </c>
      <c r="H28" s="328">
        <v>125548.86999999997</v>
      </c>
      <c r="I28" s="328">
        <v>165497.55000000002</v>
      </c>
      <c r="J28" s="176">
        <f t="shared" ref="J28:J30" si="75">(I28-H28)/H28</f>
        <v>0.31819227046806603</v>
      </c>
      <c r="K28" s="328">
        <v>85580.320000000022</v>
      </c>
      <c r="L28" s="328">
        <v>80916.799999999988</v>
      </c>
      <c r="M28" s="328">
        <v>125346.10000000003</v>
      </c>
      <c r="N28" s="328">
        <v>120157.7999999999</v>
      </c>
      <c r="O28" s="328">
        <v>101957.16000000005</v>
      </c>
      <c r="P28" s="328">
        <v>91780.27</v>
      </c>
      <c r="Q28" s="328">
        <v>94560.249999999985</v>
      </c>
      <c r="R28" s="328">
        <v>98583.469999999958</v>
      </c>
      <c r="S28" s="176">
        <f>(R28-Q28)/Q28</f>
        <v>4.2546630322994841E-2</v>
      </c>
      <c r="U28" s="320" t="s">
        <v>169</v>
      </c>
      <c r="V28" s="95">
        <v>5016.9969999999994</v>
      </c>
      <c r="W28" s="328">
        <v>5270.674</v>
      </c>
      <c r="X28" s="328">
        <v>5254.5140000000001</v>
      </c>
      <c r="Y28" s="328">
        <v>8076.4090000000024</v>
      </c>
      <c r="Z28" s="328">
        <v>9156.59</v>
      </c>
      <c r="AA28" s="328">
        <v>7918.5499999999993</v>
      </c>
      <c r="AB28" s="328">
        <v>7840.4820000000027</v>
      </c>
      <c r="AC28" s="328">
        <v>9338.0319999999938</v>
      </c>
      <c r="AD28" s="176">
        <f>((AC28-AB28)/AB28)</f>
        <v>0.1910022878695456</v>
      </c>
      <c r="AE28" s="328">
        <v>23270.865999999998</v>
      </c>
      <c r="AF28" s="328">
        <v>22495.121000000003</v>
      </c>
      <c r="AG28" s="328">
        <v>24799.759999999984</v>
      </c>
      <c r="AH28" s="328">
        <v>25615.480000000018</v>
      </c>
      <c r="AI28" s="328">
        <v>29400.613000000012</v>
      </c>
      <c r="AJ28" s="328">
        <v>25803.075999999986</v>
      </c>
      <c r="AK28" s="328">
        <v>27186.85499999997</v>
      </c>
      <c r="AL28" s="328">
        <v>26390.577000000005</v>
      </c>
      <c r="AM28" s="176">
        <f>(AL28-AK28)/AK28</f>
        <v>-2.9289081065094383E-2</v>
      </c>
      <c r="AO28" s="343">
        <f t="shared" ref="AO28:AO37" si="76">(V28/B28)*10</f>
        <v>0.44749494995804673</v>
      </c>
      <c r="AP28" s="344">
        <f t="shared" ref="AP28:AP37" si="77">(W28/C28)*10</f>
        <v>0.42199049962249885</v>
      </c>
      <c r="AQ28" s="344">
        <f t="shared" ref="AQ28:AQ37" si="78">(X28/D28)*10</f>
        <v>0.47202259593859536</v>
      </c>
      <c r="AR28" s="344">
        <f t="shared" ref="AR28:AR37" si="79">(Y28/E28)*10</f>
        <v>0.8081632158864277</v>
      </c>
      <c r="AS28" s="344">
        <f t="shared" ref="AS28:AS37" si="80">(Z28/F28)*10</f>
        <v>0.50550044106984959</v>
      </c>
      <c r="AT28" s="344">
        <f t="shared" ref="AT28:AT37" si="81">(AA28/G28)*10</f>
        <v>0.47895812371298024</v>
      </c>
      <c r="AU28" s="344">
        <f t="shared" ref="AU28:AU37" si="82">(AB28/H28)*10</f>
        <v>0.62449642119439264</v>
      </c>
      <c r="AV28" s="344">
        <f t="shared" ref="AV28:AV30" si="83">(AC28/I28)*10</f>
        <v>0.56423989358150572</v>
      </c>
      <c r="AW28" s="176">
        <f>(AV28-AU28)/AU28</f>
        <v>-9.6488187230348146E-2</v>
      </c>
      <c r="AX28" s="344">
        <f t="shared" ref="AX28:AX37" si="84">(AE28/K28)*10</f>
        <v>2.7191842704023532</v>
      </c>
      <c r="AY28" s="344">
        <f t="shared" ref="AY28:AY37" si="85">(AF28/L28)*10</f>
        <v>2.7800309700828514</v>
      </c>
      <c r="AZ28" s="344">
        <f t="shared" ref="AZ28:AZ37" si="86">(AG28/M28)*10</f>
        <v>1.9785027216642543</v>
      </c>
      <c r="BA28" s="344">
        <f t="shared" ref="BA28:BA37" si="87">(AH28/N28)*10</f>
        <v>2.1318199900464254</v>
      </c>
      <c r="BB28" s="344">
        <f t="shared" ref="BB28:BB37" si="88">(AI28/O28)*10</f>
        <v>2.8836241613634588</v>
      </c>
      <c r="BC28" s="344">
        <f t="shared" ref="BC28:BC37" si="89">(AJ28/P28)*10</f>
        <v>2.8113968285340611</v>
      </c>
      <c r="BD28" s="344">
        <f t="shared" ref="BD28:BD37" si="90">(AK28/Q28)*10</f>
        <v>2.8750828175686904</v>
      </c>
      <c r="BE28" s="344">
        <f t="shared" ref="BE28:BE30" si="91">(AL28/R28)*10</f>
        <v>2.676977894975701</v>
      </c>
      <c r="BF28" s="176">
        <f>(BE28-BD28)/BD28</f>
        <v>-6.8904075173916737E-2</v>
      </c>
      <c r="BH28" s="321">
        <f t="shared" si="73"/>
        <v>19346.372999999967</v>
      </c>
      <c r="BI28" s="321">
        <f t="shared" si="74"/>
        <v>17052.545000000013</v>
      </c>
    </row>
    <row r="29" spans="1:61" ht="20.100000000000001" customHeight="1" x14ac:dyDescent="0.25">
      <c r="A29" s="339" t="s">
        <v>170</v>
      </c>
      <c r="B29" s="36">
        <v>103555.23</v>
      </c>
      <c r="C29" s="3">
        <v>109603.07999999999</v>
      </c>
      <c r="D29" s="3">
        <v>90618.02</v>
      </c>
      <c r="E29" s="3">
        <v>91080.090000000011</v>
      </c>
      <c r="F29" s="3">
        <v>178641.27</v>
      </c>
      <c r="G29" s="3">
        <v>189277.91</v>
      </c>
      <c r="H29" s="3">
        <v>169341.20999999988</v>
      </c>
      <c r="I29" s="3">
        <v>171285.87999999998</v>
      </c>
      <c r="J29" s="154">
        <f t="shared" si="75"/>
        <v>1.1483737478904878E-2</v>
      </c>
      <c r="K29" s="3">
        <v>88844.739999999976</v>
      </c>
      <c r="L29" s="3">
        <v>127722.29999999996</v>
      </c>
      <c r="M29" s="3">
        <v>128469.03999999996</v>
      </c>
      <c r="N29" s="3">
        <v>149512.51999999999</v>
      </c>
      <c r="O29" s="3">
        <v>109776.64999999998</v>
      </c>
      <c r="P29" s="3">
        <v>98756.109999999986</v>
      </c>
      <c r="Q29" s="3">
        <v>115891.54000000017</v>
      </c>
      <c r="R29" s="3">
        <v>103626.97000000006</v>
      </c>
      <c r="S29" s="154">
        <f t="shared" ref="S29:S30" si="92">(R29-Q29)/Q29</f>
        <v>-0.10582800090498487</v>
      </c>
      <c r="U29" s="320" t="s">
        <v>170</v>
      </c>
      <c r="V29" s="36">
        <v>4768.4190000000008</v>
      </c>
      <c r="W29" s="3">
        <v>5015.1330000000007</v>
      </c>
      <c r="X29" s="3">
        <v>4911.1499999999996</v>
      </c>
      <c r="Y29" s="3">
        <v>7549.5049999999992</v>
      </c>
      <c r="Z29" s="3">
        <v>9045.7329999999984</v>
      </c>
      <c r="AA29" s="3">
        <v>9256.7199999999993</v>
      </c>
      <c r="AB29" s="3">
        <v>8433.599000000002</v>
      </c>
      <c r="AC29" s="3">
        <v>9999.9050000000043</v>
      </c>
      <c r="AD29" s="154">
        <f t="shared" ref="AD29:AD30" si="93">((AC29-AB29)/AB29)</f>
        <v>0.18572213357547612</v>
      </c>
      <c r="AE29" s="3">
        <v>24769.378999999986</v>
      </c>
      <c r="AF29" s="3">
        <v>26090.180999999997</v>
      </c>
      <c r="AG29" s="3">
        <v>26845.964000000011</v>
      </c>
      <c r="AH29" s="3">
        <v>29407.368999999981</v>
      </c>
      <c r="AI29" s="3">
        <v>29868.044999999998</v>
      </c>
      <c r="AJ29" s="3">
        <v>27835.925999999989</v>
      </c>
      <c r="AK29" s="3">
        <v>30258.905000000013</v>
      </c>
      <c r="AL29" s="3">
        <v>26481.834000000003</v>
      </c>
      <c r="AM29" s="154">
        <f t="shared" ref="AM29:AM30" si="94">(AL29-AK29)/AK29</f>
        <v>-0.12482510520456735</v>
      </c>
      <c r="AO29" s="345">
        <f t="shared" si="76"/>
        <v>0.46047109354109889</v>
      </c>
      <c r="AP29" s="322">
        <f t="shared" si="77"/>
        <v>0.45757226895448566</v>
      </c>
      <c r="AQ29" s="322">
        <f t="shared" si="78"/>
        <v>0.5419617422671561</v>
      </c>
      <c r="AR29" s="322">
        <f t="shared" si="79"/>
        <v>0.82888642292733761</v>
      </c>
      <c r="AS29" s="322">
        <f t="shared" si="80"/>
        <v>0.50636300335303253</v>
      </c>
      <c r="AT29" s="322">
        <f t="shared" si="81"/>
        <v>0.48905442795728249</v>
      </c>
      <c r="AU29" s="322">
        <f t="shared" si="82"/>
        <v>0.49802401907958543</v>
      </c>
      <c r="AV29" s="322">
        <f t="shared" si="83"/>
        <v>0.58381373876235476</v>
      </c>
      <c r="AW29" s="154">
        <f t="shared" ref="AW29:AW30" si="95">(AV29-AU29)/AU29</f>
        <v>0.17226020512287768</v>
      </c>
      <c r="AX29" s="322">
        <f t="shared" si="84"/>
        <v>2.7879398375187985</v>
      </c>
      <c r="AY29" s="322">
        <f t="shared" si="85"/>
        <v>2.0427271510143492</v>
      </c>
      <c r="AZ29" s="322">
        <f t="shared" si="86"/>
        <v>2.0896835533292704</v>
      </c>
      <c r="BA29" s="322">
        <f t="shared" si="87"/>
        <v>1.9668833753855519</v>
      </c>
      <c r="BB29" s="322">
        <f t="shared" si="88"/>
        <v>2.7208012815111413</v>
      </c>
      <c r="BC29" s="322">
        <f t="shared" si="89"/>
        <v>2.8186535496385989</v>
      </c>
      <c r="BD29" s="322">
        <f t="shared" si="90"/>
        <v>2.6109675477606018</v>
      </c>
      <c r="BE29" s="322">
        <f t="shared" si="91"/>
        <v>2.5554963152932086</v>
      </c>
      <c r="BF29" s="154">
        <f t="shared" ref="BF29:BF30" si="96">(BE29-BD29)/BD29</f>
        <v>-2.1245469908260723E-2</v>
      </c>
      <c r="BH29" s="321">
        <f t="shared" si="73"/>
        <v>21825.306000000011</v>
      </c>
      <c r="BI29" s="321">
        <f t="shared" si="74"/>
        <v>16481.928999999996</v>
      </c>
    </row>
    <row r="30" spans="1:61" ht="20.100000000000001" customHeight="1" x14ac:dyDescent="0.25">
      <c r="A30" s="339" t="s">
        <v>171</v>
      </c>
      <c r="B30" s="36">
        <v>167818.00999999992</v>
      </c>
      <c r="C30" s="3">
        <v>125233.35</v>
      </c>
      <c r="D30" s="3">
        <v>135773.26999999996</v>
      </c>
      <c r="E30" s="3">
        <v>78339.37000000001</v>
      </c>
      <c r="F30" s="3">
        <v>159104.78000000003</v>
      </c>
      <c r="G30" s="3">
        <v>179761.25999999995</v>
      </c>
      <c r="H30" s="3">
        <v>161213.25000000012</v>
      </c>
      <c r="I30" s="3">
        <v>151652.81</v>
      </c>
      <c r="J30" s="154">
        <f t="shared" si="75"/>
        <v>-5.9303065970074495E-2</v>
      </c>
      <c r="K30" s="3">
        <v>163017.80000000002</v>
      </c>
      <c r="L30" s="3">
        <v>124161.32999999994</v>
      </c>
      <c r="M30" s="3">
        <v>181017.38999999993</v>
      </c>
      <c r="N30" s="3">
        <v>128321.88000000003</v>
      </c>
      <c r="O30" s="3">
        <v>109180.21999999993</v>
      </c>
      <c r="P30" s="3">
        <v>128703.71999999987</v>
      </c>
      <c r="Q30" s="3">
        <v>167058.91000000015</v>
      </c>
      <c r="R30" s="3">
        <v>132315.54999999987</v>
      </c>
      <c r="S30" s="154">
        <f t="shared" si="92"/>
        <v>-0.20797070925459915</v>
      </c>
      <c r="U30" s="320" t="s">
        <v>171</v>
      </c>
      <c r="V30" s="36">
        <v>7424.4470000000001</v>
      </c>
      <c r="W30" s="3">
        <v>5510.3540000000003</v>
      </c>
      <c r="X30" s="3">
        <v>6830.2309999999961</v>
      </c>
      <c r="Y30" s="3">
        <v>7114.5390000000007</v>
      </c>
      <c r="Z30" s="3">
        <v>8082.2549999999983</v>
      </c>
      <c r="AA30" s="3">
        <v>8938.909999999998</v>
      </c>
      <c r="AB30" s="3">
        <v>8609.4650000000074</v>
      </c>
      <c r="AC30" s="3">
        <v>8072.8600000000024</v>
      </c>
      <c r="AD30" s="154">
        <f t="shared" si="93"/>
        <v>-6.2327333928415364E-2</v>
      </c>
      <c r="AE30" s="3">
        <v>34176.324999999983</v>
      </c>
      <c r="AF30" s="3">
        <v>30181.553999999996</v>
      </c>
      <c r="AG30" s="3">
        <v>34669.633000000002</v>
      </c>
      <c r="AH30" s="3">
        <v>29423.860999999994</v>
      </c>
      <c r="AI30" s="3">
        <v>29544.088000000018</v>
      </c>
      <c r="AJ30" s="3">
        <v>34831.202000000005</v>
      </c>
      <c r="AK30" s="3">
        <v>35088.685999999965</v>
      </c>
      <c r="AL30" s="3">
        <v>36321.797000000028</v>
      </c>
      <c r="AM30" s="154">
        <f t="shared" si="94"/>
        <v>3.5142695283604058E-2</v>
      </c>
      <c r="AO30" s="345">
        <f t="shared" si="76"/>
        <v>0.44241062088628053</v>
      </c>
      <c r="AP30" s="322">
        <f t="shared" si="77"/>
        <v>0.44000691509090828</v>
      </c>
      <c r="AQ30" s="322">
        <f t="shared" si="78"/>
        <v>0.50306153781226581</v>
      </c>
      <c r="AR30" s="322">
        <f t="shared" si="79"/>
        <v>0.908169034292719</v>
      </c>
      <c r="AS30" s="322">
        <f t="shared" si="80"/>
        <v>0.50798316681623246</v>
      </c>
      <c r="AT30" s="322">
        <f t="shared" si="81"/>
        <v>0.49726565111971294</v>
      </c>
      <c r="AU30" s="322">
        <f t="shared" si="82"/>
        <v>0.53404202198020334</v>
      </c>
      <c r="AV30" s="322">
        <f t="shared" si="83"/>
        <v>0.5323251181432116</v>
      </c>
      <c r="AW30" s="154">
        <f t="shared" si="95"/>
        <v>-3.2149227332814462E-3</v>
      </c>
      <c r="AX30" s="322">
        <f t="shared" si="84"/>
        <v>2.0964781146598703</v>
      </c>
      <c r="AY30" s="322">
        <f t="shared" si="85"/>
        <v>2.4308336581123937</v>
      </c>
      <c r="AZ30" s="322">
        <f t="shared" si="86"/>
        <v>1.9152653234034593</v>
      </c>
      <c r="BA30" s="322">
        <f t="shared" si="87"/>
        <v>2.2929730300085991</v>
      </c>
      <c r="BB30" s="322">
        <f t="shared" si="88"/>
        <v>2.7059927155303445</v>
      </c>
      <c r="BC30" s="322">
        <f t="shared" si="89"/>
        <v>2.7063088774745623</v>
      </c>
      <c r="BD30" s="322">
        <f t="shared" si="90"/>
        <v>2.1003780043818034</v>
      </c>
      <c r="BE30" s="322">
        <f t="shared" si="91"/>
        <v>2.7450890692741754</v>
      </c>
      <c r="BF30" s="154">
        <f t="shared" si="96"/>
        <v>0.30695001735277044</v>
      </c>
      <c r="BH30" s="321">
        <f t="shared" si="73"/>
        <v>26479.220999999958</v>
      </c>
      <c r="BI30" s="321">
        <f t="shared" si="74"/>
        <v>28248.937000000027</v>
      </c>
    </row>
    <row r="31" spans="1:61" ht="20.100000000000001" customHeight="1" x14ac:dyDescent="0.25">
      <c r="A31" s="339" t="s">
        <v>172</v>
      </c>
      <c r="B31" s="36">
        <v>169960.15000000005</v>
      </c>
      <c r="C31" s="3">
        <v>125324.62</v>
      </c>
      <c r="D31" s="3">
        <v>131109.87</v>
      </c>
      <c r="E31" s="3">
        <v>110880.58</v>
      </c>
      <c r="F31" s="3">
        <v>139339.33000000002</v>
      </c>
      <c r="G31" s="3">
        <v>172769.00000000003</v>
      </c>
      <c r="H31" s="3">
        <v>118856.42</v>
      </c>
      <c r="I31" s="3"/>
      <c r="J31" s="154" t="str">
        <f>IF(I31="","",(I31-H31)/H31)</f>
        <v/>
      </c>
      <c r="K31" s="3">
        <v>129054.22999999992</v>
      </c>
      <c r="L31" s="3">
        <v>143928.69999999998</v>
      </c>
      <c r="M31" s="3">
        <v>130551.29999999993</v>
      </c>
      <c r="N31" s="3">
        <v>168057.08999999997</v>
      </c>
      <c r="O31" s="3">
        <v>116200.55999999991</v>
      </c>
      <c r="P31" s="3">
        <v>126285.79999999997</v>
      </c>
      <c r="Q31" s="3">
        <v>161440.44000000009</v>
      </c>
      <c r="R31" s="3"/>
      <c r="S31" s="154" t="str">
        <f>IF(R31="","",(R31-Q31)/Q31)</f>
        <v/>
      </c>
      <c r="U31" s="320" t="s">
        <v>172</v>
      </c>
      <c r="V31" s="36">
        <v>6997.9059999999999</v>
      </c>
      <c r="W31" s="3">
        <v>5641.7790000000005</v>
      </c>
      <c r="X31" s="3">
        <v>6955.6630000000014</v>
      </c>
      <c r="Y31" s="3">
        <v>8794.5019999999968</v>
      </c>
      <c r="Z31" s="3">
        <v>7652.6419999999989</v>
      </c>
      <c r="AA31" s="3">
        <v>8505.6460000000006</v>
      </c>
      <c r="AB31" s="3">
        <v>6676.3209999999963</v>
      </c>
      <c r="AC31" s="3"/>
      <c r="AD31" s="154" t="str">
        <f>(IF(AC31="","",(AC31-AB31)/AB31))</f>
        <v/>
      </c>
      <c r="AE31" s="3">
        <v>29571.834999999992</v>
      </c>
      <c r="AF31" s="3">
        <v>27556.182000000004</v>
      </c>
      <c r="AG31" s="3">
        <v>27462.67</v>
      </c>
      <c r="AH31" s="3">
        <v>33693.252999999975</v>
      </c>
      <c r="AI31" s="3">
        <v>31434.276000000013</v>
      </c>
      <c r="AJ31" s="3">
        <v>35272.599000000031</v>
      </c>
      <c r="AK31" s="3">
        <v>32591.68499999999</v>
      </c>
      <c r="AL31" s="3"/>
      <c r="AM31" s="154" t="str">
        <f>IF(AL31="","",(AL31-AK31)/AK31)</f>
        <v/>
      </c>
      <c r="AO31" s="345">
        <f t="shared" si="76"/>
        <v>0.4117380456536428</v>
      </c>
      <c r="AP31" s="322">
        <f t="shared" si="77"/>
        <v>0.45017323810756427</v>
      </c>
      <c r="AQ31" s="322">
        <f t="shared" si="78"/>
        <v>0.53052169146380823</v>
      </c>
      <c r="AR31" s="322">
        <f t="shared" si="79"/>
        <v>0.79315079340313666</v>
      </c>
      <c r="AS31" s="322">
        <f t="shared" si="80"/>
        <v>0.54920904241465762</v>
      </c>
      <c r="AT31" s="322">
        <f t="shared" si="81"/>
        <v>0.492313204336426</v>
      </c>
      <c r="AU31" s="322">
        <f t="shared" si="82"/>
        <v>0.56171311570716975</v>
      </c>
      <c r="AV31" s="322" t="str">
        <f>IF(AC31="","",(AC31/I31)*10)</f>
        <v/>
      </c>
      <c r="AW31" s="154" t="str">
        <f>IF(AV31="","",(AV31-AU31)/AU31)</f>
        <v/>
      </c>
      <c r="AX31" s="322">
        <f t="shared" si="84"/>
        <v>2.2914270225780289</v>
      </c>
      <c r="AY31" s="322">
        <f t="shared" si="85"/>
        <v>1.9145717289185553</v>
      </c>
      <c r="AZ31" s="322">
        <f t="shared" si="86"/>
        <v>2.1035922277296368</v>
      </c>
      <c r="BA31" s="322">
        <f t="shared" si="87"/>
        <v>2.004869476200021</v>
      </c>
      <c r="BB31" s="322">
        <f t="shared" si="88"/>
        <v>2.7051742263548508</v>
      </c>
      <c r="BC31" s="322">
        <f t="shared" si="89"/>
        <v>2.7930772105810817</v>
      </c>
      <c r="BD31" s="322">
        <f t="shared" si="90"/>
        <v>2.0188055111841847</v>
      </c>
      <c r="BE31" s="322" t="str">
        <f>IF(AL31="","",(AL31/R31)*10)</f>
        <v/>
      </c>
      <c r="BF31" s="154" t="str">
        <f>IF(BE31="","",(BE31-BD31)/BD31)</f>
        <v/>
      </c>
      <c r="BH31" s="321">
        <f t="shared" si="73"/>
        <v>25915.363999999994</v>
      </c>
      <c r="BI31" s="321">
        <f t="shared" si="74"/>
        <v>0</v>
      </c>
    </row>
    <row r="32" spans="1:61" ht="20.100000000000001" customHeight="1" x14ac:dyDescent="0.25">
      <c r="A32" s="339" t="s">
        <v>173</v>
      </c>
      <c r="B32" s="36">
        <v>105627.73999999999</v>
      </c>
      <c r="C32" s="3">
        <v>146684.46999999994</v>
      </c>
      <c r="D32" s="3">
        <v>105806.44999999998</v>
      </c>
      <c r="E32" s="3">
        <v>156736.06999999992</v>
      </c>
      <c r="F32" s="3">
        <v>207228.25</v>
      </c>
      <c r="G32" s="3">
        <v>181747.00999999995</v>
      </c>
      <c r="H32" s="3">
        <v>154561.65999999995</v>
      </c>
      <c r="I32" s="3"/>
      <c r="J32" s="154" t="str">
        <f t="shared" ref="J32:J43" si="97">IF(I32="","",(I32-H32)/H32)</f>
        <v/>
      </c>
      <c r="K32" s="3">
        <v>118132.11000000003</v>
      </c>
      <c r="L32" s="3">
        <v>147173.66999999995</v>
      </c>
      <c r="M32" s="3">
        <v>167545.44000000024</v>
      </c>
      <c r="N32" s="3">
        <v>131905.74000000005</v>
      </c>
      <c r="O32" s="3">
        <v>115807.50000000003</v>
      </c>
      <c r="P32" s="3">
        <v>114798.85999999999</v>
      </c>
      <c r="Q32" s="3">
        <v>138101.82999999993</v>
      </c>
      <c r="R32" s="3"/>
      <c r="S32" s="154" t="str">
        <f t="shared" ref="S32:S43" si="98">IF(R32="","",(R32-Q32)/Q32)</f>
        <v/>
      </c>
      <c r="U32" s="320" t="s">
        <v>173</v>
      </c>
      <c r="V32" s="36">
        <v>5233.5920000000015</v>
      </c>
      <c r="W32" s="3">
        <v>6774.5830000000024</v>
      </c>
      <c r="X32" s="3">
        <v>6184.9250000000011</v>
      </c>
      <c r="Y32" s="3">
        <v>12346.015000000001</v>
      </c>
      <c r="Z32" s="3">
        <v>9823.5429999999997</v>
      </c>
      <c r="AA32" s="3">
        <v>9567.4180000000015</v>
      </c>
      <c r="AB32" s="3">
        <v>8765.828000000005</v>
      </c>
      <c r="AC32" s="3"/>
      <c r="AD32" s="154" t="str">
        <f t="shared" ref="AD32:AD43" si="99">(IF(AC32="","",(AC32-AB32)/AB32))</f>
        <v/>
      </c>
      <c r="AE32" s="3">
        <v>29004.790999999972</v>
      </c>
      <c r="AF32" s="3">
        <v>32396.498</v>
      </c>
      <c r="AG32" s="3">
        <v>31705.719999999998</v>
      </c>
      <c r="AH32" s="3">
        <v>31122.389999999996</v>
      </c>
      <c r="AI32" s="3">
        <v>31058.100000000006</v>
      </c>
      <c r="AJ32" s="3">
        <v>31539.869000000013</v>
      </c>
      <c r="AK32" s="3">
        <v>34048.856000000014</v>
      </c>
      <c r="AL32" s="3"/>
      <c r="AM32" s="154" t="str">
        <f t="shared" ref="AM32:AM43" si="100">IF(AL32="","",(AL32-AK32)/AK32)</f>
        <v/>
      </c>
      <c r="AO32" s="345">
        <f t="shared" si="76"/>
        <v>0.49547514696423517</v>
      </c>
      <c r="AP32" s="322">
        <f t="shared" si="77"/>
        <v>0.46184732439637305</v>
      </c>
      <c r="AQ32" s="322">
        <f t="shared" si="78"/>
        <v>0.58455084732547036</v>
      </c>
      <c r="AR32" s="322">
        <f t="shared" si="79"/>
        <v>0.78769456194735565</v>
      </c>
      <c r="AS32" s="322">
        <f t="shared" si="80"/>
        <v>0.4740445861025222</v>
      </c>
      <c r="AT32" s="322">
        <f t="shared" si="81"/>
        <v>0.52641405214864356</v>
      </c>
      <c r="AU32" s="322">
        <f t="shared" si="82"/>
        <v>0.56714116553872473</v>
      </c>
      <c r="AV32" s="322" t="str">
        <f t="shared" ref="AV32:AV43" si="101">IF(AC32="","",(AC32/I32)*10)</f>
        <v/>
      </c>
      <c r="AW32" s="154" t="str">
        <f t="shared" ref="AW32:AW43" si="102">IF(AV32="","",(AV32-AU32)/AU32)</f>
        <v/>
      </c>
      <c r="AX32" s="322">
        <f t="shared" si="84"/>
        <v>2.4552842575993914</v>
      </c>
      <c r="AY32" s="322">
        <f t="shared" si="85"/>
        <v>2.2012427902355096</v>
      </c>
      <c r="AZ32" s="322">
        <f t="shared" si="86"/>
        <v>1.8923654382954234</v>
      </c>
      <c r="BA32" s="322">
        <f t="shared" si="87"/>
        <v>2.3594416740317734</v>
      </c>
      <c r="BB32" s="322">
        <f t="shared" si="88"/>
        <v>2.6818729356906932</v>
      </c>
      <c r="BC32" s="322">
        <f t="shared" si="89"/>
        <v>2.7474026310017381</v>
      </c>
      <c r="BD32" s="322">
        <f t="shared" si="90"/>
        <v>2.4654891249449795</v>
      </c>
      <c r="BE32" s="322" t="str">
        <f t="shared" ref="BE32:BE43" si="103">IF(AL32="","",(AL32/R32)*10)</f>
        <v/>
      </c>
      <c r="BF32" s="154" t="str">
        <f t="shared" ref="BF32:BF43" si="104">IF(BE32="","",(BE32-BD32)/BD32)</f>
        <v/>
      </c>
      <c r="BH32" s="321">
        <f t="shared" si="73"/>
        <v>25283.028000000009</v>
      </c>
      <c r="BI32" s="321">
        <f t="shared" si="74"/>
        <v>0</v>
      </c>
    </row>
    <row r="33" spans="1:61" ht="20.100000000000001" customHeight="1" x14ac:dyDescent="0.25">
      <c r="A33" s="339" t="s">
        <v>174</v>
      </c>
      <c r="B33" s="36">
        <v>172955.39000000004</v>
      </c>
      <c r="C33" s="3">
        <v>88363.709999999992</v>
      </c>
      <c r="D33" s="3">
        <v>120306.19000000003</v>
      </c>
      <c r="E33" s="3">
        <v>142180.06</v>
      </c>
      <c r="F33" s="3">
        <v>163672.61999999994</v>
      </c>
      <c r="G33" s="3">
        <v>227414.28000000014</v>
      </c>
      <c r="H33" s="3">
        <v>155256.80999999988</v>
      </c>
      <c r="I33" s="3"/>
      <c r="J33" s="154" t="str">
        <f t="shared" si="97"/>
        <v/>
      </c>
      <c r="K33" s="3">
        <v>135211.27999999997</v>
      </c>
      <c r="L33" s="3">
        <v>175317.34000000005</v>
      </c>
      <c r="M33" s="3">
        <v>118154.39000000004</v>
      </c>
      <c r="N33" s="3">
        <v>152399.24000000002</v>
      </c>
      <c r="O33" s="3">
        <v>114737.72999999998</v>
      </c>
      <c r="P33" s="3">
        <v>115427.66999999994</v>
      </c>
      <c r="Q33" s="3">
        <v>124646.19999999997</v>
      </c>
      <c r="R33" s="3"/>
      <c r="S33" s="154" t="str">
        <f t="shared" si="98"/>
        <v/>
      </c>
      <c r="U33" s="320" t="s">
        <v>174</v>
      </c>
      <c r="V33" s="36">
        <v>8418.2340000000022</v>
      </c>
      <c r="W33" s="3">
        <v>4390.6889999999994</v>
      </c>
      <c r="X33" s="3">
        <v>6848.4070000000011</v>
      </c>
      <c r="Y33" s="3">
        <v>11167.32799999999</v>
      </c>
      <c r="Z33" s="3">
        <v>8872.2850000000017</v>
      </c>
      <c r="AA33" s="3">
        <v>11662.620000000006</v>
      </c>
      <c r="AB33" s="3">
        <v>9432.3410000000003</v>
      </c>
      <c r="AC33" s="3"/>
      <c r="AD33" s="154" t="str">
        <f t="shared" si="99"/>
        <v/>
      </c>
      <c r="AE33" s="3">
        <v>28421.635000000002</v>
      </c>
      <c r="AF33" s="3">
        <v>31101.468000000008</v>
      </c>
      <c r="AG33" s="3">
        <v>27821.58</v>
      </c>
      <c r="AH33" s="3">
        <v>30041.770000000019</v>
      </c>
      <c r="AI33" s="3">
        <v>29496.788000000015</v>
      </c>
      <c r="AJ33" s="3">
        <v>31068.587999999978</v>
      </c>
      <c r="AK33" s="3">
        <v>32107.880999999994</v>
      </c>
      <c r="AL33" s="3"/>
      <c r="AM33" s="154" t="str">
        <f t="shared" si="100"/>
        <v/>
      </c>
      <c r="AO33" s="345">
        <f t="shared" si="76"/>
        <v>0.48672862985073784</v>
      </c>
      <c r="AP33" s="322">
        <f t="shared" si="77"/>
        <v>0.49688825876595721</v>
      </c>
      <c r="AQ33" s="322">
        <f t="shared" si="78"/>
        <v>0.56924809937044796</v>
      </c>
      <c r="AR33" s="322">
        <f t="shared" si="79"/>
        <v>0.78543559483657488</v>
      </c>
      <c r="AS33" s="322">
        <f t="shared" si="80"/>
        <v>0.54207508867396426</v>
      </c>
      <c r="AT33" s="322">
        <f t="shared" si="81"/>
        <v>0.51283586940978365</v>
      </c>
      <c r="AU33" s="322">
        <f t="shared" si="82"/>
        <v>0.60753154724742875</v>
      </c>
      <c r="AV33" s="322" t="str">
        <f t="shared" si="101"/>
        <v/>
      </c>
      <c r="AW33" s="154" t="str">
        <f t="shared" si="102"/>
        <v/>
      </c>
      <c r="AX33" s="322">
        <f t="shared" si="84"/>
        <v>2.1020165625234823</v>
      </c>
      <c r="AY33" s="322">
        <f t="shared" si="85"/>
        <v>1.7740098041642658</v>
      </c>
      <c r="AZ33" s="322">
        <f t="shared" si="86"/>
        <v>2.354680177351006</v>
      </c>
      <c r="BA33" s="322">
        <f t="shared" si="87"/>
        <v>1.9712545810595916</v>
      </c>
      <c r="BB33" s="322">
        <f t="shared" si="88"/>
        <v>2.5708010782503732</v>
      </c>
      <c r="BC33" s="322">
        <f t="shared" si="89"/>
        <v>2.6916066139080859</v>
      </c>
      <c r="BD33" s="322">
        <f t="shared" si="90"/>
        <v>2.5759213678395332</v>
      </c>
      <c r="BE33" s="322" t="str">
        <f t="shared" si="103"/>
        <v/>
      </c>
      <c r="BF33" s="154" t="str">
        <f t="shared" si="104"/>
        <v/>
      </c>
      <c r="BH33" s="321">
        <f t="shared" si="73"/>
        <v>22675.539999999994</v>
      </c>
      <c r="BI33" s="321">
        <f t="shared" si="74"/>
        <v>0</v>
      </c>
    </row>
    <row r="34" spans="1:61" ht="20.100000000000001" customHeight="1" x14ac:dyDescent="0.25">
      <c r="A34" s="339" t="s">
        <v>175</v>
      </c>
      <c r="B34" s="36">
        <v>153575.38000000003</v>
      </c>
      <c r="C34" s="3">
        <v>146031.1</v>
      </c>
      <c r="D34" s="3">
        <v>129411.21999999994</v>
      </c>
      <c r="E34" s="3">
        <v>179559.8899999999</v>
      </c>
      <c r="F34" s="3">
        <v>269358.03999999998</v>
      </c>
      <c r="G34" s="3">
        <v>237433.11000000002</v>
      </c>
      <c r="H34" s="3">
        <v>142840.02999999997</v>
      </c>
      <c r="I34" s="3"/>
      <c r="J34" s="154" t="str">
        <f t="shared" si="97"/>
        <v/>
      </c>
      <c r="K34" s="3">
        <v>127394.07999999993</v>
      </c>
      <c r="L34" s="3">
        <v>153173.20000000004</v>
      </c>
      <c r="M34" s="3">
        <v>157184.51</v>
      </c>
      <c r="N34" s="3">
        <v>153334.56</v>
      </c>
      <c r="O34" s="3">
        <v>127866.06000000003</v>
      </c>
      <c r="P34" s="3">
        <v>125620.06999999999</v>
      </c>
      <c r="Q34" s="3">
        <v>136631.05000000013</v>
      </c>
      <c r="R34" s="3"/>
      <c r="S34" s="154" t="str">
        <f t="shared" si="98"/>
        <v/>
      </c>
      <c r="U34" s="320" t="s">
        <v>175</v>
      </c>
      <c r="V34" s="36">
        <v>8202.5570000000007</v>
      </c>
      <c r="W34" s="3">
        <v>7142.6719999999987</v>
      </c>
      <c r="X34" s="3">
        <v>8489.8880000000008</v>
      </c>
      <c r="Y34" s="3">
        <v>14058.68400000001</v>
      </c>
      <c r="Z34" s="3">
        <v>13129.382000000001</v>
      </c>
      <c r="AA34" s="3">
        <v>12275.063000000002</v>
      </c>
      <c r="AB34" s="3">
        <v>8519.0600000000013</v>
      </c>
      <c r="AC34" s="3"/>
      <c r="AD34" s="154" t="str">
        <f t="shared" si="99"/>
        <v/>
      </c>
      <c r="AE34" s="3">
        <v>32779.412000000004</v>
      </c>
      <c r="AF34" s="3">
        <v>32399.374999999993</v>
      </c>
      <c r="AG34" s="3">
        <v>32672.658999999996</v>
      </c>
      <c r="AH34" s="3">
        <v>33859.816999999988</v>
      </c>
      <c r="AI34" s="3">
        <v>36267.96699999999</v>
      </c>
      <c r="AJ34" s="3">
        <v>36630.704999999958</v>
      </c>
      <c r="AK34" s="3">
        <v>36451.330000000016</v>
      </c>
      <c r="AL34" s="3"/>
      <c r="AM34" s="154" t="str">
        <f t="shared" si="100"/>
        <v/>
      </c>
      <c r="AO34" s="345">
        <f t="shared" si="76"/>
        <v>0.53410624801970208</v>
      </c>
      <c r="AP34" s="322">
        <f t="shared" si="77"/>
        <v>0.48911992034573448</v>
      </c>
      <c r="AQ34" s="322">
        <f t="shared" si="78"/>
        <v>0.65603956133015395</v>
      </c>
      <c r="AR34" s="322">
        <f t="shared" si="79"/>
        <v>0.7829523620224994</v>
      </c>
      <c r="AS34" s="322">
        <f t="shared" si="80"/>
        <v>0.48743234098377025</v>
      </c>
      <c r="AT34" s="322">
        <f t="shared" si="81"/>
        <v>0.51699036414929667</v>
      </c>
      <c r="AU34" s="322">
        <f t="shared" si="82"/>
        <v>0.59640564343202696</v>
      </c>
      <c r="AV34" s="322" t="str">
        <f t="shared" si="101"/>
        <v/>
      </c>
      <c r="AW34" s="154" t="str">
        <f t="shared" si="102"/>
        <v/>
      </c>
      <c r="AX34" s="322">
        <f t="shared" si="84"/>
        <v>2.5730718413288924</v>
      </c>
      <c r="AY34" s="322">
        <f t="shared" si="85"/>
        <v>2.1152117341675951</v>
      </c>
      <c r="AZ34" s="322">
        <f t="shared" si="86"/>
        <v>2.0786182429808124</v>
      </c>
      <c r="BA34" s="322">
        <f t="shared" si="87"/>
        <v>2.2082312689324564</v>
      </c>
      <c r="BB34" s="322">
        <f t="shared" si="88"/>
        <v>2.8364029516511247</v>
      </c>
      <c r="BC34" s="322">
        <f t="shared" si="89"/>
        <v>2.9159914494554862</v>
      </c>
      <c r="BD34" s="322">
        <f t="shared" si="90"/>
        <v>2.6678657596497999</v>
      </c>
      <c r="BE34" s="322" t="str">
        <f t="shared" si="103"/>
        <v/>
      </c>
      <c r="BF34" s="154" t="str">
        <f t="shared" si="104"/>
        <v/>
      </c>
      <c r="BH34" s="321">
        <f t="shared" si="73"/>
        <v>27932.270000000015</v>
      </c>
      <c r="BI34" s="321">
        <f t="shared" si="74"/>
        <v>0</v>
      </c>
    </row>
    <row r="35" spans="1:61" ht="20.100000000000001" customHeight="1" x14ac:dyDescent="0.25">
      <c r="A35" s="339" t="s">
        <v>176</v>
      </c>
      <c r="B35" s="36">
        <v>172174.69999999992</v>
      </c>
      <c r="C35" s="3">
        <v>197846.85999999996</v>
      </c>
      <c r="D35" s="3">
        <v>108041.16999999998</v>
      </c>
      <c r="E35" s="3">
        <v>128500.73000000004</v>
      </c>
      <c r="F35" s="3">
        <v>196762.29</v>
      </c>
      <c r="G35" s="3">
        <v>236160.21999999988</v>
      </c>
      <c r="H35" s="3">
        <v>156950.48999999987</v>
      </c>
      <c r="I35" s="3"/>
      <c r="J35" s="154" t="str">
        <f t="shared" si="97"/>
        <v/>
      </c>
      <c r="K35" s="3">
        <v>84144.9</v>
      </c>
      <c r="L35" s="3">
        <v>93566.699999999968</v>
      </c>
      <c r="M35" s="3">
        <v>109659.02</v>
      </c>
      <c r="N35" s="3">
        <v>85683.409999999989</v>
      </c>
      <c r="O35" s="3">
        <v>75119.589999999982</v>
      </c>
      <c r="P35" s="3">
        <v>77720.049999999945</v>
      </c>
      <c r="Q35" s="3">
        <v>112131.97999999992</v>
      </c>
      <c r="R35" s="3"/>
      <c r="S35" s="154" t="str">
        <f t="shared" si="98"/>
        <v/>
      </c>
      <c r="U35" s="320" t="s">
        <v>176</v>
      </c>
      <c r="V35" s="36">
        <v>7606.0559999999978</v>
      </c>
      <c r="W35" s="3">
        <v>8313.0869999999995</v>
      </c>
      <c r="X35" s="3">
        <v>6909.0559999999987</v>
      </c>
      <c r="Y35" s="3">
        <v>9139.0069999999996</v>
      </c>
      <c r="Z35" s="3">
        <v>8531.6860000000033</v>
      </c>
      <c r="AA35" s="3">
        <v>10841.422999999999</v>
      </c>
      <c r="AB35" s="3">
        <v>9639.6869999999999</v>
      </c>
      <c r="AC35" s="3"/>
      <c r="AD35" s="154" t="str">
        <f t="shared" si="99"/>
        <v/>
      </c>
      <c r="AE35" s="3">
        <v>21851.23599999999</v>
      </c>
      <c r="AF35" s="3">
        <v>23756.94100000001</v>
      </c>
      <c r="AG35" s="3">
        <v>26722.863000000001</v>
      </c>
      <c r="AH35" s="3">
        <v>25745.833000000013</v>
      </c>
      <c r="AI35" s="3">
        <v>21196.857</v>
      </c>
      <c r="AJ35" s="3">
        <v>23742.381999999983</v>
      </c>
      <c r="AK35" s="3">
        <v>27364.999000000033</v>
      </c>
      <c r="AL35" s="3"/>
      <c r="AM35" s="154" t="str">
        <f t="shared" si="100"/>
        <v/>
      </c>
      <c r="AO35" s="345">
        <f t="shared" si="76"/>
        <v>0.44176385961468218</v>
      </c>
      <c r="AP35" s="322">
        <f t="shared" si="77"/>
        <v>0.42017785877420555</v>
      </c>
      <c r="AQ35" s="322">
        <f t="shared" si="78"/>
        <v>0.63948363387771534</v>
      </c>
      <c r="AR35" s="322">
        <f t="shared" si="79"/>
        <v>0.71120273013234991</v>
      </c>
      <c r="AS35" s="322">
        <f t="shared" si="80"/>
        <v>0.43360371542738207</v>
      </c>
      <c r="AT35" s="322">
        <f t="shared" si="81"/>
        <v>0.45907066820991294</v>
      </c>
      <c r="AU35" s="322">
        <f t="shared" si="82"/>
        <v>0.61418648645187457</v>
      </c>
      <c r="AV35" s="322" t="str">
        <f t="shared" si="101"/>
        <v/>
      </c>
      <c r="AW35" s="154" t="str">
        <f t="shared" si="102"/>
        <v/>
      </c>
      <c r="AX35" s="322">
        <f t="shared" si="84"/>
        <v>2.596858038930463</v>
      </c>
      <c r="AY35" s="322">
        <f t="shared" si="85"/>
        <v>2.5390380338304137</v>
      </c>
      <c r="AZ35" s="322">
        <f t="shared" si="86"/>
        <v>2.4369051446930676</v>
      </c>
      <c r="BA35" s="322">
        <f t="shared" si="87"/>
        <v>3.0047628823362675</v>
      </c>
      <c r="BB35" s="322">
        <f t="shared" si="88"/>
        <v>2.8217482283915563</v>
      </c>
      <c r="BC35" s="322">
        <f t="shared" si="89"/>
        <v>3.0548593316653809</v>
      </c>
      <c r="BD35" s="322">
        <f t="shared" si="90"/>
        <v>2.440427699573311</v>
      </c>
      <c r="BE35" s="322" t="str">
        <f t="shared" si="103"/>
        <v/>
      </c>
      <c r="BF35" s="154" t="str">
        <f t="shared" si="104"/>
        <v/>
      </c>
      <c r="BH35" s="321">
        <f t="shared" si="73"/>
        <v>17725.312000000034</v>
      </c>
      <c r="BI35" s="321">
        <f t="shared" si="74"/>
        <v>0</v>
      </c>
    </row>
    <row r="36" spans="1:61" ht="20.100000000000001" customHeight="1" x14ac:dyDescent="0.25">
      <c r="A36" s="339" t="s">
        <v>177</v>
      </c>
      <c r="B36" s="36">
        <v>184593.24000000002</v>
      </c>
      <c r="C36" s="3">
        <v>144138.26999999993</v>
      </c>
      <c r="D36" s="3">
        <v>79979.249999999985</v>
      </c>
      <c r="E36" s="3">
        <v>122753.58</v>
      </c>
      <c r="F36" s="3">
        <v>216171.5800000001</v>
      </c>
      <c r="G36" s="3">
        <v>152140.34000000008</v>
      </c>
      <c r="H36" s="3">
        <v>145205.34999999992</v>
      </c>
      <c r="I36" s="3"/>
      <c r="J36" s="154" t="str">
        <f t="shared" si="97"/>
        <v/>
      </c>
      <c r="K36" s="3">
        <v>138558.80000000005</v>
      </c>
      <c r="L36" s="3">
        <v>155834.77000000008</v>
      </c>
      <c r="M36" s="3">
        <v>166910.12999999986</v>
      </c>
      <c r="N36" s="3">
        <v>141021.50999999992</v>
      </c>
      <c r="O36" s="3">
        <v>123949.06000000001</v>
      </c>
      <c r="P36" s="3">
        <v>108934.93999999997</v>
      </c>
      <c r="Q36" s="3">
        <v>145682.74000000005</v>
      </c>
      <c r="R36" s="3"/>
      <c r="S36" s="154" t="str">
        <f t="shared" si="98"/>
        <v/>
      </c>
      <c r="U36" s="320" t="s">
        <v>177</v>
      </c>
      <c r="V36" s="36">
        <v>8950.255000000001</v>
      </c>
      <c r="W36" s="3">
        <v>8091.360999999999</v>
      </c>
      <c r="X36" s="3">
        <v>7317.6259999999966</v>
      </c>
      <c r="Y36" s="3">
        <v>9009.7860000000001</v>
      </c>
      <c r="Z36" s="3">
        <v>11821.654999999999</v>
      </c>
      <c r="AA36" s="3">
        <v>8422.7539999999954</v>
      </c>
      <c r="AB36" s="3">
        <v>8906.062999999991</v>
      </c>
      <c r="AC36" s="3"/>
      <c r="AD36" s="154" t="str">
        <f t="shared" si="99"/>
        <v/>
      </c>
      <c r="AE36" s="3">
        <v>36869.314999999995</v>
      </c>
      <c r="AF36" s="3">
        <v>38144.778000000013</v>
      </c>
      <c r="AG36" s="3">
        <v>35747.971000000005</v>
      </c>
      <c r="AH36" s="3">
        <v>35405.063999999991</v>
      </c>
      <c r="AI36" s="3">
        <v>39468.506000000016</v>
      </c>
      <c r="AJ36" s="3">
        <v>36656.012999999992</v>
      </c>
      <c r="AK36" s="3">
        <v>39716.65399999998</v>
      </c>
      <c r="AL36" s="3"/>
      <c r="AM36" s="154" t="str">
        <f t="shared" si="100"/>
        <v/>
      </c>
      <c r="AO36" s="345">
        <f t="shared" si="76"/>
        <v>0.48486363856011194</v>
      </c>
      <c r="AP36" s="322">
        <f t="shared" si="77"/>
        <v>0.56136104589017211</v>
      </c>
      <c r="AQ36" s="322">
        <f t="shared" si="78"/>
        <v>0.91494056270845225</v>
      </c>
      <c r="AR36" s="322">
        <f t="shared" si="79"/>
        <v>0.73397337983951261</v>
      </c>
      <c r="AS36" s="322">
        <f t="shared" si="80"/>
        <v>0.54686443981211563</v>
      </c>
      <c r="AT36" s="322">
        <f t="shared" si="81"/>
        <v>0.55361740351046873</v>
      </c>
      <c r="AU36" s="322">
        <f t="shared" si="82"/>
        <v>0.61334262132903483</v>
      </c>
      <c r="AV36" s="322" t="str">
        <f t="shared" si="101"/>
        <v/>
      </c>
      <c r="AW36" s="154" t="str">
        <f t="shared" si="102"/>
        <v/>
      </c>
      <c r="AX36" s="322">
        <f t="shared" si="84"/>
        <v>2.6609147163514684</v>
      </c>
      <c r="AY36" s="322">
        <f t="shared" si="85"/>
        <v>2.4477706740286518</v>
      </c>
      <c r="AZ36" s="322">
        <f t="shared" si="86"/>
        <v>2.1417496349682335</v>
      </c>
      <c r="BA36" s="322">
        <f t="shared" si="87"/>
        <v>2.5106144445623939</v>
      </c>
      <c r="BB36" s="322">
        <f t="shared" si="88"/>
        <v>3.1842521435822113</v>
      </c>
      <c r="BC36" s="322">
        <f t="shared" si="89"/>
        <v>3.3649454435831148</v>
      </c>
      <c r="BD36" s="322">
        <f t="shared" si="90"/>
        <v>2.7262429303567441</v>
      </c>
      <c r="BE36" s="322" t="str">
        <f t="shared" si="103"/>
        <v/>
      </c>
      <c r="BF36" s="154" t="str">
        <f t="shared" si="104"/>
        <v/>
      </c>
      <c r="BH36" s="321">
        <f t="shared" si="73"/>
        <v>30810.590999999989</v>
      </c>
      <c r="BI36" s="321">
        <f t="shared" si="74"/>
        <v>0</v>
      </c>
    </row>
    <row r="37" spans="1:61" ht="20.100000000000001" customHeight="1" x14ac:dyDescent="0.25">
      <c r="A37" s="339" t="s">
        <v>178</v>
      </c>
      <c r="B37" s="36">
        <v>174808.49999999997</v>
      </c>
      <c r="C37" s="3">
        <v>100779.39000000001</v>
      </c>
      <c r="D37" s="3">
        <v>69029.49000000002</v>
      </c>
      <c r="E37" s="3">
        <v>154336.00999999978</v>
      </c>
      <c r="F37" s="3">
        <v>191835.92000000007</v>
      </c>
      <c r="G37" s="3">
        <v>123373.27999999998</v>
      </c>
      <c r="H37" s="3">
        <v>144226.98000000007</v>
      </c>
      <c r="I37" s="3"/>
      <c r="J37" s="154" t="str">
        <f t="shared" si="97"/>
        <v/>
      </c>
      <c r="K37" s="3">
        <v>122092.12999999996</v>
      </c>
      <c r="L37" s="3">
        <v>129989.20999999999</v>
      </c>
      <c r="M37" s="3">
        <v>213923.46999999977</v>
      </c>
      <c r="N37" s="3">
        <v>143278.98999999987</v>
      </c>
      <c r="O37" s="3">
        <v>142422.69000000009</v>
      </c>
      <c r="P37" s="3">
        <v>143940.27999999991</v>
      </c>
      <c r="Q37" s="3">
        <v>138109.22999999984</v>
      </c>
      <c r="R37" s="3"/>
      <c r="S37" s="154" t="str">
        <f t="shared" si="98"/>
        <v/>
      </c>
      <c r="U37" s="320" t="s">
        <v>178</v>
      </c>
      <c r="V37" s="36">
        <v>8836.2159999999967</v>
      </c>
      <c r="W37" s="3">
        <v>6184.2449999999999</v>
      </c>
      <c r="X37" s="3">
        <v>6843.8590000000013</v>
      </c>
      <c r="Y37" s="3">
        <v>12325.401000000003</v>
      </c>
      <c r="Z37" s="3">
        <v>11790.632999999998</v>
      </c>
      <c r="AA37" s="3">
        <v>8857.4580000000024</v>
      </c>
      <c r="AB37" s="3">
        <v>10423.308999999999</v>
      </c>
      <c r="AC37" s="3"/>
      <c r="AD37" s="154" t="str">
        <f t="shared" si="99"/>
        <v/>
      </c>
      <c r="AE37" s="3">
        <v>39727.941999999974</v>
      </c>
      <c r="AF37" s="3">
        <v>40734.826999999983</v>
      </c>
      <c r="AG37" s="3">
        <v>48266.111999999994</v>
      </c>
      <c r="AH37" s="3">
        <v>48573.176999999916</v>
      </c>
      <c r="AI37" s="3">
        <v>47199.009999999987</v>
      </c>
      <c r="AJ37" s="3">
        <v>49361.27599999994</v>
      </c>
      <c r="AK37" s="3">
        <v>45557.001999999971</v>
      </c>
      <c r="AL37" s="3"/>
      <c r="AM37" s="154" t="str">
        <f t="shared" si="100"/>
        <v/>
      </c>
      <c r="AO37" s="345">
        <f t="shared" si="76"/>
        <v>0.50547976786025839</v>
      </c>
      <c r="AP37" s="322">
        <f t="shared" si="77"/>
        <v>0.61364183688748253</v>
      </c>
      <c r="AQ37" s="322">
        <f t="shared" si="78"/>
        <v>0.99143989040046498</v>
      </c>
      <c r="AR37" s="322">
        <f t="shared" si="79"/>
        <v>0.79860824444016809</v>
      </c>
      <c r="AS37" s="322">
        <f t="shared" si="80"/>
        <v>0.61462071336796531</v>
      </c>
      <c r="AT37" s="322">
        <f t="shared" si="81"/>
        <v>0.7179397354111039</v>
      </c>
      <c r="AU37" s="322">
        <f t="shared" si="82"/>
        <v>0.72270174415355537</v>
      </c>
      <c r="AV37" s="322" t="str">
        <f t="shared" si="101"/>
        <v/>
      </c>
      <c r="AW37" s="154" t="str">
        <f t="shared" si="102"/>
        <v/>
      </c>
      <c r="AX37" s="322">
        <f t="shared" si="84"/>
        <v>3.2539314368583776</v>
      </c>
      <c r="AY37" s="322">
        <f t="shared" si="85"/>
        <v>3.1337083285605001</v>
      </c>
      <c r="AZ37" s="322">
        <f t="shared" si="86"/>
        <v>2.2562326611474677</v>
      </c>
      <c r="BA37" s="322">
        <f t="shared" si="87"/>
        <v>3.3901116276712977</v>
      </c>
      <c r="BB37" s="322">
        <f t="shared" si="88"/>
        <v>3.3140091652530894</v>
      </c>
      <c r="BC37" s="322">
        <f t="shared" si="89"/>
        <v>3.4292885910740183</v>
      </c>
      <c r="BD37" s="322">
        <f t="shared" si="90"/>
        <v>3.2986210986767524</v>
      </c>
      <c r="BE37" s="322" t="str">
        <f t="shared" si="103"/>
        <v/>
      </c>
      <c r="BF37" s="154" t="str">
        <f t="shared" si="104"/>
        <v/>
      </c>
      <c r="BH37" s="321">
        <f t="shared" si="73"/>
        <v>35133.69299999997</v>
      </c>
      <c r="BI37" s="321">
        <f t="shared" si="74"/>
        <v>0</v>
      </c>
    </row>
    <row r="38" spans="1:61" ht="20.100000000000001" customHeight="1" x14ac:dyDescent="0.25">
      <c r="A38" s="339" t="s">
        <v>179</v>
      </c>
      <c r="B38" s="36">
        <v>143517.88</v>
      </c>
      <c r="C38" s="3">
        <v>108144.17000000003</v>
      </c>
      <c r="D38" s="3">
        <v>125852.90000000002</v>
      </c>
      <c r="E38" s="3">
        <v>102029.78999999992</v>
      </c>
      <c r="F38" s="3">
        <v>191064.2</v>
      </c>
      <c r="G38" s="3">
        <v>143527.37999999992</v>
      </c>
      <c r="H38" s="3">
        <v>145812.72000000003</v>
      </c>
      <c r="I38" s="3"/>
      <c r="J38" s="154" t="str">
        <f t="shared" si="97"/>
        <v/>
      </c>
      <c r="K38" s="3">
        <v>155283.11000000002</v>
      </c>
      <c r="L38" s="3">
        <v>190846.28999999995</v>
      </c>
      <c r="M38" s="3">
        <v>164476.10999999999</v>
      </c>
      <c r="N38" s="3">
        <v>155784.03000000006</v>
      </c>
      <c r="O38" s="3">
        <v>141171.96999999974</v>
      </c>
      <c r="P38" s="3">
        <v>154005.31000000008</v>
      </c>
      <c r="Q38" s="3">
        <v>193345.60000000006</v>
      </c>
      <c r="R38" s="3"/>
      <c r="S38" s="154" t="str">
        <f t="shared" si="98"/>
        <v/>
      </c>
      <c r="U38" s="320" t="s">
        <v>179</v>
      </c>
      <c r="V38" s="36">
        <v>8561.616</v>
      </c>
      <c r="W38" s="3">
        <v>7679.9049999999988</v>
      </c>
      <c r="X38" s="3">
        <v>10402.912</v>
      </c>
      <c r="Y38" s="3">
        <v>7707.6290000000035</v>
      </c>
      <c r="Z38" s="3">
        <v>12654.747000000003</v>
      </c>
      <c r="AA38" s="3">
        <v>9979.3469999999979</v>
      </c>
      <c r="AB38" s="3">
        <v>10648.627999999997</v>
      </c>
      <c r="AC38" s="3"/>
      <c r="AD38" s="154" t="str">
        <f t="shared" si="99"/>
        <v/>
      </c>
      <c r="AE38" s="3">
        <v>50334.872000000032</v>
      </c>
      <c r="AF38" s="3">
        <v>48986.57900000002</v>
      </c>
      <c r="AG38" s="3">
        <v>51362.042000000016</v>
      </c>
      <c r="AH38" s="3">
        <v>51289.855999999963</v>
      </c>
      <c r="AI38" s="3">
        <v>48284.936000000031</v>
      </c>
      <c r="AJ38" s="3">
        <v>53105.856999999989</v>
      </c>
      <c r="AK38" s="3">
        <v>59793.999999999942</v>
      </c>
      <c r="AL38" s="3"/>
      <c r="AM38" s="154" t="str">
        <f t="shared" si="100"/>
        <v/>
      </c>
      <c r="AO38" s="345">
        <f t="shared" ref="AO38:AP43" si="105">(V38/B38)*10</f>
        <v>0.59655396247491954</v>
      </c>
      <c r="AP38" s="322">
        <f t="shared" si="105"/>
        <v>0.7101543245465749</v>
      </c>
      <c r="AQ38" s="322">
        <f t="shared" ref="AQ38:AS39" si="106">IF(X38="","",(X38/D38)*10)</f>
        <v>0.82659295097689434</v>
      </c>
      <c r="AR38" s="322">
        <f t="shared" si="106"/>
        <v>0.75542927217629385</v>
      </c>
      <c r="AS38" s="322">
        <f t="shared" si="106"/>
        <v>0.66232957299169615</v>
      </c>
      <c r="AT38" s="322">
        <f t="shared" ref="AT38:AT39" si="107">IF(AA38="","",(AA38/G38)*10)</f>
        <v>0.69529221532504837</v>
      </c>
      <c r="AU38" s="322">
        <f t="shared" ref="AU38:AU39" si="108">IF(AB38="","",(AB38/H38)*10)</f>
        <v>0.73029486042095604</v>
      </c>
      <c r="AV38" s="322" t="str">
        <f t="shared" si="101"/>
        <v/>
      </c>
      <c r="AW38" s="154" t="str">
        <f t="shared" si="102"/>
        <v/>
      </c>
      <c r="AX38" s="322">
        <f t="shared" ref="AX38:AY43" si="109">(AE38/K38)*10</f>
        <v>3.2414904621629503</v>
      </c>
      <c r="AY38" s="322">
        <f t="shared" si="109"/>
        <v>2.5668080317411479</v>
      </c>
      <c r="AZ38" s="322">
        <f t="shared" ref="AZ38:BB39" si="110">IF(AG38="","",(AG38/M38)*10)</f>
        <v>3.1227660965473962</v>
      </c>
      <c r="BA38" s="322">
        <f t="shared" si="110"/>
        <v>3.2923693141074821</v>
      </c>
      <c r="BB38" s="322">
        <f t="shared" si="110"/>
        <v>3.4202920027254784</v>
      </c>
      <c r="BC38" s="322">
        <f t="shared" ref="BC38:BC39" si="111">IF(AJ38="","",(AJ38/P38)*10)</f>
        <v>3.4483133730908344</v>
      </c>
      <c r="BD38" s="322">
        <f t="shared" ref="BD38:BD39" si="112">IF(AK38="","",(AK38/Q38)*10)</f>
        <v>3.0925968835080768</v>
      </c>
      <c r="BE38" s="322" t="str">
        <f t="shared" si="103"/>
        <v/>
      </c>
      <c r="BF38" s="154" t="str">
        <f t="shared" si="104"/>
        <v/>
      </c>
      <c r="BH38" s="321">
        <f t="shared" si="73"/>
        <v>49145.371999999945</v>
      </c>
      <c r="BI38" s="321">
        <f t="shared" si="74"/>
        <v>0</v>
      </c>
    </row>
    <row r="39" spans="1:61" ht="20.100000000000001" customHeight="1" thickBot="1" x14ac:dyDescent="0.3">
      <c r="A39" s="340" t="s">
        <v>180</v>
      </c>
      <c r="B39" s="42">
        <v>152820.21000000002</v>
      </c>
      <c r="C39" s="341">
        <v>216465.13999999996</v>
      </c>
      <c r="D39" s="341">
        <v>85804.429999999964</v>
      </c>
      <c r="E39" s="341">
        <v>229961.75</v>
      </c>
      <c r="F39" s="341">
        <v>233293.19000000015</v>
      </c>
      <c r="G39" s="341">
        <v>149139.44999999995</v>
      </c>
      <c r="H39" s="341">
        <v>169691.25000000009</v>
      </c>
      <c r="I39" s="341"/>
      <c r="J39" s="157" t="str">
        <f t="shared" si="97"/>
        <v/>
      </c>
      <c r="K39" s="341">
        <v>149645.83999999991</v>
      </c>
      <c r="L39" s="341">
        <v>159202.30000000008</v>
      </c>
      <c r="M39" s="341">
        <v>203434.65000000014</v>
      </c>
      <c r="N39" s="341">
        <v>108594.94999999985</v>
      </c>
      <c r="O39" s="341">
        <v>106301.55</v>
      </c>
      <c r="P39" s="341">
        <v>116548.94000000003</v>
      </c>
      <c r="Q39" s="341">
        <v>114036.58000000003</v>
      </c>
      <c r="R39" s="341"/>
      <c r="S39" s="157" t="str">
        <f t="shared" si="98"/>
        <v/>
      </c>
      <c r="U39" s="323" t="s">
        <v>180</v>
      </c>
      <c r="V39" s="42">
        <v>8577.6339999999964</v>
      </c>
      <c r="W39" s="341">
        <v>10729.738000000001</v>
      </c>
      <c r="X39" s="341">
        <v>8400.3320000000022</v>
      </c>
      <c r="Y39" s="341">
        <v>14080.129999999997</v>
      </c>
      <c r="Z39" s="341">
        <v>13582.820000000003</v>
      </c>
      <c r="AA39" s="341">
        <v>9345.7980000000007</v>
      </c>
      <c r="AB39" s="341">
        <v>11479.624</v>
      </c>
      <c r="AC39" s="341"/>
      <c r="AD39" s="157" t="str">
        <f t="shared" si="99"/>
        <v/>
      </c>
      <c r="AE39" s="341">
        <v>35379.044000000002</v>
      </c>
      <c r="AF39" s="341">
        <v>37144.067999999992</v>
      </c>
      <c r="AG39" s="341">
        <v>37986.12000000001</v>
      </c>
      <c r="AH39" s="341">
        <v>33420.183999999987</v>
      </c>
      <c r="AI39" s="341">
        <v>33733.983000000022</v>
      </c>
      <c r="AJ39" s="341">
        <v>36039.897999999965</v>
      </c>
      <c r="AK39" s="341">
        <v>34034.981999999975</v>
      </c>
      <c r="AL39" s="341"/>
      <c r="AM39" s="157" t="str">
        <f t="shared" si="100"/>
        <v/>
      </c>
      <c r="AO39" s="345">
        <f t="shared" si="105"/>
        <v>0.56128924309160388</v>
      </c>
      <c r="AP39" s="322">
        <f t="shared" si="105"/>
        <v>0.49567972006947647</v>
      </c>
      <c r="AQ39" s="322">
        <f t="shared" si="106"/>
        <v>0.9790091257525988</v>
      </c>
      <c r="AR39" s="322">
        <f t="shared" si="106"/>
        <v>0.61228139027468687</v>
      </c>
      <c r="AS39" s="322">
        <f t="shared" si="106"/>
        <v>0.5822210241113337</v>
      </c>
      <c r="AT39" s="322">
        <f t="shared" si="107"/>
        <v>0.62664828118918259</v>
      </c>
      <c r="AU39" s="322">
        <f t="shared" si="108"/>
        <v>0.67650064455297443</v>
      </c>
      <c r="AV39" s="322" t="str">
        <f t="shared" si="101"/>
        <v/>
      </c>
      <c r="AW39" s="154" t="str">
        <f t="shared" si="102"/>
        <v/>
      </c>
      <c r="AX39" s="322">
        <f t="shared" si="109"/>
        <v>2.3641849315690981</v>
      </c>
      <c r="AY39" s="322">
        <f t="shared" si="109"/>
        <v>2.3331363931299971</v>
      </c>
      <c r="AZ39" s="322">
        <f t="shared" si="110"/>
        <v>1.8672394304510065</v>
      </c>
      <c r="BA39" s="322">
        <f t="shared" si="110"/>
        <v>3.0775081161693092</v>
      </c>
      <c r="BB39" s="322">
        <f t="shared" si="110"/>
        <v>3.1734234355002373</v>
      </c>
      <c r="BC39" s="322">
        <f t="shared" si="111"/>
        <v>3.0922544640903604</v>
      </c>
      <c r="BD39" s="322">
        <f t="shared" si="112"/>
        <v>2.9845670573424741</v>
      </c>
      <c r="BE39" s="322" t="str">
        <f t="shared" si="103"/>
        <v/>
      </c>
      <c r="BF39" s="154" t="str">
        <f t="shared" si="104"/>
        <v/>
      </c>
      <c r="BH39" s="321">
        <f t="shared" si="73"/>
        <v>22555.357999999975</v>
      </c>
      <c r="BI39" s="321">
        <f t="shared" si="74"/>
        <v>0</v>
      </c>
    </row>
    <row r="40" spans="1:61" ht="20.100000000000001" customHeight="1" x14ac:dyDescent="0.25">
      <c r="A40" s="339" t="s">
        <v>181</v>
      </c>
      <c r="B40" s="36">
        <f>SUM(B28:B30)</f>
        <v>383486.16999999993</v>
      </c>
      <c r="C40" s="3">
        <f>SUM(C28:C30)</f>
        <v>359736.73</v>
      </c>
      <c r="D40" s="3">
        <f>SUM(D28:D30)</f>
        <v>337710.40999999992</v>
      </c>
      <c r="E40" s="3">
        <f t="shared" ref="E40:I40" si="113">SUM(E28:E30)</f>
        <v>269354.83</v>
      </c>
      <c r="F40" s="3">
        <f t="shared" si="113"/>
        <v>518885.16000000003</v>
      </c>
      <c r="G40" s="3">
        <f t="shared" ref="G40:H40" si="114">SUM(G28:G30)</f>
        <v>534367.81999999983</v>
      </c>
      <c r="H40" s="3">
        <f t="shared" si="114"/>
        <v>456103.32999999996</v>
      </c>
      <c r="I40" s="3">
        <f t="shared" si="113"/>
        <v>488436.24</v>
      </c>
      <c r="J40" s="154">
        <f t="shared" si="97"/>
        <v>7.088944077650132E-2</v>
      </c>
      <c r="K40" s="3">
        <f>SUM(K28:K30)</f>
        <v>337442.86</v>
      </c>
      <c r="L40" s="3">
        <f>SUM(L28:L30)</f>
        <v>332800.42999999988</v>
      </c>
      <c r="M40" s="3">
        <f>SUM(M28:M30)</f>
        <v>434832.52999999991</v>
      </c>
      <c r="N40" s="3">
        <f t="shared" ref="N40:O40" si="115">SUM(N28:N30)</f>
        <v>397992.19999999995</v>
      </c>
      <c r="O40" s="3">
        <f t="shared" si="115"/>
        <v>320914.02999999997</v>
      </c>
      <c r="P40" s="3">
        <f t="shared" ref="P40:R40" si="116">SUM(P28:P30)</f>
        <v>319240.09999999986</v>
      </c>
      <c r="Q40" s="3">
        <f t="shared" si="116"/>
        <v>377510.7000000003</v>
      </c>
      <c r="R40" s="3">
        <f t="shared" si="116"/>
        <v>334525.98999999987</v>
      </c>
      <c r="S40" s="154">
        <f t="shared" si="98"/>
        <v>-0.11386355406615069</v>
      </c>
      <c r="U40" s="319" t="s">
        <v>181</v>
      </c>
      <c r="V40" s="36">
        <f>SUM(V28:V30)</f>
        <v>17209.863000000001</v>
      </c>
      <c r="W40" s="3">
        <f>SUM(W28:W30)</f>
        <v>15796.161</v>
      </c>
      <c r="X40" s="3">
        <f>SUM(X28:X30)</f>
        <v>16995.894999999997</v>
      </c>
      <c r="Y40" s="3">
        <f t="shared" ref="Y40:Z40" si="117">SUM(Y28:Y30)</f>
        <v>22740.453000000001</v>
      </c>
      <c r="Z40" s="3">
        <f t="shared" si="117"/>
        <v>26284.577999999994</v>
      </c>
      <c r="AA40" s="3">
        <f t="shared" ref="AA40:AC40" si="118">SUM(AA28:AA30)</f>
        <v>26114.179999999993</v>
      </c>
      <c r="AB40" s="3">
        <f t="shared" si="118"/>
        <v>24883.546000000013</v>
      </c>
      <c r="AC40" s="3">
        <f t="shared" si="118"/>
        <v>27410.796999999999</v>
      </c>
      <c r="AD40" s="154">
        <f t="shared" si="99"/>
        <v>0.101563137343849</v>
      </c>
      <c r="AE40" s="3">
        <f>SUM(AE28:AE30)</f>
        <v>82216.569999999963</v>
      </c>
      <c r="AF40" s="3">
        <f>SUM(AF28:AF30)</f>
        <v>78766.856</v>
      </c>
      <c r="AG40" s="3">
        <f>SUM(AG28:AG30)</f>
        <v>86315.356999999989</v>
      </c>
      <c r="AH40" s="3">
        <f t="shared" ref="AH40:AI40" si="119">SUM(AH28:AH30)</f>
        <v>84446.709999999992</v>
      </c>
      <c r="AI40" s="3">
        <f t="shared" si="119"/>
        <v>88812.746000000028</v>
      </c>
      <c r="AJ40" s="3">
        <f t="shared" ref="AJ40:AL40" si="120">SUM(AJ28:AJ30)</f>
        <v>88470.203999999983</v>
      </c>
      <c r="AK40" s="3">
        <f t="shared" si="120"/>
        <v>92534.445999999938</v>
      </c>
      <c r="AL40" s="3">
        <f t="shared" si="120"/>
        <v>89194.208000000042</v>
      </c>
      <c r="AM40" s="154">
        <f t="shared" si="100"/>
        <v>-3.6097238859569093E-2</v>
      </c>
      <c r="AO40" s="343">
        <f t="shared" si="105"/>
        <v>0.44877401967325198</v>
      </c>
      <c r="AP40" s="344">
        <f t="shared" si="105"/>
        <v>0.43910336873301764</v>
      </c>
      <c r="AQ40" s="344">
        <f t="shared" ref="AQ40:AS42" si="121">(X40/D40)*10</f>
        <v>0.50326831796508742</v>
      </c>
      <c r="AR40" s="344">
        <f t="shared" si="121"/>
        <v>0.84425636622146327</v>
      </c>
      <c r="AS40" s="344">
        <f t="shared" si="121"/>
        <v>0.50655867668290977</v>
      </c>
      <c r="AT40" s="344">
        <f t="shared" ref="AT40:AT42" si="122">(AA40/G40)*10</f>
        <v>0.48869297556129038</v>
      </c>
      <c r="AU40" s="344">
        <f t="shared" ref="AU40:AU42" si="123">(AB40/H40)*10</f>
        <v>0.54556817201926622</v>
      </c>
      <c r="AV40" s="344">
        <f t="shared" si="101"/>
        <v>0.5611949883161822</v>
      </c>
      <c r="AW40" s="176">
        <f t="shared" si="102"/>
        <v>2.8643196392996572E-2</v>
      </c>
      <c r="AX40" s="344">
        <f t="shared" si="109"/>
        <v>2.4364590200545351</v>
      </c>
      <c r="AY40" s="344">
        <f t="shared" si="109"/>
        <v>2.3667894900255999</v>
      </c>
      <c r="AZ40" s="344">
        <f t="shared" ref="AZ40:BB42" si="124">(AG40/M40)*10</f>
        <v>1.9850252923809542</v>
      </c>
      <c r="BA40" s="344">
        <f t="shared" si="124"/>
        <v>2.1218182165379122</v>
      </c>
      <c r="BB40" s="344">
        <f t="shared" si="124"/>
        <v>2.7674934000236773</v>
      </c>
      <c r="BC40" s="344">
        <f t="shared" ref="BC40:BC42" si="125">(AJ40/P40)*10</f>
        <v>2.7712747865947924</v>
      </c>
      <c r="BD40" s="344">
        <f t="shared" ref="BD40:BD42" si="126">(AK40/Q40)*10</f>
        <v>2.4511741256605406</v>
      </c>
      <c r="BE40" s="344">
        <f t="shared" si="103"/>
        <v>2.6662863474374614</v>
      </c>
      <c r="BF40" s="176">
        <f t="shared" si="104"/>
        <v>8.7758849738572745E-2</v>
      </c>
      <c r="BH40" s="321"/>
      <c r="BI40" s="321"/>
    </row>
    <row r="41" spans="1:61" ht="20.100000000000001" customHeight="1" x14ac:dyDescent="0.25">
      <c r="A41" s="339" t="s">
        <v>182</v>
      </c>
      <c r="B41" s="36">
        <f>SUM(B31:B33)</f>
        <v>448543.28</v>
      </c>
      <c r="C41" s="3">
        <f>SUM(C31:C33)</f>
        <v>360372.79999999993</v>
      </c>
      <c r="D41" s="3">
        <f>SUM(D31:D33)</f>
        <v>357222.51</v>
      </c>
      <c r="E41" s="3">
        <f t="shared" ref="E41:F41" si="127">SUM(E31:E33)</f>
        <v>409796.7099999999</v>
      </c>
      <c r="F41" s="3">
        <f t="shared" si="127"/>
        <v>510240.19999999995</v>
      </c>
      <c r="G41" s="3">
        <f t="shared" ref="G41:H41" si="128">SUM(G31:G33)</f>
        <v>581930.29000000015</v>
      </c>
      <c r="H41" s="3">
        <f t="shared" si="128"/>
        <v>428674.88999999984</v>
      </c>
      <c r="I41" s="3" t="str">
        <f>IF(I33="","",SUM(I31:I33))</f>
        <v/>
      </c>
      <c r="J41" s="154" t="str">
        <f t="shared" si="97"/>
        <v/>
      </c>
      <c r="K41" s="3">
        <f>SUM(K31:K33)</f>
        <v>382397.61999999994</v>
      </c>
      <c r="L41" s="3">
        <f>SUM(L31:L33)</f>
        <v>466419.70999999996</v>
      </c>
      <c r="M41" s="3">
        <f>SUM(M31:M33)</f>
        <v>416251.13000000024</v>
      </c>
      <c r="N41" s="3">
        <f t="shared" ref="N41:O41" si="129">SUM(N31:N33)</f>
        <v>452362.07000000007</v>
      </c>
      <c r="O41" s="3">
        <f t="shared" si="129"/>
        <v>346745.78999999992</v>
      </c>
      <c r="P41" s="3">
        <f t="shared" ref="P41:Q41" si="130">SUM(P31:P33)</f>
        <v>356512.3299999999</v>
      </c>
      <c r="Q41" s="3">
        <f t="shared" si="130"/>
        <v>424188.47</v>
      </c>
      <c r="R41" s="3" t="str">
        <f>IF(R33="","",SUM(R31:R33))</f>
        <v/>
      </c>
      <c r="S41" s="154" t="str">
        <f t="shared" si="98"/>
        <v/>
      </c>
      <c r="U41" s="320" t="s">
        <v>182</v>
      </c>
      <c r="V41" s="36">
        <f>SUM(V31:V33)</f>
        <v>20649.732000000004</v>
      </c>
      <c r="W41" s="3">
        <f>SUM(W31:W33)</f>
        <v>16807.051000000003</v>
      </c>
      <c r="X41" s="3">
        <f>SUM(X31:X33)</f>
        <v>19988.995000000003</v>
      </c>
      <c r="Y41" s="3">
        <f t="shared" ref="Y41:Z41" si="131">SUM(Y31:Y33)</f>
        <v>32307.84499999999</v>
      </c>
      <c r="Z41" s="3">
        <f t="shared" si="131"/>
        <v>26348.47</v>
      </c>
      <c r="AA41" s="3">
        <f t="shared" ref="AA41:AB41" si="132">SUM(AA31:AA33)</f>
        <v>29735.684000000008</v>
      </c>
      <c r="AB41" s="3">
        <f t="shared" si="132"/>
        <v>24874.49</v>
      </c>
      <c r="AC41" s="3" t="str">
        <f>IF(AC33="","",SUM(AC31:AC33))</f>
        <v/>
      </c>
      <c r="AD41" s="154" t="str">
        <f t="shared" si="99"/>
        <v/>
      </c>
      <c r="AE41" s="3">
        <f>SUM(AE31:AE33)</f>
        <v>86998.260999999969</v>
      </c>
      <c r="AF41" s="3">
        <f>SUM(AF31:AF33)</f>
        <v>91054.148000000016</v>
      </c>
      <c r="AG41" s="3">
        <f>SUM(AG31:AG33)</f>
        <v>86989.97</v>
      </c>
      <c r="AH41" s="3">
        <f t="shared" ref="AH41:AI41" si="133">SUM(AH31:AH33)</f>
        <v>94857.412999999986</v>
      </c>
      <c r="AI41" s="3">
        <f t="shared" si="133"/>
        <v>91989.164000000033</v>
      </c>
      <c r="AJ41" s="3">
        <f t="shared" ref="AJ41:AK41" si="134">SUM(AJ31:AJ33)</f>
        <v>97881.056000000026</v>
      </c>
      <c r="AK41" s="3">
        <f t="shared" si="134"/>
        <v>98748.421999999991</v>
      </c>
      <c r="AL41" s="3" t="str">
        <f>IF(AL33="","",SUM(AL31:AL33))</f>
        <v/>
      </c>
      <c r="AM41" s="154" t="str">
        <f t="shared" si="100"/>
        <v/>
      </c>
      <c r="AO41" s="345">
        <f t="shared" si="105"/>
        <v>0.46037323310250017</v>
      </c>
      <c r="AP41" s="322">
        <f t="shared" si="105"/>
        <v>0.46637956582738782</v>
      </c>
      <c r="AQ41" s="322">
        <f t="shared" si="121"/>
        <v>0.55956706087754671</v>
      </c>
      <c r="AR41" s="322">
        <f t="shared" si="121"/>
        <v>0.78838712492347729</v>
      </c>
      <c r="AS41" s="322">
        <f t="shared" si="121"/>
        <v>0.51639345547450011</v>
      </c>
      <c r="AT41" s="322">
        <f t="shared" si="122"/>
        <v>0.51098360939417675</v>
      </c>
      <c r="AU41" s="322">
        <f t="shared" si="123"/>
        <v>0.58026468496906858</v>
      </c>
      <c r="AV41" s="322" t="str">
        <f t="shared" si="101"/>
        <v/>
      </c>
      <c r="AW41" s="154" t="str">
        <f t="shared" si="102"/>
        <v/>
      </c>
      <c r="AX41" s="322">
        <f t="shared" si="109"/>
        <v>2.2750732862824821</v>
      </c>
      <c r="AY41" s="322">
        <f t="shared" si="109"/>
        <v>1.9521934010893327</v>
      </c>
      <c r="AZ41" s="322">
        <f t="shared" si="124"/>
        <v>2.0898434558003469</v>
      </c>
      <c r="BA41" s="322">
        <f t="shared" si="124"/>
        <v>2.0969356029341712</v>
      </c>
      <c r="BB41" s="322">
        <f t="shared" si="124"/>
        <v>2.6529280715996597</v>
      </c>
      <c r="BC41" s="322">
        <f t="shared" si="125"/>
        <v>2.7455167118623933</v>
      </c>
      <c r="BD41" s="322">
        <f t="shared" si="126"/>
        <v>2.3279374378091888</v>
      </c>
      <c r="BE41" s="322" t="str">
        <f t="shared" si="103"/>
        <v/>
      </c>
      <c r="BF41" s="154" t="str">
        <f t="shared" si="104"/>
        <v/>
      </c>
      <c r="BH41" s="321"/>
      <c r="BI41" s="321"/>
    </row>
    <row r="42" spans="1:61" ht="20.100000000000001" customHeight="1" x14ac:dyDescent="0.25">
      <c r="A42" s="339" t="s">
        <v>183</v>
      </c>
      <c r="B42" s="36">
        <f>SUM(B34:B36)</f>
        <v>510343.31999999995</v>
      </c>
      <c r="C42" s="3">
        <f>SUM(C34:C36)</f>
        <v>488016.22999999986</v>
      </c>
      <c r="D42" s="3">
        <f>SUM(D34:D36)</f>
        <v>317431.6399999999</v>
      </c>
      <c r="E42" s="3">
        <f t="shared" ref="E42:F42" si="135">SUM(E34:E36)</f>
        <v>430814.19999999995</v>
      </c>
      <c r="F42" s="3">
        <f t="shared" si="135"/>
        <v>682291.91</v>
      </c>
      <c r="G42" s="3">
        <f t="shared" ref="G42:H42" si="136">SUM(G34:G36)</f>
        <v>625733.66999999993</v>
      </c>
      <c r="H42" s="3">
        <f t="shared" si="136"/>
        <v>444995.86999999976</v>
      </c>
      <c r="I42" s="3" t="str">
        <f>IF(I36="","",SUM(I34:I36))</f>
        <v/>
      </c>
      <c r="J42" s="154" t="str">
        <f t="shared" si="97"/>
        <v/>
      </c>
      <c r="K42" s="3">
        <f>SUM(K34:K36)</f>
        <v>350097.77999999997</v>
      </c>
      <c r="L42" s="3">
        <f>SUM(L34:L36)</f>
        <v>402574.6700000001</v>
      </c>
      <c r="M42" s="3">
        <f>SUM(M34:M36)</f>
        <v>433753.65999999992</v>
      </c>
      <c r="N42" s="3">
        <f t="shared" ref="N42:O42" si="137">SUM(N34:N36)</f>
        <v>380039.47999999986</v>
      </c>
      <c r="O42" s="3">
        <f t="shared" si="137"/>
        <v>326934.71000000002</v>
      </c>
      <c r="P42" s="3">
        <f t="shared" ref="P42:Q42" si="138">SUM(P34:P36)</f>
        <v>312275.05999999994</v>
      </c>
      <c r="Q42" s="3">
        <f t="shared" si="138"/>
        <v>394445.77000000014</v>
      </c>
      <c r="R42" s="3" t="str">
        <f>IF(R36="","",SUM(R34:R36))</f>
        <v/>
      </c>
      <c r="S42" s="154" t="str">
        <f t="shared" si="98"/>
        <v/>
      </c>
      <c r="U42" s="320" t="s">
        <v>183</v>
      </c>
      <c r="V42" s="36">
        <f>SUM(V34:V36)</f>
        <v>24758.867999999999</v>
      </c>
      <c r="W42" s="3">
        <f>SUM(W34:W36)</f>
        <v>23547.119999999995</v>
      </c>
      <c r="X42" s="3">
        <f>SUM(X34:X36)</f>
        <v>22716.569999999996</v>
      </c>
      <c r="Y42" s="3">
        <f t="shared" ref="Y42:Z42" si="139">SUM(Y34:Y36)</f>
        <v>32207.47700000001</v>
      </c>
      <c r="Z42" s="3">
        <f t="shared" si="139"/>
        <v>33482.723000000005</v>
      </c>
      <c r="AA42" s="3">
        <f t="shared" ref="AA42:AB42" si="140">SUM(AA34:AA36)</f>
        <v>31539.239999999998</v>
      </c>
      <c r="AB42" s="3">
        <f t="shared" si="140"/>
        <v>27064.809999999994</v>
      </c>
      <c r="AC42" s="3" t="str">
        <f>IF(AC36="","",SUM(AC34:AC36))</f>
        <v/>
      </c>
      <c r="AD42" s="154" t="str">
        <f t="shared" si="99"/>
        <v/>
      </c>
      <c r="AE42" s="3">
        <f>SUM(AE34:AE36)</f>
        <v>91499.962999999989</v>
      </c>
      <c r="AF42" s="3">
        <f>SUM(AF34:AF36)</f>
        <v>94301.094000000012</v>
      </c>
      <c r="AG42" s="3">
        <f>SUM(AG34:AG36)</f>
        <v>95143.493000000002</v>
      </c>
      <c r="AH42" s="3">
        <f t="shared" ref="AH42:AI42" si="141">SUM(AH34:AH36)</f>
        <v>95010.713999999993</v>
      </c>
      <c r="AI42" s="3">
        <f t="shared" si="141"/>
        <v>96933.330000000016</v>
      </c>
      <c r="AJ42" s="3">
        <f t="shared" ref="AJ42:AK42" si="142">SUM(AJ34:AJ36)</f>
        <v>97029.099999999933</v>
      </c>
      <c r="AK42" s="3">
        <f t="shared" si="142"/>
        <v>103532.98300000004</v>
      </c>
      <c r="AL42" s="3" t="str">
        <f>IF(AL36="","",SUM(AL34:AL36))</f>
        <v/>
      </c>
      <c r="AM42" s="154" t="str">
        <f t="shared" si="100"/>
        <v/>
      </c>
      <c r="AO42" s="345">
        <f t="shared" si="105"/>
        <v>0.48514141421504259</v>
      </c>
      <c r="AP42" s="322">
        <f t="shared" si="105"/>
        <v>0.48250690351015585</v>
      </c>
      <c r="AQ42" s="322">
        <f t="shared" si="121"/>
        <v>0.71563660131674345</v>
      </c>
      <c r="AR42" s="322">
        <f t="shared" si="121"/>
        <v>0.74759552958096576</v>
      </c>
      <c r="AS42" s="322">
        <f t="shared" si="121"/>
        <v>0.49073897124179594</v>
      </c>
      <c r="AT42" s="322">
        <f t="shared" si="122"/>
        <v>0.50403616605767754</v>
      </c>
      <c r="AU42" s="322">
        <f t="shared" si="123"/>
        <v>0.60820362220440405</v>
      </c>
      <c r="AV42" s="322" t="str">
        <f t="shared" si="101"/>
        <v/>
      </c>
      <c r="AW42" s="154" t="str">
        <f t="shared" si="102"/>
        <v/>
      </c>
      <c r="AX42" s="322">
        <f t="shared" si="109"/>
        <v>2.613554504687233</v>
      </c>
      <c r="AY42" s="322">
        <f t="shared" si="109"/>
        <v>2.3424497621770386</v>
      </c>
      <c r="AZ42" s="322">
        <f t="shared" si="124"/>
        <v>2.1934914163029777</v>
      </c>
      <c r="BA42" s="322">
        <f t="shared" si="124"/>
        <v>2.5000222082189993</v>
      </c>
      <c r="BB42" s="322">
        <f t="shared" si="124"/>
        <v>2.9649140037776966</v>
      </c>
      <c r="BC42" s="322">
        <f t="shared" si="125"/>
        <v>3.1071677642140214</v>
      </c>
      <c r="BD42" s="322">
        <f t="shared" si="126"/>
        <v>2.6247710299948199</v>
      </c>
      <c r="BE42" s="322" t="str">
        <f t="shared" si="103"/>
        <v/>
      </c>
      <c r="BF42" s="154" t="str">
        <f t="shared" si="104"/>
        <v/>
      </c>
      <c r="BH42" s="321"/>
      <c r="BI42" s="321"/>
    </row>
    <row r="43" spans="1:61" ht="20.100000000000001" customHeight="1" thickBot="1" x14ac:dyDescent="0.3">
      <c r="A43" s="340" t="s">
        <v>184</v>
      </c>
      <c r="B43" s="42">
        <f>SUM(B37:B39)</f>
        <v>471146.59</v>
      </c>
      <c r="C43" s="341">
        <f>SUM(C37:C39)</f>
        <v>425388.7</v>
      </c>
      <c r="D43" s="341">
        <f>IF(D39="","",SUM(D37:D39))</f>
        <v>280686.82</v>
      </c>
      <c r="E43" s="341">
        <f t="shared" ref="E43:I43" si="143">IF(E39="","",SUM(E37:E39))</f>
        <v>486327.5499999997</v>
      </c>
      <c r="F43" s="341">
        <f t="shared" si="143"/>
        <v>616193.31000000029</v>
      </c>
      <c r="G43" s="341">
        <f t="shared" ref="G43:H43" si="144">IF(G39="","",SUM(G37:G39))</f>
        <v>416040.10999999987</v>
      </c>
      <c r="H43" s="341">
        <f t="shared" si="144"/>
        <v>459730.95000000019</v>
      </c>
      <c r="I43" s="341" t="str">
        <f t="shared" si="143"/>
        <v/>
      </c>
      <c r="J43" s="157" t="str">
        <f t="shared" si="97"/>
        <v/>
      </c>
      <c r="K43" s="341">
        <f>SUM(K37:K39)</f>
        <v>427021.0799999999</v>
      </c>
      <c r="L43" s="341">
        <f>SUM(L37:L39)</f>
        <v>480037.80000000005</v>
      </c>
      <c r="M43" s="341">
        <f>IF(M39="","",SUM(M37:M39))</f>
        <v>581834.22999999986</v>
      </c>
      <c r="N43" s="341">
        <f t="shared" ref="N43:O43" si="145">IF(N39="","",SUM(N37:N39))</f>
        <v>407657.96999999974</v>
      </c>
      <c r="O43" s="341">
        <f t="shared" si="145"/>
        <v>389896.20999999979</v>
      </c>
      <c r="P43" s="341">
        <f t="shared" ref="P43:R43" si="146">IF(P39="","",SUM(P37:P39))</f>
        <v>414494.53</v>
      </c>
      <c r="Q43" s="341">
        <f t="shared" si="146"/>
        <v>445491.40999999992</v>
      </c>
      <c r="R43" s="341" t="str">
        <f t="shared" si="146"/>
        <v/>
      </c>
      <c r="S43" s="157" t="str">
        <f t="shared" si="98"/>
        <v/>
      </c>
      <c r="U43" s="323" t="s">
        <v>184</v>
      </c>
      <c r="V43" s="42">
        <f>SUM(V37:V39)</f>
        <v>25975.465999999993</v>
      </c>
      <c r="W43" s="341">
        <f>SUM(W37:W39)</f>
        <v>24593.887999999999</v>
      </c>
      <c r="X43" s="341">
        <f>IF(X39="","",SUM(X37:X39))</f>
        <v>25647.103000000003</v>
      </c>
      <c r="Y43" s="341">
        <f t="shared" ref="Y43:Z43" si="147">IF(Y39="","",SUM(Y37:Y39))</f>
        <v>34113.160000000003</v>
      </c>
      <c r="Z43" s="341">
        <f t="shared" si="147"/>
        <v>38028.200000000004</v>
      </c>
      <c r="AA43" s="341">
        <f t="shared" ref="AA43:AC43" si="148">IF(AA39="","",SUM(AA37:AA39))</f>
        <v>28182.603000000003</v>
      </c>
      <c r="AB43" s="341">
        <f t="shared" si="148"/>
        <v>32551.560999999998</v>
      </c>
      <c r="AC43" s="341" t="str">
        <f t="shared" si="148"/>
        <v/>
      </c>
      <c r="AD43" s="157" t="str">
        <f t="shared" si="99"/>
        <v/>
      </c>
      <c r="AE43" s="341">
        <f>SUM(AE37:AE39)</f>
        <v>125441.85800000001</v>
      </c>
      <c r="AF43" s="341">
        <f>SUM(AF37:AF39)</f>
        <v>126865.47399999999</v>
      </c>
      <c r="AG43" s="341">
        <f>IF(AG39="","",SUM(AG37:AG39))</f>
        <v>137614.27400000003</v>
      </c>
      <c r="AH43" s="341">
        <f t="shared" ref="AH43:AI43" si="149">IF(AH39="","",SUM(AH37:AH39))</f>
        <v>133283.21699999986</v>
      </c>
      <c r="AI43" s="341">
        <f t="shared" si="149"/>
        <v>129217.92900000005</v>
      </c>
      <c r="AJ43" s="341">
        <f t="shared" ref="AJ43:AL43" si="150">IF(AJ39="","",SUM(AJ37:AJ39))</f>
        <v>138507.0309999999</v>
      </c>
      <c r="AK43" s="341">
        <f t="shared" si="150"/>
        <v>139385.98399999988</v>
      </c>
      <c r="AL43" s="341" t="str">
        <f t="shared" si="150"/>
        <v/>
      </c>
      <c r="AM43" s="157" t="str">
        <f t="shared" si="100"/>
        <v/>
      </c>
      <c r="AO43" s="346">
        <f t="shared" si="105"/>
        <v>0.5513245039086454</v>
      </c>
      <c r="AP43" s="347">
        <f t="shared" si="105"/>
        <v>0.5781509475921669</v>
      </c>
      <c r="AQ43" s="347">
        <f>IF(X39="","",(X43/D43)*10)</f>
        <v>0.91372665805968378</v>
      </c>
      <c r="AR43" s="347">
        <f>IF(Y39="","",(Y43/E43)*10)</f>
        <v>0.70144411929778661</v>
      </c>
      <c r="AS43" s="347">
        <f>IF(Z39="","",(Z43/F43)*10)</f>
        <v>0.61714723907015456</v>
      </c>
      <c r="AT43" s="347">
        <f t="shared" ref="AT43:AU43" si="151">IF(AA39="","",(AA43/G43)*10)</f>
        <v>0.67740110442716717</v>
      </c>
      <c r="AU43" s="347">
        <f t="shared" si="151"/>
        <v>0.70805676668059836</v>
      </c>
      <c r="AV43" s="347" t="str">
        <f t="shared" si="101"/>
        <v/>
      </c>
      <c r="AW43" s="157" t="str">
        <f t="shared" si="102"/>
        <v/>
      </c>
      <c r="AX43" s="347">
        <f t="shared" si="109"/>
        <v>2.9376034082439215</v>
      </c>
      <c r="AY43" s="347">
        <f t="shared" si="109"/>
        <v>2.642822586054681</v>
      </c>
      <c r="AZ43" s="347">
        <f>IF(AG39="","",(AG43/M43)*10)</f>
        <v>2.3651800960558829</v>
      </c>
      <c r="BA43" s="347">
        <f>IF(AH39="","",(AH43/N43)*10)</f>
        <v>3.2694863539648189</v>
      </c>
      <c r="BB43" s="347">
        <f>IF(AI39="","",(AI43/O43)*10)</f>
        <v>3.3141622228130947</v>
      </c>
      <c r="BC43" s="347">
        <f t="shared" ref="BC43:BD43" si="152">IF(AJ39="","",(AJ43/P43)*10)</f>
        <v>3.3415888745262787</v>
      </c>
      <c r="BD43" s="347">
        <f t="shared" si="152"/>
        <v>3.1288141784821373</v>
      </c>
      <c r="BE43" s="347" t="str">
        <f t="shared" si="103"/>
        <v/>
      </c>
      <c r="BF43" s="157" t="str">
        <f t="shared" si="104"/>
        <v/>
      </c>
      <c r="BH43" s="321"/>
      <c r="BI43" s="321"/>
    </row>
    <row r="44" spans="1:61" x14ac:dyDescent="0.25">
      <c r="K44" s="337"/>
      <c r="L44" s="337"/>
      <c r="M44" s="337"/>
      <c r="N44" s="337"/>
      <c r="O44" s="337"/>
      <c r="P44" s="337"/>
      <c r="Q44" s="337"/>
      <c r="R44" s="337"/>
      <c r="V44" s="337"/>
      <c r="W44" s="337"/>
      <c r="X44" s="337"/>
      <c r="Y44" s="337"/>
      <c r="Z44" s="337"/>
      <c r="AA44" s="337"/>
      <c r="AB44" s="337"/>
      <c r="AC44" s="337"/>
      <c r="AE44" s="337"/>
      <c r="AF44" s="337"/>
      <c r="AG44" s="337"/>
      <c r="AH44" s="337"/>
      <c r="AI44" s="337"/>
      <c r="AJ44" s="337"/>
      <c r="AK44" s="337"/>
      <c r="AL44" s="337"/>
      <c r="BH44" s="321"/>
      <c r="BI44" s="321"/>
    </row>
    <row r="45" spans="1:61" ht="15.75" thickBot="1" x14ac:dyDescent="0.3">
      <c r="S45" s="376" t="s">
        <v>1</v>
      </c>
      <c r="AM45" s="376">
        <v>1000</v>
      </c>
      <c r="BF45" s="376" t="s">
        <v>134</v>
      </c>
      <c r="BH45" s="321"/>
      <c r="BI45" s="321"/>
    </row>
    <row r="46" spans="1:61" ht="20.100000000000001" customHeight="1" x14ac:dyDescent="0.25">
      <c r="A46" s="441" t="s">
        <v>16</v>
      </c>
      <c r="B46" s="443" t="s">
        <v>167</v>
      </c>
      <c r="C46" s="437"/>
      <c r="D46" s="437"/>
      <c r="E46" s="437"/>
      <c r="F46" s="437"/>
      <c r="G46" s="437"/>
      <c r="H46" s="437"/>
      <c r="I46" s="438"/>
      <c r="J46" s="439" t="str">
        <f>J25</f>
        <v>D       2017/2016</v>
      </c>
      <c r="K46" s="443" t="s">
        <v>168</v>
      </c>
      <c r="L46" s="437"/>
      <c r="M46" s="437"/>
      <c r="N46" s="437"/>
      <c r="O46" s="437"/>
      <c r="P46" s="437"/>
      <c r="Q46" s="437"/>
      <c r="R46" s="438"/>
      <c r="S46" s="444" t="str">
        <f>J46</f>
        <v>D       2017/2016</v>
      </c>
      <c r="U46" s="446" t="s">
        <v>3</v>
      </c>
      <c r="V46" s="436" t="s">
        <v>167</v>
      </c>
      <c r="W46" s="437"/>
      <c r="X46" s="437"/>
      <c r="Y46" s="437"/>
      <c r="Z46" s="437"/>
      <c r="AA46" s="437"/>
      <c r="AB46" s="437"/>
      <c r="AC46" s="438"/>
      <c r="AD46" s="439" t="str">
        <f>J46</f>
        <v>D       2017/2016</v>
      </c>
      <c r="AE46" s="443" t="s">
        <v>168</v>
      </c>
      <c r="AF46" s="437"/>
      <c r="AG46" s="437"/>
      <c r="AH46" s="437"/>
      <c r="AI46" s="437"/>
      <c r="AJ46" s="437"/>
      <c r="AK46" s="437"/>
      <c r="AL46" s="438"/>
      <c r="AM46" s="444" t="str">
        <f>AD46</f>
        <v>D       2017/2016</v>
      </c>
      <c r="AO46" s="436" t="s">
        <v>167</v>
      </c>
      <c r="AP46" s="437"/>
      <c r="AQ46" s="437"/>
      <c r="AR46" s="437"/>
      <c r="AS46" s="437"/>
      <c r="AT46" s="437"/>
      <c r="AU46" s="437"/>
      <c r="AV46" s="438"/>
      <c r="AW46" s="439" t="str">
        <f>AM46</f>
        <v>D       2017/2016</v>
      </c>
      <c r="AX46" s="443" t="s">
        <v>168</v>
      </c>
      <c r="AY46" s="437"/>
      <c r="AZ46" s="437"/>
      <c r="BA46" s="437"/>
      <c r="BB46" s="437"/>
      <c r="BC46" s="437"/>
      <c r="BD46" s="437"/>
      <c r="BE46" s="438"/>
      <c r="BF46" s="444" t="str">
        <f>AW46</f>
        <v>D       2017/2016</v>
      </c>
      <c r="BH46" s="321"/>
      <c r="BI46" s="321"/>
    </row>
    <row r="47" spans="1:61" ht="20.100000000000001" customHeight="1" thickBot="1" x14ac:dyDescent="0.3">
      <c r="A47" s="442"/>
      <c r="B47" s="245">
        <v>2010</v>
      </c>
      <c r="C47" s="403">
        <v>2011</v>
      </c>
      <c r="D47" s="403">
        <v>2012</v>
      </c>
      <c r="E47" s="403">
        <v>2013</v>
      </c>
      <c r="F47" s="403">
        <v>2014</v>
      </c>
      <c r="G47" s="403">
        <v>2015</v>
      </c>
      <c r="H47" s="403">
        <v>2016</v>
      </c>
      <c r="I47" s="400">
        <v>2017</v>
      </c>
      <c r="J47" s="440"/>
      <c r="K47" s="245">
        <v>2010</v>
      </c>
      <c r="L47" s="403">
        <v>2011</v>
      </c>
      <c r="M47" s="403">
        <v>2012</v>
      </c>
      <c r="N47" s="403">
        <v>2013</v>
      </c>
      <c r="O47" s="403">
        <v>2014</v>
      </c>
      <c r="P47" s="403">
        <v>2015</v>
      </c>
      <c r="Q47" s="403">
        <v>2016</v>
      </c>
      <c r="R47" s="400">
        <v>2017</v>
      </c>
      <c r="S47" s="445"/>
      <c r="U47" s="447"/>
      <c r="V47" s="52">
        <v>2010</v>
      </c>
      <c r="W47" s="403">
        <v>2011</v>
      </c>
      <c r="X47" s="403">
        <v>2012</v>
      </c>
      <c r="Y47" s="403">
        <v>2013</v>
      </c>
      <c r="Z47" s="403">
        <v>2014</v>
      </c>
      <c r="AA47" s="403">
        <v>2015</v>
      </c>
      <c r="AB47" s="403">
        <v>2016</v>
      </c>
      <c r="AC47" s="400">
        <v>2017</v>
      </c>
      <c r="AD47" s="440"/>
      <c r="AE47" s="245">
        <v>2010</v>
      </c>
      <c r="AF47" s="403">
        <v>2011</v>
      </c>
      <c r="AG47" s="403">
        <v>2012</v>
      </c>
      <c r="AH47" s="403">
        <f>Y47</f>
        <v>2013</v>
      </c>
      <c r="AI47" s="403">
        <f>Z47</f>
        <v>2014</v>
      </c>
      <c r="AJ47" s="403">
        <v>2015</v>
      </c>
      <c r="AK47" s="403">
        <v>2016</v>
      </c>
      <c r="AL47" s="400">
        <v>2017</v>
      </c>
      <c r="AM47" s="445"/>
      <c r="AO47" s="52">
        <v>2010</v>
      </c>
      <c r="AP47" s="403">
        <v>2011</v>
      </c>
      <c r="AQ47" s="403">
        <v>2012</v>
      </c>
      <c r="AR47" s="403">
        <f>AH47</f>
        <v>2013</v>
      </c>
      <c r="AS47" s="403">
        <f>AI47</f>
        <v>2014</v>
      </c>
      <c r="AT47" s="403">
        <v>2015</v>
      </c>
      <c r="AU47" s="403">
        <f>AK47</f>
        <v>2016</v>
      </c>
      <c r="AV47" s="400">
        <f>AL47</f>
        <v>2017</v>
      </c>
      <c r="AW47" s="440"/>
      <c r="AX47" s="245">
        <v>2010</v>
      </c>
      <c r="AY47" s="403">
        <v>2011</v>
      </c>
      <c r="AZ47" s="403">
        <v>2012</v>
      </c>
      <c r="BA47" s="403">
        <f>AR47</f>
        <v>2013</v>
      </c>
      <c r="BB47" s="403">
        <f t="shared" ref="BB47" si="153">AS47</f>
        <v>2014</v>
      </c>
      <c r="BC47" s="403">
        <v>2015</v>
      </c>
      <c r="BD47" s="403">
        <f>AU47</f>
        <v>2016</v>
      </c>
      <c r="BE47" s="400">
        <f>AV47</f>
        <v>2017</v>
      </c>
      <c r="BF47" s="445"/>
      <c r="BH47" s="321"/>
      <c r="BI47" s="321"/>
    </row>
    <row r="48" spans="1:61" ht="3" customHeight="1" thickBot="1" x14ac:dyDescent="0.3">
      <c r="A48" s="318" t="s">
        <v>186</v>
      </c>
      <c r="B48" s="350"/>
      <c r="C48" s="350"/>
      <c r="D48" s="350"/>
      <c r="E48" s="350"/>
      <c r="F48" s="350"/>
      <c r="G48" s="350"/>
      <c r="H48" s="350"/>
      <c r="I48" s="350"/>
      <c r="J48" s="375"/>
      <c r="K48" s="317"/>
      <c r="L48" s="317"/>
      <c r="M48" s="317"/>
      <c r="N48" s="317"/>
      <c r="O48" s="317"/>
      <c r="P48" s="317"/>
      <c r="Q48" s="317"/>
      <c r="R48" s="317"/>
      <c r="S48" s="377"/>
      <c r="T48" s="10"/>
      <c r="U48" s="318"/>
      <c r="V48" s="350">
        <v>2010</v>
      </c>
      <c r="W48" s="350">
        <v>2011</v>
      </c>
      <c r="X48" s="350">
        <v>2012</v>
      </c>
      <c r="Y48" s="350"/>
      <c r="Z48" s="350"/>
      <c r="AA48" s="350"/>
      <c r="AB48" s="350"/>
      <c r="AC48" s="350"/>
      <c r="AD48" s="375"/>
      <c r="AE48" s="350">
        <v>2010</v>
      </c>
      <c r="AF48" s="350">
        <v>2011</v>
      </c>
      <c r="AG48" s="350">
        <v>2012</v>
      </c>
      <c r="AH48" s="350"/>
      <c r="AI48" s="350"/>
      <c r="AJ48" s="350"/>
      <c r="AK48" s="350"/>
      <c r="AL48" s="350"/>
      <c r="AM48" s="375"/>
      <c r="AN48" s="10"/>
      <c r="AO48" s="317"/>
      <c r="AP48" s="317"/>
      <c r="AQ48" s="317"/>
      <c r="AR48" s="317"/>
      <c r="AS48" s="317"/>
      <c r="AT48" s="317"/>
      <c r="AU48" s="317"/>
      <c r="AV48" s="317"/>
      <c r="AW48" s="377"/>
      <c r="AX48" s="350"/>
      <c r="AY48" s="350"/>
      <c r="AZ48" s="350"/>
      <c r="BA48" s="350"/>
      <c r="BB48" s="350"/>
      <c r="BC48" s="350"/>
      <c r="BD48" s="350"/>
      <c r="BE48" s="350"/>
      <c r="BF48" s="377"/>
      <c r="BH48" s="321">
        <f t="shared" ref="BH48:BH60" si="154">AK48-AB48</f>
        <v>0</v>
      </c>
      <c r="BI48" s="321">
        <f t="shared" ref="BI48:BI60" si="155">AL48-AC48</f>
        <v>0</v>
      </c>
    </row>
    <row r="49" spans="1:61" ht="20.100000000000001" customHeight="1" x14ac:dyDescent="0.25">
      <c r="A49" s="338" t="s">
        <v>169</v>
      </c>
      <c r="B49" s="95">
        <v>95.28</v>
      </c>
      <c r="C49" s="328">
        <v>512.16999999999996</v>
      </c>
      <c r="D49" s="328">
        <v>329.39</v>
      </c>
      <c r="E49" s="328">
        <v>1097.1199999999999</v>
      </c>
      <c r="F49" s="328">
        <v>359.98</v>
      </c>
      <c r="G49" s="328">
        <v>186.74000000000004</v>
      </c>
      <c r="H49" s="328">
        <v>103.11000000000003</v>
      </c>
      <c r="I49" s="328">
        <v>197.02000000000004</v>
      </c>
      <c r="J49" s="176">
        <f t="shared" ref="J49:J51" si="156">(I49-H49)/H49</f>
        <v>0.91077490059160104</v>
      </c>
      <c r="K49" s="328">
        <v>77038.130000000048</v>
      </c>
      <c r="L49" s="328">
        <v>75617.27</v>
      </c>
      <c r="M49" s="328">
        <v>113844.10000000002</v>
      </c>
      <c r="N49" s="328">
        <v>93610.949999999983</v>
      </c>
      <c r="O49" s="328">
        <v>94388.039999999921</v>
      </c>
      <c r="P49" s="328">
        <v>91436.939999999988</v>
      </c>
      <c r="Q49" s="328">
        <v>70149.399999999951</v>
      </c>
      <c r="R49" s="328">
        <v>96677.180000000022</v>
      </c>
      <c r="S49" s="176">
        <f>(R49-Q49)/Q49</f>
        <v>0.37816118170647345</v>
      </c>
      <c r="U49" s="320" t="s">
        <v>169</v>
      </c>
      <c r="V49" s="95">
        <v>29.815000000000005</v>
      </c>
      <c r="W49" s="328">
        <v>149.20400000000001</v>
      </c>
      <c r="X49" s="328">
        <v>122.17799999999998</v>
      </c>
      <c r="Y49" s="328">
        <v>109.56100000000001</v>
      </c>
      <c r="Z49" s="328">
        <v>97.120999999999995</v>
      </c>
      <c r="AA49" s="328">
        <v>99.908000000000015</v>
      </c>
      <c r="AB49" s="328">
        <v>68.53</v>
      </c>
      <c r="AC49" s="328">
        <v>118.28200000000001</v>
      </c>
      <c r="AD49" s="176">
        <f>(AC49-AB49)/AB49</f>
        <v>0.72598861812344972</v>
      </c>
      <c r="AE49" s="328">
        <v>14178.058999999999</v>
      </c>
      <c r="AF49" s="328">
        <v>16344.844999999999</v>
      </c>
      <c r="AG49" s="328">
        <v>18481.169000000002</v>
      </c>
      <c r="AH49" s="328">
        <v>20000.632999999987</v>
      </c>
      <c r="AI49" s="328">
        <v>18045.733999999989</v>
      </c>
      <c r="AJ49" s="328">
        <v>19063.575000000001</v>
      </c>
      <c r="AK49" s="328">
        <v>17885.827999999983</v>
      </c>
      <c r="AL49" s="328">
        <v>22258.383999999995</v>
      </c>
      <c r="AM49" s="176">
        <f>(AL49-AK49)/AK49</f>
        <v>0.24447042652987691</v>
      </c>
      <c r="AO49" s="343">
        <f t="shared" ref="AO49:AO58" si="157">(V49/B49)*10</f>
        <v>3.1291981528127626</v>
      </c>
      <c r="AP49" s="344">
        <f t="shared" ref="AP49:AP58" si="158">(W49/C49)*10</f>
        <v>2.9131733604076775</v>
      </c>
      <c r="AQ49" s="344">
        <f t="shared" ref="AQ49:AQ58" si="159">(X49/D49)*10</f>
        <v>3.7092200734691394</v>
      </c>
      <c r="AR49" s="344">
        <f t="shared" ref="AR49:AR58" si="160">(Y49/E49)*10</f>
        <v>0.99862366924310941</v>
      </c>
      <c r="AS49" s="344">
        <f t="shared" ref="AS49:AS58" si="161">(Z49/F49)*10</f>
        <v>2.6979554419689982</v>
      </c>
      <c r="AT49" s="344">
        <f t="shared" ref="AT49:AT58" si="162">(AA49/G49)*10</f>
        <v>5.350112455820927</v>
      </c>
      <c r="AU49" s="344">
        <f t="shared" ref="AU49:AU58" si="163">(AB49/H49)*10</f>
        <v>6.646300067888661</v>
      </c>
      <c r="AV49" s="344">
        <f t="shared" ref="AV49:AV51" si="164">(AC49/I49)*10</f>
        <v>6.0035529387879389</v>
      </c>
      <c r="AW49" s="176">
        <f>(AV49-AU49)/AU49</f>
        <v>-9.6707509822815507E-2</v>
      </c>
      <c r="AX49" s="344">
        <f t="shared" ref="AX49:AX58" si="165">(AE49/K49)*10</f>
        <v>1.8403950095881081</v>
      </c>
      <c r="AY49" s="344">
        <f t="shared" ref="AY49:AY58" si="166">(AF49/L49)*10</f>
        <v>2.1615227579625658</v>
      </c>
      <c r="AZ49" s="344">
        <f t="shared" ref="AZ49:AZ58" si="167">(AG49/M49)*10</f>
        <v>1.6233752122420044</v>
      </c>
      <c r="BA49" s="344">
        <f t="shared" ref="BA49:BA58" si="168">(AH49/N49)*10</f>
        <v>2.1365698136809841</v>
      </c>
      <c r="BB49" s="344">
        <f t="shared" ref="BB49:BB58" si="169">(AI49/O49)*10</f>
        <v>1.9118665881821473</v>
      </c>
      <c r="BC49" s="344">
        <f t="shared" ref="BC49:BC58" si="170">(AJ49/P49)*10</f>
        <v>2.0848876832492431</v>
      </c>
      <c r="BD49" s="344">
        <f t="shared" ref="BD49:BD58" si="171">(AK49/Q49)*10</f>
        <v>2.5496765474829433</v>
      </c>
      <c r="BE49" s="344">
        <f t="shared" ref="BE49:BE51" si="172">(AL49/R49)*10</f>
        <v>2.3023410488390321</v>
      </c>
      <c r="BF49" s="176">
        <f>(BE49-BD49)/BD49</f>
        <v>-9.7006617913194634E-2</v>
      </c>
      <c r="BH49" s="321">
        <f t="shared" si="154"/>
        <v>17817.297999999984</v>
      </c>
      <c r="BI49" s="321">
        <f t="shared" si="155"/>
        <v>22140.101999999995</v>
      </c>
    </row>
    <row r="50" spans="1:61" ht="20.100000000000001" customHeight="1" x14ac:dyDescent="0.25">
      <c r="A50" s="339" t="s">
        <v>170</v>
      </c>
      <c r="B50" s="36">
        <v>321.11</v>
      </c>
      <c r="C50" s="3">
        <v>100.60000000000001</v>
      </c>
      <c r="D50" s="3">
        <v>100.41000000000001</v>
      </c>
      <c r="E50" s="3">
        <v>382.40000000000003</v>
      </c>
      <c r="F50" s="3">
        <v>109.25</v>
      </c>
      <c r="G50" s="3">
        <v>49.88</v>
      </c>
      <c r="H50" s="3">
        <v>109.05999999999999</v>
      </c>
      <c r="I50" s="3">
        <v>459.19</v>
      </c>
      <c r="J50" s="154">
        <f t="shared" si="156"/>
        <v>3.2104346231432244</v>
      </c>
      <c r="K50" s="3">
        <v>72819.339999999982</v>
      </c>
      <c r="L50" s="3">
        <v>87274.840000000011</v>
      </c>
      <c r="M50" s="3">
        <v>101727.20000000001</v>
      </c>
      <c r="N50" s="3">
        <v>110658.78999999996</v>
      </c>
      <c r="O50" s="3">
        <v>109991.49999999996</v>
      </c>
      <c r="P50" s="3">
        <v>92866.78999999995</v>
      </c>
      <c r="Q50" s="3">
        <v>72567.859999999928</v>
      </c>
      <c r="R50" s="3">
        <v>85071.229999999894</v>
      </c>
      <c r="S50" s="154">
        <f t="shared" ref="S50:S51" si="173">(R50-Q50)/Q50</f>
        <v>0.17229900399432999</v>
      </c>
      <c r="U50" s="320" t="s">
        <v>170</v>
      </c>
      <c r="V50" s="36">
        <v>106.98100000000001</v>
      </c>
      <c r="W50" s="3">
        <v>32.087000000000003</v>
      </c>
      <c r="X50" s="3">
        <v>68.099000000000004</v>
      </c>
      <c r="Y50" s="3">
        <v>95.572999999999993</v>
      </c>
      <c r="Z50" s="3">
        <v>79.214999999999989</v>
      </c>
      <c r="AA50" s="3">
        <v>14.875999999999999</v>
      </c>
      <c r="AB50" s="3">
        <v>102.047</v>
      </c>
      <c r="AC50" s="3">
        <v>223.39400000000003</v>
      </c>
      <c r="AD50" s="154">
        <f t="shared" ref="AD50:AD51" si="174">(AC50-AB50)/AB50</f>
        <v>1.1891285388105486</v>
      </c>
      <c r="AE50" s="3">
        <v>14439.179</v>
      </c>
      <c r="AF50" s="3">
        <v>17444.693999999992</v>
      </c>
      <c r="AG50" s="3">
        <v>20090.994000000017</v>
      </c>
      <c r="AH50" s="3">
        <v>22514.599000000009</v>
      </c>
      <c r="AI50" s="3">
        <v>22065.344000000008</v>
      </c>
      <c r="AJ50" s="3">
        <v>19101.219000000001</v>
      </c>
      <c r="AK50" s="3">
        <v>19254.951999999979</v>
      </c>
      <c r="AL50" s="3">
        <v>22521.504000000044</v>
      </c>
      <c r="AM50" s="154">
        <f t="shared" ref="AM50:AM51" si="175">(AL50-AK50)/AK50</f>
        <v>0.16964737175143665</v>
      </c>
      <c r="AO50" s="345">
        <f t="shared" si="157"/>
        <v>3.3315997633209804</v>
      </c>
      <c r="AP50" s="322">
        <f t="shared" si="158"/>
        <v>3.1895626242544735</v>
      </c>
      <c r="AQ50" s="322">
        <f t="shared" si="159"/>
        <v>6.7820934169903389</v>
      </c>
      <c r="AR50" s="322">
        <f t="shared" si="160"/>
        <v>2.4992939330543926</v>
      </c>
      <c r="AS50" s="322">
        <f t="shared" si="161"/>
        <v>7.2508009153318067</v>
      </c>
      <c r="AT50" s="322">
        <f t="shared" si="162"/>
        <v>2.9823576583801121</v>
      </c>
      <c r="AU50" s="322">
        <f t="shared" si="163"/>
        <v>9.3569594718503577</v>
      </c>
      <c r="AV50" s="322">
        <f t="shared" si="164"/>
        <v>4.8649578605805885</v>
      </c>
      <c r="AW50" s="154">
        <f t="shared" ref="AW50:AW51" si="176">(AV50-AU50)/AU50</f>
        <v>-0.48007064952921791</v>
      </c>
      <c r="AX50" s="322">
        <f t="shared" si="165"/>
        <v>1.9828769390109828</v>
      </c>
      <c r="AY50" s="322">
        <f t="shared" si="166"/>
        <v>1.9988227993313985</v>
      </c>
      <c r="AZ50" s="322">
        <f t="shared" si="167"/>
        <v>1.9749874173279136</v>
      </c>
      <c r="BA50" s="322">
        <f t="shared" si="168"/>
        <v>2.0345965286625685</v>
      </c>
      <c r="BB50" s="322">
        <f t="shared" si="169"/>
        <v>2.0060953800975545</v>
      </c>
      <c r="BC50" s="322">
        <f t="shared" si="170"/>
        <v>2.0568406639230248</v>
      </c>
      <c r="BD50" s="322">
        <f t="shared" si="171"/>
        <v>2.6533718921847771</v>
      </c>
      <c r="BE50" s="322">
        <f t="shared" si="172"/>
        <v>2.6473702096466778</v>
      </c>
      <c r="BF50" s="154">
        <f t="shared" ref="BF50:BF51" si="177">(BE50-BD50)/BD50</f>
        <v>-2.2619077844973821E-3</v>
      </c>
      <c r="BH50" s="321">
        <f t="shared" si="154"/>
        <v>19152.904999999981</v>
      </c>
      <c r="BI50" s="321">
        <f t="shared" si="155"/>
        <v>22298.110000000044</v>
      </c>
    </row>
    <row r="51" spans="1:61" ht="20.100000000000001" customHeight="1" x14ac:dyDescent="0.25">
      <c r="A51" s="339" t="s">
        <v>171</v>
      </c>
      <c r="B51" s="36">
        <v>94.44</v>
      </c>
      <c r="C51" s="3">
        <v>412.02000000000004</v>
      </c>
      <c r="D51" s="3">
        <v>20.839999999999996</v>
      </c>
      <c r="E51" s="3">
        <v>99.119999999999976</v>
      </c>
      <c r="F51" s="3">
        <v>153.96</v>
      </c>
      <c r="G51" s="3">
        <v>19.999999999999996</v>
      </c>
      <c r="H51" s="3">
        <v>65.94</v>
      </c>
      <c r="I51" s="3">
        <v>25.840000000000003</v>
      </c>
      <c r="J51" s="154">
        <f t="shared" si="156"/>
        <v>-0.60812860175917494</v>
      </c>
      <c r="K51" s="3">
        <v>84633.959999999977</v>
      </c>
      <c r="L51" s="3">
        <v>105231.42000000006</v>
      </c>
      <c r="M51" s="3">
        <v>125552.12000000001</v>
      </c>
      <c r="N51" s="3">
        <v>103316.65999999999</v>
      </c>
      <c r="O51" s="3">
        <v>107623.27999999997</v>
      </c>
      <c r="P51" s="3">
        <v>129782.01999999992</v>
      </c>
      <c r="Q51" s="3">
        <v>82472.049999999916</v>
      </c>
      <c r="R51" s="3">
        <v>109708.11000000006</v>
      </c>
      <c r="S51" s="154">
        <f t="shared" si="173"/>
        <v>0.33024594392888462</v>
      </c>
      <c r="U51" s="320" t="s">
        <v>171</v>
      </c>
      <c r="V51" s="36">
        <v>39.945</v>
      </c>
      <c r="W51" s="3">
        <v>210.15600000000001</v>
      </c>
      <c r="X51" s="3">
        <v>21.706999999999997</v>
      </c>
      <c r="Y51" s="3">
        <v>27.781999999999996</v>
      </c>
      <c r="Z51" s="3">
        <v>90.24</v>
      </c>
      <c r="AA51" s="3">
        <v>14.796000000000001</v>
      </c>
      <c r="AB51" s="3">
        <v>59.37299999999999</v>
      </c>
      <c r="AC51" s="3">
        <v>51.395000000000003</v>
      </c>
      <c r="AD51" s="154">
        <f t="shared" si="174"/>
        <v>-0.13437084196520285</v>
      </c>
      <c r="AE51" s="3">
        <v>16992.152000000002</v>
      </c>
      <c r="AF51" s="3">
        <v>19273.382000000009</v>
      </c>
      <c r="AG51" s="3">
        <v>22749.488000000016</v>
      </c>
      <c r="AH51" s="3">
        <v>20836.083999999995</v>
      </c>
      <c r="AI51" s="3">
        <v>21337.534000000003</v>
      </c>
      <c r="AJ51" s="3">
        <v>27425.903999999988</v>
      </c>
      <c r="AK51" s="3">
        <v>21463.665999999987</v>
      </c>
      <c r="AL51" s="3">
        <v>29339.078000000005</v>
      </c>
      <c r="AM51" s="154">
        <f t="shared" si="175"/>
        <v>0.36691830743173248</v>
      </c>
      <c r="AO51" s="345">
        <f t="shared" si="157"/>
        <v>4.2296696315120714</v>
      </c>
      <c r="AP51" s="322">
        <f t="shared" si="158"/>
        <v>5.1006261831949908</v>
      </c>
      <c r="AQ51" s="322">
        <f t="shared" si="159"/>
        <v>10.416026871401151</v>
      </c>
      <c r="AR51" s="322">
        <f t="shared" si="160"/>
        <v>2.8028652138821637</v>
      </c>
      <c r="AS51" s="322">
        <f t="shared" si="161"/>
        <v>5.8612626656274349</v>
      </c>
      <c r="AT51" s="322">
        <f t="shared" si="162"/>
        <v>7.3980000000000024</v>
      </c>
      <c r="AU51" s="322">
        <f t="shared" si="163"/>
        <v>9.0040946314831647</v>
      </c>
      <c r="AV51" s="322">
        <f t="shared" si="164"/>
        <v>19.889705882352938</v>
      </c>
      <c r="AW51" s="154">
        <f t="shared" si="176"/>
        <v>1.208962332848859</v>
      </c>
      <c r="AX51" s="322">
        <f t="shared" si="165"/>
        <v>2.0077226683000542</v>
      </c>
      <c r="AY51" s="322">
        <f t="shared" si="166"/>
        <v>1.8315235126543004</v>
      </c>
      <c r="AZ51" s="322">
        <f t="shared" si="167"/>
        <v>1.8119557041330736</v>
      </c>
      <c r="BA51" s="322">
        <f t="shared" si="168"/>
        <v>2.0167206334389824</v>
      </c>
      <c r="BB51" s="322">
        <f t="shared" si="169"/>
        <v>1.9826132412987234</v>
      </c>
      <c r="BC51" s="322">
        <f t="shared" si="170"/>
        <v>2.1132283193003163</v>
      </c>
      <c r="BD51" s="322">
        <f t="shared" si="171"/>
        <v>2.602538193242439</v>
      </c>
      <c r="BE51" s="322">
        <f t="shared" si="172"/>
        <v>2.6742852465510514</v>
      </c>
      <c r="BF51" s="154">
        <f t="shared" si="177"/>
        <v>2.756810773993849E-2</v>
      </c>
      <c r="BH51" s="321">
        <f t="shared" si="154"/>
        <v>21404.292999999987</v>
      </c>
      <c r="BI51" s="321">
        <f t="shared" si="155"/>
        <v>29287.683000000005</v>
      </c>
    </row>
    <row r="52" spans="1:61" ht="20.100000000000001" customHeight="1" x14ac:dyDescent="0.25">
      <c r="A52" s="339" t="s">
        <v>172</v>
      </c>
      <c r="B52" s="36">
        <v>449.70000000000005</v>
      </c>
      <c r="C52" s="3">
        <v>201.03000000000003</v>
      </c>
      <c r="D52" s="3">
        <v>32.190000000000005</v>
      </c>
      <c r="E52" s="3">
        <v>433.89999999999986</v>
      </c>
      <c r="F52" s="3">
        <v>116.07000000000001</v>
      </c>
      <c r="G52" s="3">
        <v>102.54</v>
      </c>
      <c r="H52" s="3">
        <v>105.56000000000002</v>
      </c>
      <c r="I52" s="3"/>
      <c r="J52" s="154" t="str">
        <f>IF(I52="","",(I52-H52)/H52)</f>
        <v/>
      </c>
      <c r="K52" s="3">
        <v>86281.630000000092</v>
      </c>
      <c r="L52" s="3">
        <v>90571.82</v>
      </c>
      <c r="M52" s="3">
        <v>114496.53999999998</v>
      </c>
      <c r="N52" s="3">
        <v>127144.32000000001</v>
      </c>
      <c r="O52" s="3">
        <v>101418.98</v>
      </c>
      <c r="P52" s="3">
        <v>138312.81999999995</v>
      </c>
      <c r="Q52" s="3">
        <v>88894.939999999973</v>
      </c>
      <c r="R52" s="3"/>
      <c r="S52" s="154" t="str">
        <f>IF(R52="","",(R52-Q52)/Q52)</f>
        <v/>
      </c>
      <c r="U52" s="320" t="s">
        <v>172</v>
      </c>
      <c r="V52" s="36">
        <v>85.614000000000019</v>
      </c>
      <c r="W52" s="3">
        <v>92.996999999999986</v>
      </c>
      <c r="X52" s="3">
        <v>30.552</v>
      </c>
      <c r="Y52" s="3">
        <v>154.78400000000005</v>
      </c>
      <c r="Z52" s="3">
        <v>82.786999999999978</v>
      </c>
      <c r="AA52" s="3">
        <v>74.756</v>
      </c>
      <c r="AB52" s="3">
        <v>80.057000000000002</v>
      </c>
      <c r="AC52" s="3"/>
      <c r="AD52" s="154" t="str">
        <f>IF(AC52="","",(AC52-AB52)/AB52)</f>
        <v/>
      </c>
      <c r="AE52" s="3">
        <v>16453.240000000009</v>
      </c>
      <c r="AF52" s="3">
        <v>17348.706999999995</v>
      </c>
      <c r="AG52" s="3">
        <v>21481.076000000001</v>
      </c>
      <c r="AH52" s="3">
        <v>23047.187999999995</v>
      </c>
      <c r="AI52" s="3">
        <v>22346.683000000005</v>
      </c>
      <c r="AJ52" s="3">
        <v>26898.606000000007</v>
      </c>
      <c r="AK52" s="3">
        <v>21684.326000000019</v>
      </c>
      <c r="AL52" s="3"/>
      <c r="AM52" s="154" t="str">
        <f>IF(AL52="","",(AL52-AK52)/AK52)</f>
        <v/>
      </c>
      <c r="AO52" s="345">
        <f t="shared" si="157"/>
        <v>1.9038025350233492</v>
      </c>
      <c r="AP52" s="322">
        <f t="shared" si="158"/>
        <v>4.6260259662736889</v>
      </c>
      <c r="AQ52" s="322">
        <f t="shared" si="159"/>
        <v>9.4911463187325236</v>
      </c>
      <c r="AR52" s="322">
        <f t="shared" si="160"/>
        <v>3.5672735653376373</v>
      </c>
      <c r="AS52" s="322">
        <f t="shared" si="161"/>
        <v>7.1325062462307205</v>
      </c>
      <c r="AT52" s="322">
        <f t="shared" si="162"/>
        <v>7.2904232494636236</v>
      </c>
      <c r="AU52" s="322">
        <f t="shared" si="163"/>
        <v>7.5840280409245917</v>
      </c>
      <c r="AV52" s="322" t="str">
        <f>IF(I52="","",(AC52/I52)*10)</f>
        <v/>
      </c>
      <c r="AW52" s="154" t="str">
        <f>IF(AV52="","",(AV52-AU52)/AU52)</f>
        <v/>
      </c>
      <c r="AX52" s="322">
        <f t="shared" si="165"/>
        <v>1.9069227134443323</v>
      </c>
      <c r="AY52" s="322">
        <f t="shared" si="166"/>
        <v>1.915464103514757</v>
      </c>
      <c r="AZ52" s="322">
        <f t="shared" si="167"/>
        <v>1.8761332001822941</v>
      </c>
      <c r="BA52" s="322">
        <f t="shared" si="168"/>
        <v>1.8126793237794652</v>
      </c>
      <c r="BB52" s="322">
        <f t="shared" si="169"/>
        <v>2.2034024597762674</v>
      </c>
      <c r="BC52" s="322">
        <f t="shared" si="170"/>
        <v>1.944765929868252</v>
      </c>
      <c r="BD52" s="322">
        <f t="shared" si="171"/>
        <v>2.4393206182489156</v>
      </c>
      <c r="BE52" s="322" t="str">
        <f>IF(AL52="","",(AL52/R52)*10)</f>
        <v/>
      </c>
      <c r="BF52" s="154" t="str">
        <f>IF(BE52="","",(BE52-BD52)/BD52)</f>
        <v/>
      </c>
      <c r="BH52" s="321">
        <f t="shared" si="154"/>
        <v>21604.269000000018</v>
      </c>
      <c r="BI52" s="321">
        <f t="shared" si="155"/>
        <v>0</v>
      </c>
    </row>
    <row r="53" spans="1:61" ht="20.100000000000001" customHeight="1" x14ac:dyDescent="0.25">
      <c r="A53" s="339" t="s">
        <v>173</v>
      </c>
      <c r="B53" s="36">
        <v>115.13000000000001</v>
      </c>
      <c r="C53" s="3">
        <v>87.89</v>
      </c>
      <c r="D53" s="3">
        <v>385.15999999999991</v>
      </c>
      <c r="E53" s="3">
        <v>4.24</v>
      </c>
      <c r="F53" s="3">
        <v>1094.3</v>
      </c>
      <c r="G53" s="3">
        <v>355.73999999999995</v>
      </c>
      <c r="H53" s="3">
        <v>257.62</v>
      </c>
      <c r="I53" s="3"/>
      <c r="J53" s="154" t="str">
        <f t="shared" ref="J53:J64" si="178">IF(I53="","",(I53-H53)/H53)</f>
        <v/>
      </c>
      <c r="K53" s="3">
        <v>103881.57000000004</v>
      </c>
      <c r="L53" s="3">
        <v>116719.58999999998</v>
      </c>
      <c r="M53" s="3">
        <v>131645.18999999994</v>
      </c>
      <c r="N53" s="3">
        <v>124200.61000000002</v>
      </c>
      <c r="O53" s="3">
        <v>115003.54999999996</v>
      </c>
      <c r="P53" s="3">
        <v>101873.18999999997</v>
      </c>
      <c r="Q53" s="3">
        <v>98527.189999999828</v>
      </c>
      <c r="R53" s="3"/>
      <c r="S53" s="154" t="str">
        <f t="shared" ref="S53:S64" si="179">IF(R53="","",(R53-Q53)/Q53)</f>
        <v/>
      </c>
      <c r="U53" s="320" t="s">
        <v>173</v>
      </c>
      <c r="V53" s="36">
        <v>36.316000000000003</v>
      </c>
      <c r="W53" s="3">
        <v>16.928000000000001</v>
      </c>
      <c r="X53" s="3">
        <v>146.25000000000003</v>
      </c>
      <c r="Y53" s="3">
        <v>10.174000000000001</v>
      </c>
      <c r="Z53" s="3">
        <v>189.64499999999995</v>
      </c>
      <c r="AA53" s="3">
        <v>141.92499999999998</v>
      </c>
      <c r="AB53" s="3">
        <v>147.154</v>
      </c>
      <c r="AC53" s="3"/>
      <c r="AD53" s="154" t="str">
        <f t="shared" ref="AD53:AD64" si="180">IF(AC53="","",(AC53-AB53)/AB53)</f>
        <v/>
      </c>
      <c r="AE53" s="3">
        <v>18200.404999999999</v>
      </c>
      <c r="AF53" s="3">
        <v>20446.271000000008</v>
      </c>
      <c r="AG53" s="3">
        <v>22726.202999999998</v>
      </c>
      <c r="AH53" s="3">
        <v>24859.089999999986</v>
      </c>
      <c r="AI53" s="3">
        <v>23995.31</v>
      </c>
      <c r="AJ53" s="3">
        <v>23727.781999999999</v>
      </c>
      <c r="AK53" s="3">
        <v>22969.891000000003</v>
      </c>
      <c r="AL53" s="3"/>
      <c r="AM53" s="154" t="str">
        <f t="shared" ref="AM53:AM64" si="181">IF(AL53="","",(AL53-AK53)/AK53)</f>
        <v/>
      </c>
      <c r="AO53" s="345">
        <f t="shared" si="157"/>
        <v>3.1543472596195605</v>
      </c>
      <c r="AP53" s="322">
        <f t="shared" si="158"/>
        <v>1.9260439185345319</v>
      </c>
      <c r="AQ53" s="322">
        <f t="shared" si="159"/>
        <v>3.7971232734448042</v>
      </c>
      <c r="AR53" s="322">
        <f t="shared" si="160"/>
        <v>23.995283018867926</v>
      </c>
      <c r="AS53" s="322">
        <f t="shared" si="161"/>
        <v>1.7330256785159459</v>
      </c>
      <c r="AT53" s="322">
        <f t="shared" si="162"/>
        <v>3.9895710350255804</v>
      </c>
      <c r="AU53" s="322">
        <f t="shared" si="163"/>
        <v>5.7120565173511375</v>
      </c>
      <c r="AV53" s="322" t="str">
        <f t="shared" ref="AV53:AV64" si="182">IF(I53="","",(AC53/I53)*10)</f>
        <v/>
      </c>
      <c r="AW53" s="154" t="str">
        <f t="shared" ref="AW53:AW64" si="183">IF(AV53="","",(AV53-AU53)/AU53)</f>
        <v/>
      </c>
      <c r="AX53" s="322">
        <f t="shared" si="165"/>
        <v>1.7520340711061637</v>
      </c>
      <c r="AY53" s="322">
        <f t="shared" si="166"/>
        <v>1.7517428736684229</v>
      </c>
      <c r="AZ53" s="322">
        <f t="shared" si="167"/>
        <v>1.726322321385233</v>
      </c>
      <c r="BA53" s="322">
        <f t="shared" si="168"/>
        <v>2.0015272066699175</v>
      </c>
      <c r="BB53" s="322">
        <f t="shared" si="169"/>
        <v>2.0864842867894087</v>
      </c>
      <c r="BC53" s="322">
        <f t="shared" si="170"/>
        <v>2.3291488172697847</v>
      </c>
      <c r="BD53" s="322">
        <f t="shared" si="171"/>
        <v>2.3313250890439527</v>
      </c>
      <c r="BE53" s="322" t="str">
        <f t="shared" ref="BE53:BE64" si="184">IF(AL53="","",(AL53/R53)*10)</f>
        <v/>
      </c>
      <c r="BF53" s="154" t="str">
        <f t="shared" ref="BF53:BF64" si="185">IF(BE53="","",(BE53-BD53)/BD53)</f>
        <v/>
      </c>
      <c r="BH53" s="321">
        <f t="shared" si="154"/>
        <v>22822.737000000005</v>
      </c>
      <c r="BI53" s="321">
        <f t="shared" si="155"/>
        <v>0</v>
      </c>
    </row>
    <row r="54" spans="1:61" ht="20.100000000000001" customHeight="1" x14ac:dyDescent="0.25">
      <c r="A54" s="339" t="s">
        <v>174</v>
      </c>
      <c r="B54" s="36">
        <v>87.69</v>
      </c>
      <c r="C54" s="3">
        <v>193.86</v>
      </c>
      <c r="D54" s="3">
        <v>760.19999999999993</v>
      </c>
      <c r="E54" s="3">
        <v>201.37000000000003</v>
      </c>
      <c r="F54" s="3">
        <v>0.83</v>
      </c>
      <c r="G54" s="3">
        <v>312.90000000000003</v>
      </c>
      <c r="H54" s="3">
        <v>805.90999999999985</v>
      </c>
      <c r="I54" s="3"/>
      <c r="J54" s="154" t="str">
        <f t="shared" si="178"/>
        <v/>
      </c>
      <c r="K54" s="3">
        <v>80469.45</v>
      </c>
      <c r="L54" s="3">
        <v>123040.03000000013</v>
      </c>
      <c r="M54" s="3">
        <v>125120.51999999996</v>
      </c>
      <c r="N54" s="3">
        <v>89935.11</v>
      </c>
      <c r="O54" s="3">
        <v>114563.67999999995</v>
      </c>
      <c r="P54" s="3">
        <v>112203.60999999999</v>
      </c>
      <c r="Q54" s="3">
        <v>84181.979999999981</v>
      </c>
      <c r="R54" s="3"/>
      <c r="S54" s="154" t="str">
        <f t="shared" si="179"/>
        <v/>
      </c>
      <c r="U54" s="320" t="s">
        <v>174</v>
      </c>
      <c r="V54" s="36">
        <v>50.512</v>
      </c>
      <c r="W54" s="3">
        <v>76.984999999999985</v>
      </c>
      <c r="X54" s="3">
        <v>140.74100000000001</v>
      </c>
      <c r="Y54" s="3">
        <v>108.19399999999999</v>
      </c>
      <c r="Z54" s="3">
        <v>2.327</v>
      </c>
      <c r="AA54" s="3">
        <v>108.241</v>
      </c>
      <c r="AB54" s="3">
        <v>89.242999999999995</v>
      </c>
      <c r="AC54" s="3"/>
      <c r="AD54" s="154" t="str">
        <f t="shared" si="180"/>
        <v/>
      </c>
      <c r="AE54" s="3">
        <v>17415.862000000005</v>
      </c>
      <c r="AF54" s="3">
        <v>20004.232999999982</v>
      </c>
      <c r="AG54" s="3">
        <v>23077.424999999992</v>
      </c>
      <c r="AH54" s="3">
        <v>20396.612000000005</v>
      </c>
      <c r="AI54" s="3">
        <v>22655.134000000016</v>
      </c>
      <c r="AJ54" s="3">
        <v>25022.575000000015</v>
      </c>
      <c r="AK54" s="3">
        <v>20750.199000000015</v>
      </c>
      <c r="AL54" s="3"/>
      <c r="AM54" s="154" t="str">
        <f t="shared" si="181"/>
        <v/>
      </c>
      <c r="AO54" s="345">
        <f t="shared" si="157"/>
        <v>5.7602919375071266</v>
      </c>
      <c r="AP54" s="322">
        <f t="shared" si="158"/>
        <v>3.9711647580728346</v>
      </c>
      <c r="AQ54" s="322">
        <f t="shared" si="159"/>
        <v>1.8513680610365695</v>
      </c>
      <c r="AR54" s="322">
        <f t="shared" si="160"/>
        <v>5.3728956646968253</v>
      </c>
      <c r="AS54" s="322">
        <f t="shared" si="161"/>
        <v>28.036144578313255</v>
      </c>
      <c r="AT54" s="322">
        <f t="shared" si="162"/>
        <v>3.4592841163310957</v>
      </c>
      <c r="AU54" s="322">
        <f t="shared" si="163"/>
        <v>1.1073569008946409</v>
      </c>
      <c r="AV54" s="322" t="str">
        <f t="shared" si="182"/>
        <v/>
      </c>
      <c r="AW54" s="154" t="str">
        <f t="shared" si="183"/>
        <v/>
      </c>
      <c r="AX54" s="322">
        <f t="shared" si="165"/>
        <v>2.1642824699311363</v>
      </c>
      <c r="AY54" s="322">
        <f t="shared" si="166"/>
        <v>1.6258312843389231</v>
      </c>
      <c r="AZ54" s="322">
        <f t="shared" si="167"/>
        <v>1.8444156881700937</v>
      </c>
      <c r="BA54" s="322">
        <f t="shared" si="168"/>
        <v>2.2679253964330508</v>
      </c>
      <c r="BB54" s="322">
        <f t="shared" si="169"/>
        <v>1.9775145141985686</v>
      </c>
      <c r="BC54" s="322">
        <f t="shared" si="170"/>
        <v>2.2301042720461508</v>
      </c>
      <c r="BD54" s="322">
        <f t="shared" si="171"/>
        <v>2.4649217088977973</v>
      </c>
      <c r="BE54" s="322" t="str">
        <f t="shared" si="184"/>
        <v/>
      </c>
      <c r="BF54" s="154" t="str">
        <f t="shared" si="185"/>
        <v/>
      </c>
      <c r="BH54" s="321">
        <f t="shared" si="154"/>
        <v>20660.956000000017</v>
      </c>
      <c r="BI54" s="321">
        <f t="shared" si="155"/>
        <v>0</v>
      </c>
    </row>
    <row r="55" spans="1:61" ht="20.100000000000001" customHeight="1" x14ac:dyDescent="0.25">
      <c r="A55" s="339" t="s">
        <v>175</v>
      </c>
      <c r="B55" s="36">
        <v>303.20000000000005</v>
      </c>
      <c r="C55" s="3">
        <v>239.99999999999997</v>
      </c>
      <c r="D55" s="3">
        <v>243.11000000000004</v>
      </c>
      <c r="E55" s="3">
        <v>240.37</v>
      </c>
      <c r="F55" s="3">
        <v>134.97000000000006</v>
      </c>
      <c r="G55" s="3">
        <v>337.20000000000005</v>
      </c>
      <c r="H55" s="3">
        <v>84.99</v>
      </c>
      <c r="I55" s="3"/>
      <c r="J55" s="154" t="str">
        <f t="shared" si="178"/>
        <v/>
      </c>
      <c r="K55" s="3">
        <v>121245.22000000007</v>
      </c>
      <c r="L55" s="3">
        <v>148123.03999999998</v>
      </c>
      <c r="M55" s="3">
        <v>145034.51999999987</v>
      </c>
      <c r="N55" s="3">
        <v>118029.58</v>
      </c>
      <c r="O55" s="3">
        <v>152352.9499999999</v>
      </c>
      <c r="P55" s="3">
        <v>143202.35000000006</v>
      </c>
      <c r="Q55" s="3">
        <v>113883.43</v>
      </c>
      <c r="R55" s="3"/>
      <c r="S55" s="154" t="str">
        <f t="shared" si="179"/>
        <v/>
      </c>
      <c r="U55" s="320" t="s">
        <v>175</v>
      </c>
      <c r="V55" s="36">
        <v>101.88200000000002</v>
      </c>
      <c r="W55" s="3">
        <v>208.25</v>
      </c>
      <c r="X55" s="3">
        <v>120.58900000000001</v>
      </c>
      <c r="Y55" s="3">
        <v>63.236000000000004</v>
      </c>
      <c r="Z55" s="3">
        <v>133.27200000000002</v>
      </c>
      <c r="AA55" s="3">
        <v>88.903999999999996</v>
      </c>
      <c r="AB55" s="3">
        <v>66.512999999999991</v>
      </c>
      <c r="AC55" s="3"/>
      <c r="AD55" s="154" t="str">
        <f t="shared" si="180"/>
        <v/>
      </c>
      <c r="AE55" s="3">
        <v>21585.097000000031</v>
      </c>
      <c r="AF55" s="3">
        <v>27388.943999999978</v>
      </c>
      <c r="AG55" s="3">
        <v>30041.980000000014</v>
      </c>
      <c r="AH55" s="3">
        <v>31158.237999999987</v>
      </c>
      <c r="AI55" s="3">
        <v>32854.051000000014</v>
      </c>
      <c r="AJ55" s="3">
        <v>32382.405000000024</v>
      </c>
      <c r="AK55" s="3">
        <v>26213.084000000003</v>
      </c>
      <c r="AL55" s="3"/>
      <c r="AM55" s="154" t="str">
        <f t="shared" si="181"/>
        <v/>
      </c>
      <c r="AO55" s="345">
        <f t="shared" si="157"/>
        <v>3.3602242744063329</v>
      </c>
      <c r="AP55" s="322">
        <f t="shared" si="158"/>
        <v>8.6770833333333339</v>
      </c>
      <c r="AQ55" s="322">
        <f t="shared" si="159"/>
        <v>4.960264900662251</v>
      </c>
      <c r="AR55" s="322">
        <f t="shared" si="160"/>
        <v>2.6307775512751173</v>
      </c>
      <c r="AS55" s="322">
        <f t="shared" si="161"/>
        <v>9.8741942653923065</v>
      </c>
      <c r="AT55" s="322">
        <f t="shared" si="162"/>
        <v>2.636536180308422</v>
      </c>
      <c r="AU55" s="322">
        <f t="shared" si="163"/>
        <v>7.8259795270031765</v>
      </c>
      <c r="AV55" s="322" t="str">
        <f t="shared" si="182"/>
        <v/>
      </c>
      <c r="AW55" s="154" t="str">
        <f t="shared" si="183"/>
        <v/>
      </c>
      <c r="AX55" s="322">
        <f t="shared" si="165"/>
        <v>1.78028436914874</v>
      </c>
      <c r="AY55" s="322">
        <f t="shared" si="166"/>
        <v>1.8490670998920886</v>
      </c>
      <c r="AZ55" s="322">
        <f t="shared" si="167"/>
        <v>2.0713675613226452</v>
      </c>
      <c r="BA55" s="322">
        <f t="shared" si="168"/>
        <v>2.6398668876056313</v>
      </c>
      <c r="BB55" s="322">
        <f t="shared" si="169"/>
        <v>2.1564433770399614</v>
      </c>
      <c r="BC55" s="322">
        <f t="shared" si="170"/>
        <v>2.2613040218962892</v>
      </c>
      <c r="BD55" s="322">
        <f t="shared" si="171"/>
        <v>2.3017469705645506</v>
      </c>
      <c r="BE55" s="322" t="str">
        <f t="shared" si="184"/>
        <v/>
      </c>
      <c r="BF55" s="154" t="str">
        <f t="shared" si="185"/>
        <v/>
      </c>
      <c r="BH55" s="321">
        <f t="shared" si="154"/>
        <v>26146.571000000004</v>
      </c>
      <c r="BI55" s="321">
        <f t="shared" si="155"/>
        <v>0</v>
      </c>
    </row>
    <row r="56" spans="1:61" ht="20.100000000000001" customHeight="1" x14ac:dyDescent="0.25">
      <c r="A56" s="339" t="s">
        <v>176</v>
      </c>
      <c r="B56" s="36">
        <v>733.11</v>
      </c>
      <c r="C56" s="3">
        <v>19</v>
      </c>
      <c r="D56" s="3">
        <v>777.31</v>
      </c>
      <c r="E56" s="3">
        <v>199.58</v>
      </c>
      <c r="F56" s="3">
        <v>112.44000000000001</v>
      </c>
      <c r="G56" s="3">
        <v>335.96999999999997</v>
      </c>
      <c r="H56" s="3">
        <v>208.92000000000002</v>
      </c>
      <c r="I56" s="3"/>
      <c r="J56" s="154" t="str">
        <f t="shared" si="178"/>
        <v/>
      </c>
      <c r="K56" s="3">
        <v>103944.79999999996</v>
      </c>
      <c r="L56" s="3">
        <v>126697.19000000006</v>
      </c>
      <c r="M56" s="3">
        <v>128779.38999999998</v>
      </c>
      <c r="N56" s="3">
        <v>107220.34000000003</v>
      </c>
      <c r="O56" s="3">
        <v>93191.830000000045</v>
      </c>
      <c r="P56" s="3">
        <v>109094.73999999992</v>
      </c>
      <c r="Q56" s="3">
        <v>96183.290000000008</v>
      </c>
      <c r="R56" s="3"/>
      <c r="S56" s="154" t="str">
        <f t="shared" si="179"/>
        <v/>
      </c>
      <c r="U56" s="320" t="s">
        <v>176</v>
      </c>
      <c r="V56" s="36">
        <v>248.68200000000002</v>
      </c>
      <c r="W56" s="3">
        <v>13.135</v>
      </c>
      <c r="X56" s="3">
        <v>170.39499999999998</v>
      </c>
      <c r="Y56" s="3">
        <v>85.355999999999995</v>
      </c>
      <c r="Z56" s="3">
        <v>57.158000000000001</v>
      </c>
      <c r="AA56" s="3">
        <v>62.073999999999998</v>
      </c>
      <c r="AB56" s="3">
        <v>182.14699999999996</v>
      </c>
      <c r="AC56" s="3"/>
      <c r="AD56" s="154" t="str">
        <f t="shared" si="180"/>
        <v/>
      </c>
      <c r="AE56" s="3">
        <v>17333.093000000012</v>
      </c>
      <c r="AF56" s="3">
        <v>19429.269</v>
      </c>
      <c r="AG56" s="3">
        <v>22173.393</v>
      </c>
      <c r="AH56" s="3">
        <v>23485.576000000015</v>
      </c>
      <c r="AI56" s="3">
        <v>20594.052000000025</v>
      </c>
      <c r="AJ56" s="3">
        <v>21320.542999999976</v>
      </c>
      <c r="AK56" s="3">
        <v>22518.474999999991</v>
      </c>
      <c r="AL56" s="3"/>
      <c r="AM56" s="154" t="str">
        <f t="shared" si="181"/>
        <v/>
      </c>
      <c r="AO56" s="345">
        <f t="shared" si="157"/>
        <v>3.3921512460613008</v>
      </c>
      <c r="AP56" s="322">
        <f t="shared" si="158"/>
        <v>6.9131578947368419</v>
      </c>
      <c r="AQ56" s="322">
        <f t="shared" si="159"/>
        <v>2.1921112554836548</v>
      </c>
      <c r="AR56" s="322">
        <f t="shared" si="160"/>
        <v>4.2767812406052705</v>
      </c>
      <c r="AS56" s="322">
        <f t="shared" si="161"/>
        <v>5.0834222696549265</v>
      </c>
      <c r="AT56" s="322">
        <f t="shared" si="162"/>
        <v>1.8476054409619906</v>
      </c>
      <c r="AU56" s="322">
        <f t="shared" si="163"/>
        <v>8.7185046907907306</v>
      </c>
      <c r="AV56" s="322" t="str">
        <f t="shared" si="182"/>
        <v/>
      </c>
      <c r="AW56" s="154" t="str">
        <f t="shared" si="183"/>
        <v/>
      </c>
      <c r="AX56" s="322">
        <f t="shared" si="165"/>
        <v>1.6675286305808483</v>
      </c>
      <c r="AY56" s="322">
        <f t="shared" si="166"/>
        <v>1.5335201199016324</v>
      </c>
      <c r="AZ56" s="322">
        <f t="shared" si="167"/>
        <v>1.7218122402971472</v>
      </c>
      <c r="BA56" s="322">
        <f t="shared" si="168"/>
        <v>2.1904030522566904</v>
      </c>
      <c r="BB56" s="322">
        <f t="shared" si="169"/>
        <v>2.2098559498187784</v>
      </c>
      <c r="BC56" s="322">
        <f t="shared" si="170"/>
        <v>1.9543144793232003</v>
      </c>
      <c r="BD56" s="322">
        <f t="shared" si="171"/>
        <v>2.3412044857271974</v>
      </c>
      <c r="BE56" s="322" t="str">
        <f t="shared" si="184"/>
        <v/>
      </c>
      <c r="BF56" s="154" t="str">
        <f t="shared" si="185"/>
        <v/>
      </c>
      <c r="BH56" s="321">
        <f t="shared" si="154"/>
        <v>22336.32799999999</v>
      </c>
      <c r="BI56" s="321">
        <f t="shared" si="155"/>
        <v>0</v>
      </c>
    </row>
    <row r="57" spans="1:61" ht="20.100000000000001" customHeight="1" x14ac:dyDescent="0.25">
      <c r="A57" s="339" t="s">
        <v>177</v>
      </c>
      <c r="B57" s="36">
        <v>75.409999999999982</v>
      </c>
      <c r="C57" s="3">
        <v>202.55</v>
      </c>
      <c r="D57" s="3">
        <v>126.27000000000001</v>
      </c>
      <c r="E57" s="3">
        <v>192.72</v>
      </c>
      <c r="F57" s="3">
        <v>183.71</v>
      </c>
      <c r="G57" s="3">
        <v>506.25</v>
      </c>
      <c r="H57" s="3">
        <v>278.89</v>
      </c>
      <c r="I57" s="3"/>
      <c r="J57" s="154" t="str">
        <f t="shared" si="178"/>
        <v/>
      </c>
      <c r="K57" s="3">
        <v>137727.64000000004</v>
      </c>
      <c r="L57" s="3">
        <v>135396.7600000001</v>
      </c>
      <c r="M57" s="3">
        <v>128850.10999999991</v>
      </c>
      <c r="N57" s="3">
        <v>149577.98000000007</v>
      </c>
      <c r="O57" s="3">
        <v>166278.61999999994</v>
      </c>
      <c r="P57" s="3">
        <v>139990.41</v>
      </c>
      <c r="Q57" s="3">
        <v>114965.12000000007</v>
      </c>
      <c r="R57" s="3"/>
      <c r="S57" s="154" t="str">
        <f t="shared" si="179"/>
        <v/>
      </c>
      <c r="U57" s="320" t="s">
        <v>177</v>
      </c>
      <c r="V57" s="36">
        <v>26.283999999999999</v>
      </c>
      <c r="W57" s="3">
        <v>140.136</v>
      </c>
      <c r="X57" s="3">
        <v>62.427000000000007</v>
      </c>
      <c r="Y57" s="3">
        <v>148.22899999999998</v>
      </c>
      <c r="Z57" s="3">
        <v>99.02600000000001</v>
      </c>
      <c r="AA57" s="3">
        <v>189.15099999999995</v>
      </c>
      <c r="AB57" s="3">
        <v>114.91000000000001</v>
      </c>
      <c r="AC57" s="3"/>
      <c r="AD57" s="154" t="str">
        <f t="shared" si="180"/>
        <v/>
      </c>
      <c r="AE57" s="3">
        <v>27788.44999999999</v>
      </c>
      <c r="AF57" s="3">
        <v>28869.683000000026</v>
      </c>
      <c r="AG57" s="3">
        <v>26669.555999999982</v>
      </c>
      <c r="AH57" s="3">
        <v>36191.052999999971</v>
      </c>
      <c r="AI57" s="3">
        <v>36827.313000000016</v>
      </c>
      <c r="AJ57" s="3">
        <v>34137.560999999994</v>
      </c>
      <c r="AK57" s="3">
        <v>30071.692999999996</v>
      </c>
      <c r="AL57" s="3"/>
      <c r="AM57" s="154" t="str">
        <f t="shared" si="181"/>
        <v/>
      </c>
      <c r="AO57" s="345">
        <f t="shared" si="157"/>
        <v>3.485479379392654</v>
      </c>
      <c r="AP57" s="322">
        <f t="shared" si="158"/>
        <v>6.9185880029622302</v>
      </c>
      <c r="AQ57" s="322">
        <f t="shared" si="159"/>
        <v>4.9439296745070092</v>
      </c>
      <c r="AR57" s="322">
        <f t="shared" si="160"/>
        <v>7.6914176006641757</v>
      </c>
      <c r="AS57" s="322">
        <f t="shared" si="161"/>
        <v>5.3903434761308588</v>
      </c>
      <c r="AT57" s="322">
        <f t="shared" si="162"/>
        <v>3.7363160493827152</v>
      </c>
      <c r="AU57" s="322">
        <f t="shared" si="163"/>
        <v>4.120262469073829</v>
      </c>
      <c r="AV57" s="322" t="str">
        <f t="shared" si="182"/>
        <v/>
      </c>
      <c r="AW57" s="154" t="str">
        <f t="shared" si="183"/>
        <v/>
      </c>
      <c r="AX57" s="322">
        <f t="shared" si="165"/>
        <v>2.0176378539558204</v>
      </c>
      <c r="AY57" s="322">
        <f t="shared" si="166"/>
        <v>2.1322284964573752</v>
      </c>
      <c r="AZ57" s="322">
        <f t="shared" si="167"/>
        <v>2.0698124355501131</v>
      </c>
      <c r="BA57" s="322">
        <f t="shared" si="168"/>
        <v>2.4195441735474672</v>
      </c>
      <c r="BB57" s="322">
        <f t="shared" si="169"/>
        <v>2.2147954439362096</v>
      </c>
      <c r="BC57" s="322">
        <f t="shared" si="170"/>
        <v>2.4385642559372456</v>
      </c>
      <c r="BD57" s="322">
        <f t="shared" si="171"/>
        <v>2.6157231863020698</v>
      </c>
      <c r="BE57" s="322" t="str">
        <f t="shared" si="184"/>
        <v/>
      </c>
      <c r="BF57" s="154" t="str">
        <f t="shared" si="185"/>
        <v/>
      </c>
      <c r="BH57" s="321">
        <f t="shared" si="154"/>
        <v>29956.782999999996</v>
      </c>
      <c r="BI57" s="321">
        <f t="shared" si="155"/>
        <v>0</v>
      </c>
    </row>
    <row r="58" spans="1:61" ht="20.100000000000001" customHeight="1" x14ac:dyDescent="0.25">
      <c r="A58" s="339" t="s">
        <v>178</v>
      </c>
      <c r="B58" s="36">
        <v>240.72</v>
      </c>
      <c r="C58" s="3">
        <v>303.53000000000003</v>
      </c>
      <c r="D58" s="3">
        <v>1.4</v>
      </c>
      <c r="E58" s="3">
        <v>199.3</v>
      </c>
      <c r="F58" s="3">
        <v>162.61000000000001</v>
      </c>
      <c r="G58" s="3">
        <v>265.22999999999996</v>
      </c>
      <c r="H58" s="3">
        <v>74.89</v>
      </c>
      <c r="I58" s="3"/>
      <c r="J58" s="154" t="str">
        <f t="shared" si="178"/>
        <v/>
      </c>
      <c r="K58" s="3">
        <v>96321.399999999951</v>
      </c>
      <c r="L58" s="3">
        <v>139396.15999999995</v>
      </c>
      <c r="M58" s="3">
        <v>143871.70000000001</v>
      </c>
      <c r="N58" s="3">
        <v>165296.83000000013</v>
      </c>
      <c r="O58" s="3">
        <v>162972.80000000025</v>
      </c>
      <c r="P58" s="3">
        <v>134613.07</v>
      </c>
      <c r="Q58" s="3">
        <v>111086.42</v>
      </c>
      <c r="R58" s="3"/>
      <c r="S58" s="154" t="str">
        <f t="shared" si="179"/>
        <v/>
      </c>
      <c r="U58" s="320" t="s">
        <v>178</v>
      </c>
      <c r="V58" s="36">
        <v>80.941000000000003</v>
      </c>
      <c r="W58" s="3">
        <v>133.739</v>
      </c>
      <c r="X58" s="3">
        <v>0.89600000000000013</v>
      </c>
      <c r="Y58" s="3">
        <v>99.911000000000001</v>
      </c>
      <c r="Z58" s="3">
        <v>62.055999999999997</v>
      </c>
      <c r="AA58" s="3">
        <v>42.978000000000009</v>
      </c>
      <c r="AB58" s="3">
        <v>73.328000000000003</v>
      </c>
      <c r="AC58" s="3"/>
      <c r="AD58" s="154" t="str">
        <f t="shared" si="180"/>
        <v/>
      </c>
      <c r="AE58" s="3">
        <v>22777.257000000005</v>
      </c>
      <c r="AF58" s="3">
        <v>31524.350999999995</v>
      </c>
      <c r="AG58" s="3">
        <v>36803.372000000003</v>
      </c>
      <c r="AH58" s="3">
        <v>39015.558000000005</v>
      </c>
      <c r="AI58" s="3">
        <v>41900.000000000029</v>
      </c>
      <c r="AJ58" s="3">
        <v>32669.316000000017</v>
      </c>
      <c r="AK58" s="3">
        <v>30622.390999999989</v>
      </c>
      <c r="AL58" s="3"/>
      <c r="AM58" s="154" t="str">
        <f t="shared" si="181"/>
        <v/>
      </c>
      <c r="AO58" s="345">
        <f t="shared" si="157"/>
        <v>3.3624543037554004</v>
      </c>
      <c r="AP58" s="322">
        <f t="shared" si="158"/>
        <v>4.4061213059664608</v>
      </c>
      <c r="AQ58" s="322">
        <f t="shared" si="159"/>
        <v>6.4000000000000012</v>
      </c>
      <c r="AR58" s="322">
        <f t="shared" si="160"/>
        <v>5.0130958354239841</v>
      </c>
      <c r="AS58" s="322">
        <f t="shared" si="161"/>
        <v>3.816247463255642</v>
      </c>
      <c r="AT58" s="322">
        <f t="shared" si="162"/>
        <v>1.6204049315688276</v>
      </c>
      <c r="AU58" s="322">
        <f t="shared" si="163"/>
        <v>9.7914274268927759</v>
      </c>
      <c r="AV58" s="322" t="str">
        <f t="shared" si="182"/>
        <v/>
      </c>
      <c r="AW58" s="154" t="str">
        <f t="shared" si="183"/>
        <v/>
      </c>
      <c r="AX58" s="322">
        <f t="shared" si="165"/>
        <v>2.3647140718469641</v>
      </c>
      <c r="AY58" s="322">
        <f t="shared" si="166"/>
        <v>2.2614935016861302</v>
      </c>
      <c r="AZ58" s="322">
        <f t="shared" si="167"/>
        <v>2.5580688905462297</v>
      </c>
      <c r="BA58" s="322">
        <f t="shared" si="168"/>
        <v>2.3603331049966276</v>
      </c>
      <c r="BB58" s="322">
        <f t="shared" si="169"/>
        <v>2.5709811698639262</v>
      </c>
      <c r="BC58" s="322">
        <f t="shared" si="170"/>
        <v>2.4269052031871805</v>
      </c>
      <c r="BD58" s="322">
        <f t="shared" si="171"/>
        <v>2.7566277678225646</v>
      </c>
      <c r="BE58" s="322" t="str">
        <f t="shared" si="184"/>
        <v/>
      </c>
      <c r="BF58" s="154" t="str">
        <f t="shared" si="185"/>
        <v/>
      </c>
      <c r="BH58" s="321">
        <f t="shared" si="154"/>
        <v>30549.062999999987</v>
      </c>
      <c r="BI58" s="321">
        <f t="shared" si="155"/>
        <v>0</v>
      </c>
    </row>
    <row r="59" spans="1:61" ht="20.100000000000001" customHeight="1" x14ac:dyDescent="0.25">
      <c r="A59" s="339" t="s">
        <v>179</v>
      </c>
      <c r="B59" s="36">
        <v>134.53000000000003</v>
      </c>
      <c r="C59" s="3">
        <v>176.85999999999999</v>
      </c>
      <c r="D59" s="3">
        <v>203.78999999999996</v>
      </c>
      <c r="E59" s="3">
        <v>75.959999999999994</v>
      </c>
      <c r="F59" s="3">
        <v>86.76</v>
      </c>
      <c r="G59" s="3">
        <v>338.64999999999992</v>
      </c>
      <c r="H59" s="3">
        <v>107.72999999999999</v>
      </c>
      <c r="I59" s="3"/>
      <c r="J59" s="154" t="str">
        <f t="shared" si="178"/>
        <v/>
      </c>
      <c r="K59" s="3">
        <v>128709.03000000012</v>
      </c>
      <c r="L59" s="3">
        <v>150076.9599999999</v>
      </c>
      <c r="M59" s="3">
        <v>143385.01999999976</v>
      </c>
      <c r="N59" s="3">
        <v>130629.12999999999</v>
      </c>
      <c r="O59" s="3">
        <v>133047.13999999996</v>
      </c>
      <c r="P59" s="3">
        <v>119520.93999999999</v>
      </c>
      <c r="Q59" s="3">
        <v>122205.72999999991</v>
      </c>
      <c r="R59" s="3"/>
      <c r="S59" s="154" t="str">
        <f t="shared" si="179"/>
        <v/>
      </c>
      <c r="U59" s="320" t="s">
        <v>179</v>
      </c>
      <c r="V59" s="36">
        <v>62.047999999999995</v>
      </c>
      <c r="W59" s="3">
        <v>49.418999999999997</v>
      </c>
      <c r="X59" s="3">
        <v>115.30700000000002</v>
      </c>
      <c r="Y59" s="3">
        <v>48.548999999999999</v>
      </c>
      <c r="Z59" s="3">
        <v>60.350999999999999</v>
      </c>
      <c r="AA59" s="3">
        <v>250.62000000000003</v>
      </c>
      <c r="AB59" s="3">
        <v>66.029999999999987</v>
      </c>
      <c r="AC59" s="3"/>
      <c r="AD59" s="154" t="str">
        <f t="shared" si="180"/>
        <v/>
      </c>
      <c r="AE59" s="3">
        <v>25464.052000000007</v>
      </c>
      <c r="AF59" s="3">
        <v>29523.48000000001</v>
      </c>
      <c r="AG59" s="3">
        <v>31498.723000000002</v>
      </c>
      <c r="AH59" s="3">
        <v>30997.326000000052</v>
      </c>
      <c r="AI59" s="3">
        <v>32940.034999999967</v>
      </c>
      <c r="AJ59" s="3">
        <v>29831.125000000018</v>
      </c>
      <c r="AK59" s="3">
        <v>34518.703000000001</v>
      </c>
      <c r="AL59" s="3"/>
      <c r="AM59" s="154" t="str">
        <f t="shared" si="181"/>
        <v/>
      </c>
      <c r="AO59" s="345">
        <f t="shared" ref="AO59:AP64" si="186">(V59/B59)*10</f>
        <v>4.6122054560321102</v>
      </c>
      <c r="AP59" s="322">
        <f t="shared" si="186"/>
        <v>2.7942440348298092</v>
      </c>
      <c r="AQ59" s="322">
        <f t="shared" ref="AQ59:AS60" si="187">IF(X59="","",(X59/D59)*10)</f>
        <v>5.6581284655773123</v>
      </c>
      <c r="AR59" s="322">
        <f t="shared" si="187"/>
        <v>6.3913902053712492</v>
      </c>
      <c r="AS59" s="322">
        <f t="shared" si="187"/>
        <v>6.9560857538035954</v>
      </c>
      <c r="AT59" s="322">
        <f t="shared" ref="AT59:AT60" si="188">IF(AA59="","",(AA59/G59)*10)</f>
        <v>7.400561051232839</v>
      </c>
      <c r="AU59" s="322">
        <f t="shared" ref="AU59:AU60" si="189">IF(AB59="","",(AB59/H59)*10)</f>
        <v>6.129211918685602</v>
      </c>
      <c r="AV59" s="322" t="str">
        <f t="shared" si="182"/>
        <v/>
      </c>
      <c r="AW59" s="154" t="str">
        <f t="shared" si="183"/>
        <v/>
      </c>
      <c r="AX59" s="322">
        <f t="shared" ref="AX59:AY64" si="190">(AE59/K59)*10</f>
        <v>1.9784200067392308</v>
      </c>
      <c r="AY59" s="322">
        <f t="shared" si="190"/>
        <v>1.9672226836151285</v>
      </c>
      <c r="AZ59" s="322">
        <f t="shared" ref="AZ59:BB60" si="191">IF(AG59="","",(AG59/M59)*10)</f>
        <v>2.1967931517532344</v>
      </c>
      <c r="BA59" s="322">
        <f t="shared" si="191"/>
        <v>2.3729260081576027</v>
      </c>
      <c r="BB59" s="322">
        <f t="shared" si="191"/>
        <v>2.4758168420606395</v>
      </c>
      <c r="BC59" s="322">
        <f t="shared" ref="BC59:BC60" si="192">IF(AJ59="","",(AJ59/P59)*10)</f>
        <v>2.4958910965727026</v>
      </c>
      <c r="BD59" s="322">
        <f t="shared" ref="BD59:BD60" si="193">IF(AK59="","",(AK59/Q59)*10)</f>
        <v>2.8246386646518151</v>
      </c>
      <c r="BE59" s="322" t="str">
        <f t="shared" si="184"/>
        <v/>
      </c>
      <c r="BF59" s="154" t="str">
        <f t="shared" si="185"/>
        <v/>
      </c>
      <c r="BH59" s="321">
        <f t="shared" si="154"/>
        <v>34452.673000000003</v>
      </c>
      <c r="BI59" s="321">
        <f t="shared" si="155"/>
        <v>0</v>
      </c>
    </row>
    <row r="60" spans="1:61" ht="20.100000000000001" customHeight="1" thickBot="1" x14ac:dyDescent="0.3">
      <c r="A60" s="340" t="s">
        <v>180</v>
      </c>
      <c r="B60" s="42">
        <v>93.24</v>
      </c>
      <c r="C60" s="341">
        <v>124.46000000000001</v>
      </c>
      <c r="D60" s="341">
        <v>113.12</v>
      </c>
      <c r="E60" s="341">
        <v>110.57000000000001</v>
      </c>
      <c r="F60" s="341">
        <v>72.960000000000008</v>
      </c>
      <c r="G60" s="341">
        <v>208.45</v>
      </c>
      <c r="H60" s="341">
        <v>87.240000000000009</v>
      </c>
      <c r="I60" s="341"/>
      <c r="J60" s="157" t="str">
        <f t="shared" si="178"/>
        <v/>
      </c>
      <c r="K60" s="341">
        <v>76422.39</v>
      </c>
      <c r="L60" s="341">
        <v>98632.750000000015</v>
      </c>
      <c r="M60" s="341">
        <v>93700.91999999994</v>
      </c>
      <c r="N60" s="341">
        <v>82943.079999999973</v>
      </c>
      <c r="O60" s="341">
        <v>100845.22000000002</v>
      </c>
      <c r="P60" s="341">
        <v>82769.729999999952</v>
      </c>
      <c r="Q60" s="341">
        <v>78074.229999999865</v>
      </c>
      <c r="R60" s="341"/>
      <c r="S60" s="157" t="str">
        <f t="shared" si="179"/>
        <v/>
      </c>
      <c r="U60" s="323" t="s">
        <v>180</v>
      </c>
      <c r="V60" s="42">
        <v>30.416</v>
      </c>
      <c r="W60" s="341">
        <v>47.312999999999995</v>
      </c>
      <c r="X60" s="341">
        <v>23.595999999999997</v>
      </c>
      <c r="Y60" s="341">
        <v>78.717000000000013</v>
      </c>
      <c r="Z60" s="341">
        <v>56.821999999999996</v>
      </c>
      <c r="AA60" s="341">
        <v>94.972999999999999</v>
      </c>
      <c r="AB60" s="341">
        <v>72.218000000000018</v>
      </c>
      <c r="AC60" s="341"/>
      <c r="AD60" s="157" t="str">
        <f t="shared" si="180"/>
        <v/>
      </c>
      <c r="AE60" s="341">
        <v>15596.707000000013</v>
      </c>
      <c r="AF60" s="341">
        <v>18332.828999999987</v>
      </c>
      <c r="AG60" s="341">
        <v>21648.361999999994</v>
      </c>
      <c r="AH60" s="341">
        <v>20693.550999999999</v>
      </c>
      <c r="AI60" s="341">
        <v>23770.443999999989</v>
      </c>
      <c r="AJ60" s="341">
        <v>22065.902999999991</v>
      </c>
      <c r="AK60" s="341">
        <v>24906.686999999998</v>
      </c>
      <c r="AL60" s="341"/>
      <c r="AM60" s="157" t="str">
        <f t="shared" si="181"/>
        <v/>
      </c>
      <c r="AO60" s="345">
        <f t="shared" si="186"/>
        <v>3.2621192621192625</v>
      </c>
      <c r="AP60" s="322">
        <f t="shared" si="186"/>
        <v>3.8014623172103477</v>
      </c>
      <c r="AQ60" s="322">
        <f t="shared" si="187"/>
        <v>2.0859264497878356</v>
      </c>
      <c r="AR60" s="322">
        <f t="shared" si="187"/>
        <v>7.1192005064664921</v>
      </c>
      <c r="AS60" s="322">
        <f t="shared" si="187"/>
        <v>7.7881030701754375</v>
      </c>
      <c r="AT60" s="322">
        <f t="shared" si="188"/>
        <v>4.5561525545694419</v>
      </c>
      <c r="AU60" s="322">
        <f t="shared" si="189"/>
        <v>8.2780834479596539</v>
      </c>
      <c r="AV60" s="322" t="str">
        <f t="shared" si="182"/>
        <v/>
      </c>
      <c r="AW60" s="154" t="str">
        <f t="shared" si="183"/>
        <v/>
      </c>
      <c r="AX60" s="322">
        <f t="shared" si="190"/>
        <v>2.0408556968710365</v>
      </c>
      <c r="AY60" s="322">
        <f t="shared" si="190"/>
        <v>1.8586959199657298</v>
      </c>
      <c r="AZ60" s="322">
        <f t="shared" si="191"/>
        <v>2.3103681372605527</v>
      </c>
      <c r="BA60" s="322">
        <f t="shared" si="191"/>
        <v>2.494909882777443</v>
      </c>
      <c r="BB60" s="322">
        <f t="shared" si="191"/>
        <v>2.357121537342076</v>
      </c>
      <c r="BC60" s="322">
        <f t="shared" si="192"/>
        <v>2.6659387435479136</v>
      </c>
      <c r="BD60" s="322">
        <f t="shared" si="193"/>
        <v>3.1901290605107526</v>
      </c>
      <c r="BE60" s="322" t="str">
        <f t="shared" si="184"/>
        <v/>
      </c>
      <c r="BF60" s="154" t="str">
        <f t="shared" si="185"/>
        <v/>
      </c>
      <c r="BH60" s="321">
        <f t="shared" si="154"/>
        <v>24834.468999999997</v>
      </c>
      <c r="BI60" s="321">
        <f t="shared" si="155"/>
        <v>0</v>
      </c>
    </row>
    <row r="61" spans="1:61" ht="20.100000000000001" customHeight="1" x14ac:dyDescent="0.25">
      <c r="A61" s="339" t="s">
        <v>181</v>
      </c>
      <c r="B61" s="36">
        <f>SUM(B49:B51)</f>
        <v>510.83</v>
      </c>
      <c r="C61" s="3">
        <f>SUM(C49:C51)</f>
        <v>1024.79</v>
      </c>
      <c r="D61" s="3">
        <f>SUM(D49:D51)</f>
        <v>450.64</v>
      </c>
      <c r="E61" s="3">
        <f t="shared" ref="E61:I61" si="194">SUM(E49:E51)</f>
        <v>1578.6399999999999</v>
      </c>
      <c r="F61" s="3">
        <f t="shared" si="194"/>
        <v>623.19000000000005</v>
      </c>
      <c r="G61" s="3">
        <f t="shared" ref="G61:H61" si="195">SUM(G49:G51)</f>
        <v>256.62</v>
      </c>
      <c r="H61" s="3">
        <f t="shared" si="195"/>
        <v>278.11</v>
      </c>
      <c r="I61" s="3">
        <f t="shared" si="194"/>
        <v>682.05000000000007</v>
      </c>
      <c r="J61" s="154">
        <f t="shared" si="178"/>
        <v>1.4524468735392473</v>
      </c>
      <c r="K61" s="3">
        <f>SUM(K49:K51)</f>
        <v>234491.43</v>
      </c>
      <c r="L61" s="3">
        <f>SUM(L49:L51)</f>
        <v>268123.53000000009</v>
      </c>
      <c r="M61" s="3">
        <f>SUM(M49:M51)</f>
        <v>341123.42000000004</v>
      </c>
      <c r="N61" s="3">
        <f t="shared" ref="N61:O61" si="196">SUM(N49:N51)</f>
        <v>307586.39999999991</v>
      </c>
      <c r="O61" s="3">
        <f t="shared" si="196"/>
        <v>312002.81999999983</v>
      </c>
      <c r="P61" s="3">
        <f t="shared" ref="P61:R61" si="197">SUM(P49:P51)</f>
        <v>314085.74999999983</v>
      </c>
      <c r="Q61" s="3">
        <f t="shared" si="197"/>
        <v>225189.30999999982</v>
      </c>
      <c r="R61" s="3">
        <f t="shared" si="197"/>
        <v>291456.51999999996</v>
      </c>
      <c r="S61" s="154">
        <f t="shared" si="179"/>
        <v>0.2942733382859079</v>
      </c>
      <c r="U61" s="319" t="s">
        <v>181</v>
      </c>
      <c r="V61" s="36">
        <f>SUM(V49:V51)</f>
        <v>176.74100000000001</v>
      </c>
      <c r="W61" s="3">
        <f>SUM(W49:W51)</f>
        <v>391.447</v>
      </c>
      <c r="X61" s="3">
        <f>SUM(X49:X51)</f>
        <v>211.98399999999998</v>
      </c>
      <c r="Y61" s="3">
        <f t="shared" ref="Y61:Z61" si="198">SUM(Y49:Y51)</f>
        <v>232.916</v>
      </c>
      <c r="Z61" s="3">
        <f t="shared" si="198"/>
        <v>266.57599999999996</v>
      </c>
      <c r="AA61" s="3">
        <f t="shared" ref="AA61:AC61" si="199">SUM(AA49:AA51)</f>
        <v>129.58000000000001</v>
      </c>
      <c r="AB61" s="3">
        <f t="shared" si="199"/>
        <v>229.95</v>
      </c>
      <c r="AC61" s="3">
        <f t="shared" si="199"/>
        <v>393.07100000000003</v>
      </c>
      <c r="AD61" s="154">
        <f t="shared" si="180"/>
        <v>0.70937595129375974</v>
      </c>
      <c r="AE61" s="3">
        <f>SUM(AE49:AE51)</f>
        <v>45609.39</v>
      </c>
      <c r="AF61" s="3">
        <f>SUM(AF49:AF51)</f>
        <v>53062.921000000002</v>
      </c>
      <c r="AG61" s="3">
        <f>SUM(AG49:AG51)</f>
        <v>61321.651000000027</v>
      </c>
      <c r="AH61" s="3">
        <f>SUM(AH49:AH51)</f>
        <v>63351.315999999992</v>
      </c>
      <c r="AI61" s="3">
        <f t="shared" ref="AI61" si="200">SUM(AI49:AI51)</f>
        <v>61448.611999999994</v>
      </c>
      <c r="AJ61" s="3">
        <f t="shared" ref="AJ61:AL61" si="201">SUM(AJ49:AJ51)</f>
        <v>65590.697999999989</v>
      </c>
      <c r="AK61" s="3">
        <f t="shared" si="201"/>
        <v>58604.445999999953</v>
      </c>
      <c r="AL61" s="3">
        <f t="shared" si="201"/>
        <v>74118.966000000044</v>
      </c>
      <c r="AM61" s="154">
        <f t="shared" si="181"/>
        <v>0.26473281566385087</v>
      </c>
      <c r="AO61" s="343">
        <f t="shared" si="186"/>
        <v>3.4598790204177519</v>
      </c>
      <c r="AP61" s="344">
        <f t="shared" si="186"/>
        <v>3.819777710555333</v>
      </c>
      <c r="AQ61" s="344">
        <f t="shared" ref="AQ61:AS63" si="202">(X61/D61)*10</f>
        <v>4.7040653293094268</v>
      </c>
      <c r="AR61" s="344">
        <f t="shared" si="202"/>
        <v>1.4754218821263874</v>
      </c>
      <c r="AS61" s="344">
        <f t="shared" si="202"/>
        <v>4.2776039410131732</v>
      </c>
      <c r="AT61" s="344">
        <f t="shared" ref="AT61:AT63" si="203">(AA61/G61)*10</f>
        <v>5.0494895175746244</v>
      </c>
      <c r="AU61" s="344">
        <f t="shared" ref="AU61:AU63" si="204">(AB61/H61)*10</f>
        <v>8.2683110999244889</v>
      </c>
      <c r="AV61" s="344">
        <f t="shared" si="182"/>
        <v>5.7630818854922659</v>
      </c>
      <c r="AW61" s="176">
        <f t="shared" si="183"/>
        <v>-0.302991648978363</v>
      </c>
      <c r="AX61" s="344">
        <f t="shared" si="190"/>
        <v>1.9450344091466372</v>
      </c>
      <c r="AY61" s="344">
        <f t="shared" si="190"/>
        <v>1.9790475308153666</v>
      </c>
      <c r="AZ61" s="344">
        <f t="shared" ref="AZ61:BB63" si="205">(AG61/M61)*10</f>
        <v>1.7976382565582869</v>
      </c>
      <c r="BA61" s="344">
        <f t="shared" si="205"/>
        <v>2.0596266935079059</v>
      </c>
      <c r="BB61" s="344">
        <f t="shared" si="205"/>
        <v>1.9694889937212756</v>
      </c>
      <c r="BC61" s="344">
        <f t="shared" ref="BC61:BC63" si="206">(AJ61/P61)*10</f>
        <v>2.0883054388809432</v>
      </c>
      <c r="BD61" s="344">
        <f t="shared" ref="BD61:BD63" si="207">(AK61/Q61)*10</f>
        <v>2.6024523988283459</v>
      </c>
      <c r="BE61" s="344">
        <f t="shared" si="184"/>
        <v>2.5430539690791631</v>
      </c>
      <c r="BF61" s="176">
        <f t="shared" si="185"/>
        <v>-2.2824021594371757E-2</v>
      </c>
    </row>
    <row r="62" spans="1:61" ht="20.100000000000001" customHeight="1" x14ac:dyDescent="0.25">
      <c r="A62" s="339" t="s">
        <v>182</v>
      </c>
      <c r="B62" s="36">
        <f>SUM(B52:B54)</f>
        <v>652.52</v>
      </c>
      <c r="C62" s="3">
        <f>SUM(C52:C54)</f>
        <v>482.78000000000003</v>
      </c>
      <c r="D62" s="3">
        <f>SUM(D52:D54)</f>
        <v>1177.5499999999997</v>
      </c>
      <c r="E62" s="3">
        <f t="shared" ref="E62:F62" si="208">SUM(E52:E54)</f>
        <v>639.50999999999988</v>
      </c>
      <c r="F62" s="3">
        <f t="shared" si="208"/>
        <v>1211.1999999999998</v>
      </c>
      <c r="G62" s="3">
        <f t="shared" ref="G62:H62" si="209">SUM(G52:G54)</f>
        <v>771.18000000000006</v>
      </c>
      <c r="H62" s="3">
        <f t="shared" si="209"/>
        <v>1169.0899999999999</v>
      </c>
      <c r="I62" s="3" t="str">
        <f>IF(I54="","",SUM(I52:I54))</f>
        <v/>
      </c>
      <c r="J62" s="154" t="str">
        <f t="shared" si="178"/>
        <v/>
      </c>
      <c r="K62" s="3">
        <f>SUM(K52:K54)</f>
        <v>270632.65000000014</v>
      </c>
      <c r="L62" s="3">
        <f>SUM(L52:L54)</f>
        <v>330331.44000000012</v>
      </c>
      <c r="M62" s="3">
        <f>SUM(M52:M54)</f>
        <v>371262.24999999988</v>
      </c>
      <c r="N62" s="3">
        <f t="shared" ref="N62:O62" si="210">SUM(N52:N54)</f>
        <v>341280.04000000004</v>
      </c>
      <c r="O62" s="3">
        <f t="shared" si="210"/>
        <v>330986.2099999999</v>
      </c>
      <c r="P62" s="3">
        <f t="shared" ref="P62:Q62" si="211">SUM(P52:P54)</f>
        <v>352389.61999999988</v>
      </c>
      <c r="Q62" s="3">
        <f t="shared" si="211"/>
        <v>271604.10999999975</v>
      </c>
      <c r="R62" s="3" t="str">
        <f>IF(R54="","",SUM(R52:R54))</f>
        <v/>
      </c>
      <c r="S62" s="154" t="str">
        <f t="shared" si="179"/>
        <v/>
      </c>
      <c r="U62" s="320" t="s">
        <v>182</v>
      </c>
      <c r="V62" s="36">
        <f>SUM(V52:V54)</f>
        <v>172.44200000000001</v>
      </c>
      <c r="W62" s="3">
        <f>SUM(W52:W54)</f>
        <v>186.90999999999997</v>
      </c>
      <c r="X62" s="3">
        <f>SUM(X52:X54)</f>
        <v>317.54300000000001</v>
      </c>
      <c r="Y62" s="3">
        <f t="shared" ref="Y62:Z62" si="212">SUM(Y52:Y54)</f>
        <v>273.15200000000004</v>
      </c>
      <c r="Z62" s="3">
        <f t="shared" si="212"/>
        <v>274.7589999999999</v>
      </c>
      <c r="AA62" s="3">
        <f t="shared" ref="AA62:AB62" si="213">SUM(AA52:AA54)</f>
        <v>324.92199999999997</v>
      </c>
      <c r="AB62" s="3">
        <f t="shared" si="213"/>
        <v>316.45400000000001</v>
      </c>
      <c r="AC62" s="3" t="str">
        <f>IF(AC54="","",SUM(AC52:AC54))</f>
        <v/>
      </c>
      <c r="AD62" s="154" t="str">
        <f t="shared" si="180"/>
        <v/>
      </c>
      <c r="AE62" s="3">
        <f>SUM(AE52:AE54)</f>
        <v>52069.507000000012</v>
      </c>
      <c r="AF62" s="3">
        <f>SUM(AF52:AF54)</f>
        <v>57799.210999999981</v>
      </c>
      <c r="AG62" s="3">
        <f>SUM(AG52:AG54)</f>
        <v>67284.703999999983</v>
      </c>
      <c r="AH62" s="3">
        <f>SUM(AH52:AH54)</f>
        <v>68302.889999999985</v>
      </c>
      <c r="AI62" s="3">
        <f t="shared" ref="AI62" si="214">SUM(AI52:AI54)</f>
        <v>68997.127000000022</v>
      </c>
      <c r="AJ62" s="3">
        <f t="shared" ref="AJ62:AK62" si="215">SUM(AJ52:AJ54)</f>
        <v>75648.963000000018</v>
      </c>
      <c r="AK62" s="3">
        <f t="shared" si="215"/>
        <v>65404.416000000034</v>
      </c>
      <c r="AL62" s="3" t="str">
        <f>IF(AL54="","",SUM(AL52:AL54))</f>
        <v/>
      </c>
      <c r="AM62" s="154" t="str">
        <f t="shared" si="181"/>
        <v/>
      </c>
      <c r="AO62" s="345">
        <f t="shared" si="186"/>
        <v>2.6427082694783306</v>
      </c>
      <c r="AP62" s="322">
        <f t="shared" si="186"/>
        <v>3.8715356891337658</v>
      </c>
      <c r="AQ62" s="322">
        <f t="shared" si="202"/>
        <v>2.6966413315782778</v>
      </c>
      <c r="AR62" s="322">
        <f t="shared" si="202"/>
        <v>4.2712701912401698</v>
      </c>
      <c r="AS62" s="322">
        <f t="shared" si="202"/>
        <v>2.2684857992073972</v>
      </c>
      <c r="AT62" s="322">
        <f t="shared" si="203"/>
        <v>4.2133094737934069</v>
      </c>
      <c r="AU62" s="322">
        <f t="shared" si="204"/>
        <v>2.7068403630173901</v>
      </c>
      <c r="AV62" s="322" t="str">
        <f t="shared" si="182"/>
        <v/>
      </c>
      <c r="AW62" s="154" t="str">
        <f t="shared" si="183"/>
        <v/>
      </c>
      <c r="AX62" s="322">
        <f t="shared" si="190"/>
        <v>1.9239920608248851</v>
      </c>
      <c r="AY62" s="322">
        <f t="shared" si="190"/>
        <v>1.7497338733485361</v>
      </c>
      <c r="AZ62" s="322">
        <f t="shared" si="205"/>
        <v>1.8123227987763368</v>
      </c>
      <c r="BA62" s="322">
        <f t="shared" si="205"/>
        <v>2.0013737105750451</v>
      </c>
      <c r="BB62" s="322">
        <f t="shared" si="205"/>
        <v>2.0845921949437121</v>
      </c>
      <c r="BC62" s="322">
        <f t="shared" si="206"/>
        <v>2.1467420918924924</v>
      </c>
      <c r="BD62" s="322">
        <f t="shared" si="207"/>
        <v>2.4080790235464438</v>
      </c>
      <c r="BE62" s="322" t="str">
        <f t="shared" si="184"/>
        <v/>
      </c>
      <c r="BF62" s="154" t="str">
        <f t="shared" si="185"/>
        <v/>
      </c>
    </row>
    <row r="63" spans="1:61" ht="20.100000000000001" customHeight="1" x14ac:dyDescent="0.25">
      <c r="A63" s="339" t="s">
        <v>183</v>
      </c>
      <c r="B63" s="36">
        <f>SUM(B55:B57)</f>
        <v>1111.72</v>
      </c>
      <c r="C63" s="3">
        <f>SUM(C55:C57)</f>
        <v>461.55</v>
      </c>
      <c r="D63" s="3">
        <f>SUM(D55:D57)</f>
        <v>1146.69</v>
      </c>
      <c r="E63" s="3">
        <f t="shared" ref="E63:F63" si="216">SUM(E55:E57)</f>
        <v>632.67000000000007</v>
      </c>
      <c r="F63" s="3">
        <f t="shared" si="216"/>
        <v>431.12000000000012</v>
      </c>
      <c r="G63" s="3">
        <f t="shared" ref="G63:H63" si="217">SUM(G55:G57)</f>
        <v>1179.42</v>
      </c>
      <c r="H63" s="3">
        <f t="shared" si="217"/>
        <v>572.79999999999995</v>
      </c>
      <c r="I63" s="3" t="str">
        <f>IF(I57="","",SUM(I55:I57))</f>
        <v/>
      </c>
      <c r="J63" s="154" t="str">
        <f t="shared" si="178"/>
        <v/>
      </c>
      <c r="K63" s="3">
        <f>SUM(K55:K57)</f>
        <v>362917.66000000003</v>
      </c>
      <c r="L63" s="3">
        <f>SUM(L55:L57)</f>
        <v>410216.99000000011</v>
      </c>
      <c r="M63" s="3">
        <f>SUM(M55:M57)</f>
        <v>402664.01999999979</v>
      </c>
      <c r="N63" s="3">
        <f t="shared" ref="N63:O63" si="218">SUM(N55:N57)</f>
        <v>374827.90000000014</v>
      </c>
      <c r="O63" s="3">
        <f t="shared" si="218"/>
        <v>411823.39999999991</v>
      </c>
      <c r="P63" s="3">
        <f t="shared" ref="P63:Q63" si="219">SUM(P55:P57)</f>
        <v>392287.5</v>
      </c>
      <c r="Q63" s="3">
        <f t="shared" si="219"/>
        <v>325031.84000000008</v>
      </c>
      <c r="R63" s="3" t="str">
        <f>IF(R57="","",SUM(R55:R57))</f>
        <v/>
      </c>
      <c r="S63" s="154" t="str">
        <f t="shared" si="179"/>
        <v/>
      </c>
      <c r="U63" s="320" t="s">
        <v>183</v>
      </c>
      <c r="V63" s="36">
        <f>SUM(V55:V57)</f>
        <v>376.84800000000001</v>
      </c>
      <c r="W63" s="3">
        <f>SUM(W55:W57)</f>
        <v>361.52099999999996</v>
      </c>
      <c r="X63" s="3">
        <f>SUM(X55:X57)</f>
        <v>353.411</v>
      </c>
      <c r="Y63" s="3">
        <f t="shared" ref="Y63:Z63" si="220">SUM(Y55:Y57)</f>
        <v>296.82099999999997</v>
      </c>
      <c r="Z63" s="3">
        <f t="shared" si="220"/>
        <v>289.45600000000002</v>
      </c>
      <c r="AA63" s="3">
        <f t="shared" ref="AA63:AB63" si="221">SUM(AA55:AA57)</f>
        <v>340.12899999999996</v>
      </c>
      <c r="AB63" s="3">
        <f t="shared" si="221"/>
        <v>363.57</v>
      </c>
      <c r="AC63" s="3" t="str">
        <f>IF(AC57="","",SUM(AC55:AC57))</f>
        <v/>
      </c>
      <c r="AD63" s="154" t="str">
        <f t="shared" si="180"/>
        <v/>
      </c>
      <c r="AE63" s="3">
        <f>SUM(AE55:AE57)</f>
        <v>66706.640000000043</v>
      </c>
      <c r="AF63" s="3">
        <f>SUM(AF55:AF57)</f>
        <v>75687.896000000008</v>
      </c>
      <c r="AG63" s="3">
        <f>SUM(AG55:AG57)</f>
        <v>78884.929000000004</v>
      </c>
      <c r="AH63" s="3">
        <f>SUM(AH55:AH57)</f>
        <v>90834.866999999969</v>
      </c>
      <c r="AI63" s="3">
        <f t="shared" ref="AI63" si="222">SUM(AI55:AI57)</f>
        <v>90275.416000000056</v>
      </c>
      <c r="AJ63" s="3">
        <f t="shared" ref="AJ63:AK63" si="223">SUM(AJ55:AJ57)</f>
        <v>87840.508999999991</v>
      </c>
      <c r="AK63" s="3">
        <f t="shared" si="223"/>
        <v>78803.251999999993</v>
      </c>
      <c r="AL63" s="3" t="str">
        <f>IF(AL57="","",SUM(AL55:AL57))</f>
        <v/>
      </c>
      <c r="AM63" s="154" t="str">
        <f t="shared" si="181"/>
        <v/>
      </c>
      <c r="AO63" s="345">
        <f t="shared" si="186"/>
        <v>3.3897744036268125</v>
      </c>
      <c r="AP63" s="322">
        <f t="shared" si="186"/>
        <v>7.8327591810204735</v>
      </c>
      <c r="AQ63" s="322">
        <f t="shared" si="202"/>
        <v>3.0820099590996692</v>
      </c>
      <c r="AR63" s="322">
        <f t="shared" si="202"/>
        <v>4.691561161426967</v>
      </c>
      <c r="AS63" s="322">
        <f t="shared" si="202"/>
        <v>6.7140471330488012</v>
      </c>
      <c r="AT63" s="322">
        <f t="shared" si="203"/>
        <v>2.883866646317681</v>
      </c>
      <c r="AU63" s="322">
        <f t="shared" si="204"/>
        <v>6.3472416201117321</v>
      </c>
      <c r="AV63" s="322" t="str">
        <f t="shared" si="182"/>
        <v/>
      </c>
      <c r="AW63" s="154" t="str">
        <f t="shared" si="183"/>
        <v/>
      </c>
      <c r="AX63" s="322">
        <f t="shared" si="190"/>
        <v>1.8380654168220978</v>
      </c>
      <c r="AY63" s="322">
        <f t="shared" si="190"/>
        <v>1.8450697519866253</v>
      </c>
      <c r="AZ63" s="322">
        <f t="shared" si="205"/>
        <v>1.959075682997454</v>
      </c>
      <c r="BA63" s="322">
        <f t="shared" si="205"/>
        <v>2.4233752876986996</v>
      </c>
      <c r="BB63" s="322">
        <f t="shared" si="205"/>
        <v>2.1920904931579916</v>
      </c>
      <c r="BC63" s="322">
        <f t="shared" si="206"/>
        <v>2.239187050313864</v>
      </c>
      <c r="BD63" s="322">
        <f t="shared" si="207"/>
        <v>2.424477921916818</v>
      </c>
      <c r="BE63" s="322" t="str">
        <f t="shared" si="184"/>
        <v/>
      </c>
      <c r="BF63" s="154" t="str">
        <f t="shared" si="185"/>
        <v/>
      </c>
    </row>
    <row r="64" spans="1:61" ht="20.100000000000001" customHeight="1" thickBot="1" x14ac:dyDescent="0.3">
      <c r="A64" s="340" t="s">
        <v>184</v>
      </c>
      <c r="B64" s="42">
        <f>SUM(B58:B60)</f>
        <v>468.49</v>
      </c>
      <c r="C64" s="341">
        <f>SUM(C58:C60)</f>
        <v>604.85</v>
      </c>
      <c r="D64" s="341">
        <f>IF(D60="","",SUM(D58:D60))</f>
        <v>318.30999999999995</v>
      </c>
      <c r="E64" s="341">
        <f t="shared" ref="E64:I64" si="224">IF(E60="","",SUM(E58:E60))</f>
        <v>385.83</v>
      </c>
      <c r="F64" s="341">
        <f t="shared" si="224"/>
        <v>322.33000000000004</v>
      </c>
      <c r="G64" s="341">
        <f t="shared" ref="G64:H64" si="225">IF(G60="","",SUM(G58:G60))</f>
        <v>812.32999999999993</v>
      </c>
      <c r="H64" s="341">
        <f t="shared" si="225"/>
        <v>269.86</v>
      </c>
      <c r="I64" s="341" t="str">
        <f t="shared" si="224"/>
        <v/>
      </c>
      <c r="J64" s="157" t="str">
        <f t="shared" si="178"/>
        <v/>
      </c>
      <c r="K64" s="341">
        <f>SUM(K58:K60)</f>
        <v>301452.82000000007</v>
      </c>
      <c r="L64" s="341">
        <f>SUM(L58:L60)</f>
        <v>388105.86999999988</v>
      </c>
      <c r="M64" s="341">
        <f>IF(M60="","",SUM(M58:M60))</f>
        <v>380957.63999999966</v>
      </c>
      <c r="N64" s="341">
        <f t="shared" ref="N64:O64" si="226">IF(N60="","",SUM(N58:N60))</f>
        <v>378869.0400000001</v>
      </c>
      <c r="O64" s="341">
        <f t="shared" si="226"/>
        <v>396865.16000000021</v>
      </c>
      <c r="P64" s="341">
        <f t="shared" ref="P64:R64" si="227">IF(P60="","",SUM(P58:P60))</f>
        <v>336903.74</v>
      </c>
      <c r="Q64" s="341">
        <f t="shared" si="227"/>
        <v>311366.37999999977</v>
      </c>
      <c r="R64" s="341" t="str">
        <f t="shared" si="227"/>
        <v/>
      </c>
      <c r="S64" s="157" t="str">
        <f t="shared" si="179"/>
        <v/>
      </c>
      <c r="U64" s="323" t="s">
        <v>184</v>
      </c>
      <c r="V64" s="42">
        <f>SUM(V58:V60)</f>
        <v>173.405</v>
      </c>
      <c r="W64" s="341">
        <f>SUM(W58:W60)</f>
        <v>230.471</v>
      </c>
      <c r="X64" s="341">
        <f>IF(X60="","",SUM(X58:X60))</f>
        <v>139.79900000000001</v>
      </c>
      <c r="Y64" s="341">
        <f t="shared" ref="Y64:Z64" si="228">IF(Y60="","",SUM(Y58:Y60))</f>
        <v>227.17700000000002</v>
      </c>
      <c r="Z64" s="341">
        <f t="shared" si="228"/>
        <v>179.22899999999998</v>
      </c>
      <c r="AA64" s="341">
        <f t="shared" ref="AA64:AC64" si="229">IF(AA60="","",SUM(AA58:AA60))</f>
        <v>388.57100000000008</v>
      </c>
      <c r="AB64" s="341">
        <f t="shared" si="229"/>
        <v>211.57600000000002</v>
      </c>
      <c r="AC64" s="341" t="str">
        <f t="shared" si="229"/>
        <v/>
      </c>
      <c r="AD64" s="157" t="str">
        <f t="shared" si="180"/>
        <v/>
      </c>
      <c r="AE64" s="341">
        <f>SUM(AE58:AE60)</f>
        <v>63838.016000000018</v>
      </c>
      <c r="AF64" s="341">
        <f>SUM(AF58:AF60)</f>
        <v>79380.659999999989</v>
      </c>
      <c r="AG64" s="341">
        <f>IF(AG60="","",SUM(AG58:AG60))</f>
        <v>89950.456999999995</v>
      </c>
      <c r="AH64" s="341">
        <f>IF(AH60="","",SUM(AH58:AH60))</f>
        <v>90706.435000000056</v>
      </c>
      <c r="AI64" s="341">
        <f t="shared" ref="AI64" si="230">IF(AI60="","",SUM(AI58:AI60))</f>
        <v>98610.478999999992</v>
      </c>
      <c r="AJ64" s="341">
        <f t="shared" ref="AJ64:AL64" si="231">IF(AJ60="","",SUM(AJ58:AJ60))</f>
        <v>84566.344000000026</v>
      </c>
      <c r="AK64" s="341">
        <f t="shared" si="231"/>
        <v>90047.780999999988</v>
      </c>
      <c r="AL64" s="341" t="str">
        <f t="shared" si="231"/>
        <v/>
      </c>
      <c r="AM64" s="157" t="str">
        <f t="shared" si="181"/>
        <v/>
      </c>
      <c r="AO64" s="346">
        <f t="shared" si="186"/>
        <v>3.7013596875066703</v>
      </c>
      <c r="AP64" s="347">
        <f t="shared" si="186"/>
        <v>3.8103827395221956</v>
      </c>
      <c r="AQ64" s="347">
        <f>IF(X60="","",(X64/D64)*10)</f>
        <v>4.3919135434010883</v>
      </c>
      <c r="AR64" s="347">
        <f>IF(Y60="","",(Y64/E64)*10)</f>
        <v>5.8880076717725425</v>
      </c>
      <c r="AS64" s="347">
        <f>IF(Z60="","",(Z64/F64)*10)</f>
        <v>5.5604194459094707</v>
      </c>
      <c r="AT64" s="347">
        <f t="shared" ref="AT64:AU64" si="232">IF(AA60="","",(AA64/G64)*10)</f>
        <v>4.7834131449041664</v>
      </c>
      <c r="AU64" s="347">
        <f t="shared" si="232"/>
        <v>7.840213444008004</v>
      </c>
      <c r="AV64" s="347" t="str">
        <f t="shared" si="182"/>
        <v/>
      </c>
      <c r="AW64" s="157" t="str">
        <f t="shared" si="183"/>
        <v/>
      </c>
      <c r="AX64" s="347">
        <f t="shared" si="190"/>
        <v>2.1176785143360082</v>
      </c>
      <c r="AY64" s="347">
        <f t="shared" si="190"/>
        <v>2.0453352071175841</v>
      </c>
      <c r="AZ64" s="347">
        <f>IF(AG60="","",(AG64/M64)*10)</f>
        <v>2.3611669003409426</v>
      </c>
      <c r="BA64" s="347">
        <f>IF(AH60="","",(AH64/N64)*10)</f>
        <v>2.3941369028200361</v>
      </c>
      <c r="BB64" s="347">
        <f>IF(AI60="","",(AI64/O64)*10)</f>
        <v>2.4847350923925884</v>
      </c>
      <c r="BC64" s="347">
        <f t="shared" ref="BC64:BD64" si="233">IF(AJ60="","",(AJ64/P64)*10)</f>
        <v>2.5101040433685906</v>
      </c>
      <c r="BD64" s="347">
        <f t="shared" si="233"/>
        <v>2.8920200376161374</v>
      </c>
      <c r="BE64" s="347" t="str">
        <f t="shared" si="184"/>
        <v/>
      </c>
      <c r="BF64" s="157" t="str">
        <f t="shared" si="185"/>
        <v/>
      </c>
    </row>
    <row r="65" spans="11:38" x14ac:dyDescent="0.25">
      <c r="K65" s="337"/>
      <c r="L65" s="337"/>
      <c r="M65" s="337"/>
      <c r="N65" s="337"/>
      <c r="O65" s="337"/>
      <c r="P65" s="337"/>
      <c r="Q65" s="337"/>
      <c r="R65" s="337"/>
      <c r="AE65" s="337"/>
      <c r="AF65" s="337"/>
      <c r="AG65" s="337"/>
      <c r="AH65" s="337"/>
      <c r="AI65" s="337"/>
      <c r="AJ65" s="337"/>
      <c r="AK65" s="337"/>
      <c r="AL65" s="337"/>
    </row>
    <row r="66" spans="11:38" x14ac:dyDescent="0.25">
      <c r="V66" s="337"/>
      <c r="W66" s="337"/>
      <c r="X66" s="337"/>
      <c r="Y66" s="337"/>
      <c r="Z66" s="337"/>
      <c r="AA66" s="337"/>
      <c r="AB66" s="337"/>
      <c r="AC66" s="337"/>
    </row>
  </sheetData>
  <mergeCells count="42">
    <mergeCell ref="AX46:BE46"/>
    <mergeCell ref="BF46:BF47"/>
    <mergeCell ref="V46:AC46"/>
    <mergeCell ref="AD46:AD47"/>
    <mergeCell ref="AE46:AL46"/>
    <mergeCell ref="AM46:AM47"/>
    <mergeCell ref="AO46:AV46"/>
    <mergeCell ref="AW46:AW47"/>
    <mergeCell ref="A46:A47"/>
    <mergeCell ref="B46:I46"/>
    <mergeCell ref="J46:J47"/>
    <mergeCell ref="K46:R46"/>
    <mergeCell ref="S46:S47"/>
    <mergeCell ref="U46:U47"/>
    <mergeCell ref="AE25:AL25"/>
    <mergeCell ref="AM25:AM26"/>
    <mergeCell ref="AO25:AV25"/>
    <mergeCell ref="AW25:AW26"/>
    <mergeCell ref="AX25:BE25"/>
    <mergeCell ref="BF25:BF26"/>
    <mergeCell ref="AX4:BE4"/>
    <mergeCell ref="BF4:BF5"/>
    <mergeCell ref="A25:A26"/>
    <mergeCell ref="B25:I25"/>
    <mergeCell ref="J25:J26"/>
    <mergeCell ref="K25:R25"/>
    <mergeCell ref="S25:S26"/>
    <mergeCell ref="U25:U26"/>
    <mergeCell ref="V25:AC25"/>
    <mergeCell ref="AD25:AD26"/>
    <mergeCell ref="V4:AC4"/>
    <mergeCell ref="AD4:AD5"/>
    <mergeCell ref="AE4:AL4"/>
    <mergeCell ref="AM4:AM5"/>
    <mergeCell ref="AO4:AV4"/>
    <mergeCell ref="AW4:AW5"/>
    <mergeCell ref="A4:A5"/>
    <mergeCell ref="B4:I4"/>
    <mergeCell ref="J4:J5"/>
    <mergeCell ref="K4:R4"/>
    <mergeCell ref="S4:S5"/>
    <mergeCell ref="U4:U5"/>
  </mergeCells>
  <pageMargins left="0.70866141732283472" right="0.70866141732283472" top="0.74803149606299213" bottom="0.74803149606299213" header="0.31496062992125984" footer="0.31496062992125984"/>
  <pageSetup paperSize="9" scale="54" fitToHeight="2" orientation="landscape" horizontalDpi="4294967292" r:id="rId1"/>
  <ignoredErrors>
    <ignoredError sqref="B19:H22 V19:AC22 AE19:AK22 AL20 K61:R64 AE61:AL64 B61:I64" formulaRange="1"/>
    <ignoredError sqref="AD19" 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6" id="{391D1CA5-2905-4BC4-A19F-1333B2F2817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J7:J22</xm:sqref>
        </x14:conditionalFormatting>
        <x14:conditionalFormatting xmlns:xm="http://schemas.microsoft.com/office/excel/2006/main">
          <x14:cfRule type="iconSet" priority="25" id="{F6B00361-CA12-4618-B76B-700151C6935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S7</xm:sqref>
        </x14:conditionalFormatting>
        <x14:conditionalFormatting xmlns:xm="http://schemas.microsoft.com/office/excel/2006/main">
          <x14:cfRule type="iconSet" priority="24" id="{50CD7041-540A-4C3C-A092-44B11FA3621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S8:S22</xm:sqref>
        </x14:conditionalFormatting>
        <x14:conditionalFormatting xmlns:xm="http://schemas.microsoft.com/office/excel/2006/main">
          <x14:cfRule type="iconSet" priority="21" id="{1B8DEE3C-9913-4649-A715-A6CF9ECC95A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AW7:AW22</xm:sqref>
        </x14:conditionalFormatting>
        <x14:conditionalFormatting xmlns:xm="http://schemas.microsoft.com/office/excel/2006/main">
          <x14:cfRule type="iconSet" priority="20" id="{2FCE0F4A-BED9-4F79-8128-56F4F28EF42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BF7:BF22</xm:sqref>
        </x14:conditionalFormatting>
        <x14:conditionalFormatting xmlns:xm="http://schemas.microsoft.com/office/excel/2006/main">
          <x14:cfRule type="iconSet" priority="19" id="{34DDF56C-680D-4F5E-BCE7-A21C54284BD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AD7:AD22</xm:sqref>
        </x14:conditionalFormatting>
        <x14:conditionalFormatting xmlns:xm="http://schemas.microsoft.com/office/excel/2006/main">
          <x14:cfRule type="iconSet" priority="18" id="{9FB5C3C4-3763-435C-ABD3-DC4AB82B89B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AM7</xm:sqref>
        </x14:conditionalFormatting>
        <x14:conditionalFormatting xmlns:xm="http://schemas.microsoft.com/office/excel/2006/main">
          <x14:cfRule type="iconSet" priority="17" id="{F7687F51-6C5F-44E6-BF55-0D58974E317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AM8:AM22</xm:sqref>
        </x14:conditionalFormatting>
        <x14:conditionalFormatting xmlns:xm="http://schemas.microsoft.com/office/excel/2006/main">
          <x14:cfRule type="iconSet" priority="16" id="{81C4B9EC-E029-4556-9007-DAEE0A32A85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J28:J43</xm:sqref>
        </x14:conditionalFormatting>
        <x14:conditionalFormatting xmlns:xm="http://schemas.microsoft.com/office/excel/2006/main">
          <x14:cfRule type="iconSet" priority="15" id="{1078843A-47C5-43BF-A7A4-3C29DFE9C73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S28</xm:sqref>
        </x14:conditionalFormatting>
        <x14:conditionalFormatting xmlns:xm="http://schemas.microsoft.com/office/excel/2006/main">
          <x14:cfRule type="iconSet" priority="14" id="{9580133F-A4AB-484B-9959-2AF8DE02624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S29:S43</xm:sqref>
        </x14:conditionalFormatting>
        <x14:conditionalFormatting xmlns:xm="http://schemas.microsoft.com/office/excel/2006/main">
          <x14:cfRule type="iconSet" priority="13" id="{8D46B548-FC07-4497-8047-42804D6EB15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AW28:AW43</xm:sqref>
        </x14:conditionalFormatting>
        <x14:conditionalFormatting xmlns:xm="http://schemas.microsoft.com/office/excel/2006/main">
          <x14:cfRule type="iconSet" priority="12" id="{391CB8F3-5E9A-40E6-B734-1D32BD484A8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BF28:BF43</xm:sqref>
        </x14:conditionalFormatting>
        <x14:conditionalFormatting xmlns:xm="http://schemas.microsoft.com/office/excel/2006/main">
          <x14:cfRule type="iconSet" priority="11" id="{425CAE08-F9E1-43E1-BC2C-B859770EE06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AD28:AD43</xm:sqref>
        </x14:conditionalFormatting>
        <x14:conditionalFormatting xmlns:xm="http://schemas.microsoft.com/office/excel/2006/main">
          <x14:cfRule type="iconSet" priority="10" id="{C7FAD0FB-84B1-4B6F-BBDB-1E178478765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AM28</xm:sqref>
        </x14:conditionalFormatting>
        <x14:conditionalFormatting xmlns:xm="http://schemas.microsoft.com/office/excel/2006/main">
          <x14:cfRule type="iconSet" priority="9" id="{23490BA2-2D2F-4DCC-9C15-50FCA5A0806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AM29:AM43</xm:sqref>
        </x14:conditionalFormatting>
        <x14:conditionalFormatting xmlns:xm="http://schemas.microsoft.com/office/excel/2006/main">
          <x14:cfRule type="iconSet" priority="8" id="{3D8245B6-FA9C-4834-9ADA-F79AC9FACF0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J49:J64</xm:sqref>
        </x14:conditionalFormatting>
        <x14:conditionalFormatting xmlns:xm="http://schemas.microsoft.com/office/excel/2006/main">
          <x14:cfRule type="iconSet" priority="7" id="{A1D256F1-2885-4896-9BED-0EA0C7EE3B8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S49</xm:sqref>
        </x14:conditionalFormatting>
        <x14:conditionalFormatting xmlns:xm="http://schemas.microsoft.com/office/excel/2006/main">
          <x14:cfRule type="iconSet" priority="6" id="{B449C6E4-E051-4BD3-B810-CCB1B459773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S50:S64</xm:sqref>
        </x14:conditionalFormatting>
        <x14:conditionalFormatting xmlns:xm="http://schemas.microsoft.com/office/excel/2006/main">
          <x14:cfRule type="iconSet" priority="5" id="{82B6D87A-5E95-4BCB-A170-392D04EC82E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AW49:AW64</xm:sqref>
        </x14:conditionalFormatting>
        <x14:conditionalFormatting xmlns:xm="http://schemas.microsoft.com/office/excel/2006/main">
          <x14:cfRule type="iconSet" priority="4" id="{535DD450-8A25-4606-B9F6-D7AF19E98E7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BF49:BF64</xm:sqref>
        </x14:conditionalFormatting>
        <x14:conditionalFormatting xmlns:xm="http://schemas.microsoft.com/office/excel/2006/main">
          <x14:cfRule type="iconSet" priority="3" id="{3FC08D5A-3169-4547-808E-6D0ADCA697A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AD49:AD64</xm:sqref>
        </x14:conditionalFormatting>
        <x14:conditionalFormatting xmlns:xm="http://schemas.microsoft.com/office/excel/2006/main">
          <x14:cfRule type="iconSet" priority="2" id="{9ACCB04F-8607-49A4-A26C-6BBC7F1242D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AM49</xm:sqref>
        </x14:conditionalFormatting>
        <x14:conditionalFormatting xmlns:xm="http://schemas.microsoft.com/office/excel/2006/main">
          <x14:cfRule type="iconSet" priority="1" id="{E5F0BA0F-1C31-46A4-AFCE-01518DAF385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AM50:AM64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2"/>
  <sheetViews>
    <sheetView showGridLines="0" workbookViewId="0"/>
  </sheetViews>
  <sheetFormatPr defaultRowHeight="15" x14ac:dyDescent="0.25"/>
  <cols>
    <col min="1" max="2" width="2.85546875" customWidth="1"/>
    <col min="3" max="3" width="2.28515625" customWidth="1"/>
    <col min="4" max="4" width="22" customWidth="1"/>
    <col min="9" max="10" width="9.5703125" customWidth="1"/>
    <col min="11" max="11" width="2.140625" customWidth="1"/>
    <col min="16" max="17" width="9.5703125" customWidth="1"/>
    <col min="18" max="18" width="2" style="16" customWidth="1"/>
    <col min="21" max="21" width="10.85546875" customWidth="1"/>
  </cols>
  <sheetData>
    <row r="1" spans="1:21" ht="15.75" x14ac:dyDescent="0.25">
      <c r="A1" s="67" t="s">
        <v>30</v>
      </c>
      <c r="B1" s="8"/>
    </row>
    <row r="3" spans="1:21" ht="15.75" thickBot="1" x14ac:dyDescent="0.3"/>
    <row r="4" spans="1:21" x14ac:dyDescent="0.25">
      <c r="A4" s="441" t="s">
        <v>17</v>
      </c>
      <c r="B4" s="448"/>
      <c r="C4" s="448"/>
      <c r="D4" s="448"/>
      <c r="E4" s="451" t="s">
        <v>1</v>
      </c>
      <c r="F4" s="452"/>
      <c r="G4" s="453" t="s">
        <v>13</v>
      </c>
      <c r="H4" s="453"/>
      <c r="I4" s="454" t="s">
        <v>98</v>
      </c>
      <c r="J4" s="452"/>
      <c r="K4" s="1"/>
      <c r="L4" s="451" t="s">
        <v>20</v>
      </c>
      <c r="M4" s="452"/>
      <c r="N4" s="453" t="s">
        <v>13</v>
      </c>
      <c r="O4" s="453"/>
      <c r="P4" s="454" t="s">
        <v>98</v>
      </c>
      <c r="Q4" s="452"/>
      <c r="R4" s="10"/>
      <c r="S4" s="451" t="s">
        <v>23</v>
      </c>
      <c r="T4" s="453"/>
      <c r="U4" s="109" t="s">
        <v>0</v>
      </c>
    </row>
    <row r="5" spans="1:21" x14ac:dyDescent="0.25">
      <c r="A5" s="449"/>
      <c r="B5" s="450"/>
      <c r="C5" s="450"/>
      <c r="D5" s="450"/>
      <c r="E5" s="455" t="s">
        <v>113</v>
      </c>
      <c r="F5" s="456"/>
      <c r="G5" s="457" t="str">
        <f>E5</f>
        <v>jan - mar</v>
      </c>
      <c r="H5" s="457"/>
      <c r="I5" s="455" t="str">
        <f>G5</f>
        <v>jan - mar</v>
      </c>
      <c r="J5" s="456"/>
      <c r="K5" s="1"/>
      <c r="L5" s="455" t="str">
        <f>E5</f>
        <v>jan - mar</v>
      </c>
      <c r="M5" s="456"/>
      <c r="N5" s="457" t="str">
        <f>E5</f>
        <v>jan - mar</v>
      </c>
      <c r="O5" s="457"/>
      <c r="P5" s="455" t="str">
        <f>E5</f>
        <v>jan - mar</v>
      </c>
      <c r="Q5" s="456"/>
      <c r="R5" s="10"/>
      <c r="S5" s="455" t="str">
        <f>E5</f>
        <v>jan - mar</v>
      </c>
      <c r="T5" s="457"/>
      <c r="U5" s="107" t="s">
        <v>99</v>
      </c>
    </row>
    <row r="6" spans="1:21" ht="15.75" thickBot="1" x14ac:dyDescent="0.3">
      <c r="A6" s="449"/>
      <c r="B6" s="450"/>
      <c r="C6" s="450"/>
      <c r="D6" s="450"/>
      <c r="E6" s="106">
        <v>2016</v>
      </c>
      <c r="F6" s="107">
        <v>2017</v>
      </c>
      <c r="G6" s="108">
        <f>E6</f>
        <v>2016</v>
      </c>
      <c r="H6" s="107">
        <f>F6</f>
        <v>2017</v>
      </c>
      <c r="I6" s="108" t="s">
        <v>1</v>
      </c>
      <c r="J6" s="107" t="s">
        <v>15</v>
      </c>
      <c r="K6" s="1"/>
      <c r="L6" s="106">
        <f>E6</f>
        <v>2016</v>
      </c>
      <c r="M6" s="107">
        <f>F6</f>
        <v>2017</v>
      </c>
      <c r="N6" s="108">
        <f>G6</f>
        <v>2016</v>
      </c>
      <c r="O6" s="107">
        <f>H6</f>
        <v>2017</v>
      </c>
      <c r="P6" s="108">
        <v>1000</v>
      </c>
      <c r="Q6" s="107" t="s">
        <v>15</v>
      </c>
      <c r="R6" s="10"/>
      <c r="S6" s="106">
        <f>E6</f>
        <v>2016</v>
      </c>
      <c r="T6" s="108">
        <f>F6</f>
        <v>2017</v>
      </c>
      <c r="U6" s="107" t="s">
        <v>24</v>
      </c>
    </row>
    <row r="7" spans="1:21" ht="24" customHeight="1" thickBot="1" x14ac:dyDescent="0.3">
      <c r="A7" s="24" t="s">
        <v>21</v>
      </c>
      <c r="B7" s="25"/>
      <c r="C7" s="25"/>
      <c r="D7" s="25"/>
      <c r="E7" s="34">
        <v>377510.70000000024</v>
      </c>
      <c r="F7" s="35">
        <v>334525.99000000011</v>
      </c>
      <c r="G7" s="27">
        <f>E7/E17</f>
        <v>0.62636584326587286</v>
      </c>
      <c r="H7" s="28">
        <f>F7/F17</f>
        <v>0.53440149629739631</v>
      </c>
      <c r="I7" s="128">
        <f t="shared" ref="I7:I12" si="0">(F7-E7)/E7</f>
        <v>-0.11386355406614994</v>
      </c>
      <c r="J7" s="129">
        <f t="shared" ref="J7:J12" si="1">(H7-G7)/G7</f>
        <v>-0.14682209759231801</v>
      </c>
      <c r="K7" s="14"/>
      <c r="L7" s="34">
        <v>92534.446000000025</v>
      </c>
      <c r="M7" s="35">
        <v>89194.208000000013</v>
      </c>
      <c r="N7" s="27">
        <f>L7/L17</f>
        <v>0.61224774626507095</v>
      </c>
      <c r="O7" s="28">
        <f>M7/M17</f>
        <v>0.54615439658284992</v>
      </c>
      <c r="P7" s="128">
        <f t="shared" ref="P7:P21" si="2">(M7-L7)/L7</f>
        <v>-3.6097238859570321E-2</v>
      </c>
      <c r="Q7" s="129">
        <f t="shared" ref="Q7:Q21" si="3">(O7-N7)/N7</f>
        <v>-0.10795196892992089</v>
      </c>
      <c r="R7" s="113"/>
      <c r="S7" s="51">
        <f>(L7/E7)*10</f>
        <v>2.4511741256605433</v>
      </c>
      <c r="T7" s="192">
        <f>(M7/F7)*10</f>
        <v>2.6662863474374587</v>
      </c>
      <c r="U7" s="147">
        <f>(T7-S7)/S7</f>
        <v>8.7758849738570469E-2</v>
      </c>
    </row>
    <row r="8" spans="1:21" s="11" customFormat="1" ht="24" customHeight="1" x14ac:dyDescent="0.25">
      <c r="A8" s="125"/>
      <c r="B8" s="5" t="s">
        <v>97</v>
      </c>
      <c r="C8" s="135"/>
      <c r="D8" s="135"/>
      <c r="E8" s="136">
        <v>278621.37000000029</v>
      </c>
      <c r="F8" s="137">
        <v>263452.41000000009</v>
      </c>
      <c r="G8" s="138">
        <f>E8/E7</f>
        <v>0.73804893477191535</v>
      </c>
      <c r="H8" s="139">
        <f>F8/F7</f>
        <v>0.78753943751874111</v>
      </c>
      <c r="I8" s="130">
        <f t="shared" si="0"/>
        <v>-5.4442916564512549E-2</v>
      </c>
      <c r="J8" s="131">
        <f t="shared" si="1"/>
        <v>6.7055855533644487E-2</v>
      </c>
      <c r="K8" s="5"/>
      <c r="L8" s="136">
        <v>86681.892000000022</v>
      </c>
      <c r="M8" s="137">
        <v>83744.271000000022</v>
      </c>
      <c r="N8" s="138">
        <f>L8/L7</f>
        <v>0.93675269855724863</v>
      </c>
      <c r="O8" s="139">
        <f>M8/M7</f>
        <v>0.93889808405496478</v>
      </c>
      <c r="P8" s="130">
        <f t="shared" si="2"/>
        <v>-3.3889673289549317E-2</v>
      </c>
      <c r="Q8" s="131">
        <f t="shared" si="3"/>
        <v>2.2902367946421591E-3</v>
      </c>
      <c r="R8" s="124"/>
      <c r="S8" s="63">
        <f t="shared" ref="S8:S21" si="4">(L8/E8)*10</f>
        <v>3.1110999131186503</v>
      </c>
      <c r="T8" s="64">
        <f t="shared" ref="T8:T21" si="5">(M8/F8)*10</f>
        <v>3.1787248027072517</v>
      </c>
      <c r="U8" s="146">
        <f t="shared" ref="U8:U21" si="6">(T8-S8)/S8</f>
        <v>2.173664989139238E-2</v>
      </c>
    </row>
    <row r="9" spans="1:21" s="11" customFormat="1" ht="24" customHeight="1" x14ac:dyDescent="0.25">
      <c r="A9" s="47"/>
      <c r="B9" s="29" t="s">
        <v>102</v>
      </c>
      <c r="C9" s="75"/>
      <c r="D9" s="75"/>
      <c r="E9" s="76">
        <v>98889</v>
      </c>
      <c r="F9" s="77">
        <f>F10+F11</f>
        <v>71073.579999999987</v>
      </c>
      <c r="G9" s="132">
        <f>E9/E7</f>
        <v>0.26195019108067646</v>
      </c>
      <c r="H9" s="71">
        <f>F9/F7</f>
        <v>0.21246056248125883</v>
      </c>
      <c r="I9" s="133">
        <f t="shared" si="0"/>
        <v>-0.28127921204582929</v>
      </c>
      <c r="J9" s="134">
        <f t="shared" si="1"/>
        <v>-0.18892762931474871</v>
      </c>
      <c r="K9" s="5"/>
      <c r="L9" s="76">
        <v>5853</v>
      </c>
      <c r="M9" s="77">
        <f>M10+M11</f>
        <v>5449.9370000000008</v>
      </c>
      <c r="N9" s="132">
        <f>L9/L7</f>
        <v>6.3252121269521608E-2</v>
      </c>
      <c r="O9" s="71">
        <f>M9/M7</f>
        <v>6.1101915945035355E-2</v>
      </c>
      <c r="P9" s="133">
        <f t="shared" si="2"/>
        <v>-6.8864343071928791E-2</v>
      </c>
      <c r="Q9" s="134">
        <f t="shared" si="3"/>
        <v>-3.3994201005909053E-2</v>
      </c>
      <c r="R9" s="124"/>
      <c r="S9" s="193">
        <f t="shared" si="4"/>
        <v>0.59187573946546124</v>
      </c>
      <c r="T9" s="194">
        <f t="shared" si="5"/>
        <v>0.76680209439288161</v>
      </c>
      <c r="U9" s="148">
        <f t="shared" si="6"/>
        <v>0.29554574256650734</v>
      </c>
    </row>
    <row r="10" spans="1:21" ht="24" customHeight="1" x14ac:dyDescent="0.25">
      <c r="A10" s="18"/>
      <c r="B10" s="1"/>
      <c r="C10" s="1" t="s">
        <v>101</v>
      </c>
      <c r="D10" s="1"/>
      <c r="E10" s="36"/>
      <c r="F10" s="37">
        <v>39737.83</v>
      </c>
      <c r="G10" s="4"/>
      <c r="H10" s="32">
        <f>F10/F9</f>
        <v>0.55910832126368204</v>
      </c>
      <c r="I10" s="186" t="e">
        <f t="shared" si="0"/>
        <v>#DIV/0!</v>
      </c>
      <c r="J10" s="187" t="e">
        <f t="shared" si="1"/>
        <v>#DIV/0!</v>
      </c>
      <c r="K10" s="1"/>
      <c r="L10" s="36"/>
      <c r="M10" s="37">
        <v>3512.775000000001</v>
      </c>
      <c r="N10" s="4"/>
      <c r="O10" s="32">
        <f>M10/M9</f>
        <v>0.64455332235950624</v>
      </c>
      <c r="P10" s="186" t="e">
        <f t="shared" si="2"/>
        <v>#DIV/0!</v>
      </c>
      <c r="Q10" s="187" t="e">
        <f t="shared" si="3"/>
        <v>#DIV/0!</v>
      </c>
      <c r="R10" s="10"/>
      <c r="S10" s="196" t="e">
        <f t="shared" si="4"/>
        <v>#DIV/0!</v>
      </c>
      <c r="T10" s="15">
        <f t="shared" si="5"/>
        <v>0.88398762589703583</v>
      </c>
      <c r="U10" s="197" t="e">
        <f t="shared" si="6"/>
        <v>#DIV/0!</v>
      </c>
    </row>
    <row r="11" spans="1:21" ht="24" customHeight="1" thickBot="1" x14ac:dyDescent="0.3">
      <c r="A11" s="18"/>
      <c r="B11" s="1"/>
      <c r="C11" s="1" t="s">
        <v>100</v>
      </c>
      <c r="D11" s="1"/>
      <c r="E11" s="36"/>
      <c r="F11" s="37">
        <v>31335.749999999985</v>
      </c>
      <c r="G11" s="4">
        <f>E11/E9</f>
        <v>0</v>
      </c>
      <c r="H11" s="19">
        <f>F11/F9</f>
        <v>0.4408916787363179</v>
      </c>
      <c r="I11" s="188" t="e">
        <f t="shared" si="0"/>
        <v>#DIV/0!</v>
      </c>
      <c r="J11" s="189" t="e">
        <f t="shared" si="1"/>
        <v>#DIV/0!</v>
      </c>
      <c r="K11" s="1"/>
      <c r="L11" s="36"/>
      <c r="M11" s="37">
        <v>1937.1619999999998</v>
      </c>
      <c r="N11" s="4">
        <f>L11/L9</f>
        <v>0</v>
      </c>
      <c r="O11" s="19">
        <f>M11/M9</f>
        <v>0.35544667764049376</v>
      </c>
      <c r="P11" s="188" t="e">
        <f t="shared" si="2"/>
        <v>#DIV/0!</v>
      </c>
      <c r="Q11" s="189" t="e">
        <f t="shared" si="3"/>
        <v>#DIV/0!</v>
      </c>
      <c r="R11" s="10"/>
      <c r="S11" s="196" t="e">
        <f t="shared" si="4"/>
        <v>#DIV/0!</v>
      </c>
      <c r="T11" s="15">
        <f t="shared" si="5"/>
        <v>0.61819551151639929</v>
      </c>
      <c r="U11" s="197" t="e">
        <f t="shared" si="6"/>
        <v>#DIV/0!</v>
      </c>
    </row>
    <row r="12" spans="1:21" ht="24" customHeight="1" thickBot="1" x14ac:dyDescent="0.3">
      <c r="A12" s="24" t="s">
        <v>22</v>
      </c>
      <c r="B12" s="25"/>
      <c r="C12" s="25"/>
      <c r="D12" s="25"/>
      <c r="E12" s="34">
        <v>225189.31000000014</v>
      </c>
      <c r="F12" s="35">
        <v>291456.52000000043</v>
      </c>
      <c r="G12" s="27">
        <f>E12/E17</f>
        <v>0.37363415673412714</v>
      </c>
      <c r="H12" s="28">
        <f>F12/F17</f>
        <v>0.46559850370260375</v>
      </c>
      <c r="I12" s="128">
        <f t="shared" si="0"/>
        <v>0.29427333828590818</v>
      </c>
      <c r="J12" s="129">
        <f t="shared" si="1"/>
        <v>0.24613474253082582</v>
      </c>
      <c r="K12" s="14"/>
      <c r="L12" s="34">
        <v>58604.446000000062</v>
      </c>
      <c r="M12" s="35">
        <v>74118.966000000015</v>
      </c>
      <c r="N12" s="27">
        <f>L12/L17</f>
        <v>0.38775225373492894</v>
      </c>
      <c r="O12" s="28">
        <f>M12/M17</f>
        <v>0.45384560341714986</v>
      </c>
      <c r="P12" s="128">
        <f t="shared" si="2"/>
        <v>0.26473281566384804</v>
      </c>
      <c r="Q12" s="129">
        <f t="shared" si="3"/>
        <v>0.17045252231442334</v>
      </c>
      <c r="R12" s="10"/>
      <c r="S12" s="65">
        <f t="shared" si="4"/>
        <v>2.6024523988283472</v>
      </c>
      <c r="T12" s="66">
        <f t="shared" si="5"/>
        <v>2.5430539690791583</v>
      </c>
      <c r="U12" s="195">
        <f t="shared" si="6"/>
        <v>-2.2824021594374133E-2</v>
      </c>
    </row>
    <row r="13" spans="1:21" s="11" customFormat="1" ht="24" customHeight="1" x14ac:dyDescent="0.25">
      <c r="A13" s="125"/>
      <c r="B13" s="5" t="s">
        <v>97</v>
      </c>
      <c r="C13" s="5"/>
      <c r="D13" s="5"/>
      <c r="E13" s="68">
        <v>182666.31000000014</v>
      </c>
      <c r="F13" s="69">
        <v>222633.44000000041</v>
      </c>
      <c r="G13" s="126">
        <f>E13/E12</f>
        <v>0.81116776813251046</v>
      </c>
      <c r="H13" s="73">
        <f>F13/F12</f>
        <v>0.76386501835676923</v>
      </c>
      <c r="I13" s="133">
        <f t="shared" ref="I13:I21" si="7">(F13-E13)/E13</f>
        <v>0.21879858415052145</v>
      </c>
      <c r="J13" s="134">
        <f t="shared" ref="J13:J21" si="8">(H13-G13)/G13</f>
        <v>-5.8314385302368127E-2</v>
      </c>
      <c r="K13" s="5"/>
      <c r="L13" s="68">
        <v>54497.153000000064</v>
      </c>
      <c r="M13" s="69">
        <v>68300.440000000017</v>
      </c>
      <c r="N13" s="126">
        <f>L13/L12</f>
        <v>0.92991499313891657</v>
      </c>
      <c r="O13" s="73">
        <f>M13/M12</f>
        <v>0.92149747474890575</v>
      </c>
      <c r="P13" s="133">
        <f t="shared" si="2"/>
        <v>0.25328455231413533</v>
      </c>
      <c r="Q13" s="134">
        <f t="shared" si="3"/>
        <v>-9.0519224360471762E-3</v>
      </c>
      <c r="R13" s="124"/>
      <c r="S13" s="50">
        <f t="shared" si="4"/>
        <v>2.9834266099753166</v>
      </c>
      <c r="T13" s="15">
        <f t="shared" si="5"/>
        <v>3.0678428182217319</v>
      </c>
      <c r="U13" s="146">
        <f t="shared" si="6"/>
        <v>2.8295051054436256E-2</v>
      </c>
    </row>
    <row r="14" spans="1:21" s="11" customFormat="1" ht="24" customHeight="1" x14ac:dyDescent="0.25">
      <c r="A14" s="47"/>
      <c r="B14" s="29" t="s">
        <v>102</v>
      </c>
      <c r="C14" s="29"/>
      <c r="D14" s="29"/>
      <c r="E14" s="38">
        <v>42523</v>
      </c>
      <c r="F14" s="39">
        <f>F15+F16</f>
        <v>68823.080000000016</v>
      </c>
      <c r="G14" s="123">
        <f>E14/E12</f>
        <v>0.18883223186748951</v>
      </c>
      <c r="H14" s="49">
        <f>F14/F12</f>
        <v>0.23613498164323074</v>
      </c>
      <c r="I14" s="133">
        <f t="shared" si="7"/>
        <v>0.61849069915104804</v>
      </c>
      <c r="J14" s="134">
        <f t="shared" si="8"/>
        <v>0.25050145998875495</v>
      </c>
      <c r="K14" s="5"/>
      <c r="L14" s="38">
        <v>4107</v>
      </c>
      <c r="M14" s="39">
        <f>M15+M16</f>
        <v>5818.5260000000017</v>
      </c>
      <c r="N14" s="123">
        <f>L14/L12</f>
        <v>7.0080007240406222E-2</v>
      </c>
      <c r="O14" s="49">
        <f>M14/M12</f>
        <v>7.8502525251094302E-2</v>
      </c>
      <c r="P14" s="133">
        <f t="shared" si="2"/>
        <v>0.41673386900413967</v>
      </c>
      <c r="Q14" s="134">
        <f t="shared" si="3"/>
        <v>0.12018431992729425</v>
      </c>
      <c r="R14" s="124"/>
      <c r="S14" s="121">
        <f t="shared" si="4"/>
        <v>0.96583025656703425</v>
      </c>
      <c r="T14" s="122">
        <f t="shared" si="5"/>
        <v>0.84543237530200632</v>
      </c>
      <c r="U14" s="148">
        <f t="shared" si="6"/>
        <v>-0.12465739237966357</v>
      </c>
    </row>
    <row r="15" spans="1:21" ht="24" customHeight="1" x14ac:dyDescent="0.25">
      <c r="A15" s="18"/>
      <c r="B15" s="1"/>
      <c r="C15" s="1" t="s">
        <v>101</v>
      </c>
      <c r="D15" s="1"/>
      <c r="E15" s="36"/>
      <c r="F15" s="37">
        <v>31157.000000000011</v>
      </c>
      <c r="G15" s="4">
        <f>E15/E14</f>
        <v>0</v>
      </c>
      <c r="H15" s="19">
        <f>F15/F14</f>
        <v>0.45271150317596953</v>
      </c>
      <c r="I15" s="186" t="e">
        <f t="shared" si="7"/>
        <v>#DIV/0!</v>
      </c>
      <c r="J15" s="187" t="e">
        <f t="shared" si="8"/>
        <v>#DIV/0!</v>
      </c>
      <c r="K15" s="1"/>
      <c r="L15" s="36"/>
      <c r="M15" s="37">
        <v>2998.4890000000005</v>
      </c>
      <c r="N15" s="4">
        <f>L15/L14</f>
        <v>0</v>
      </c>
      <c r="O15" s="19">
        <f>M15/M14</f>
        <v>0.51533481160005123</v>
      </c>
      <c r="P15" s="186" t="e">
        <f t="shared" si="2"/>
        <v>#DIV/0!</v>
      </c>
      <c r="Q15" s="187" t="e">
        <f t="shared" si="3"/>
        <v>#DIV/0!</v>
      </c>
      <c r="R15" s="10"/>
      <c r="S15" s="196" t="e">
        <f t="shared" si="4"/>
        <v>#DIV/0!</v>
      </c>
      <c r="T15" s="15">
        <f t="shared" si="5"/>
        <v>0.96238052444073552</v>
      </c>
      <c r="U15" s="197" t="e">
        <f t="shared" si="6"/>
        <v>#DIV/0!</v>
      </c>
    </row>
    <row r="16" spans="1:21" ht="24" customHeight="1" thickBot="1" x14ac:dyDescent="0.3">
      <c r="A16" s="18"/>
      <c r="B16" s="1"/>
      <c r="C16" s="1" t="s">
        <v>100</v>
      </c>
      <c r="D16" s="1"/>
      <c r="E16" s="36"/>
      <c r="F16" s="37">
        <v>37666.080000000002</v>
      </c>
      <c r="G16" s="4">
        <f>E16/E14</f>
        <v>0</v>
      </c>
      <c r="H16" s="19">
        <f>F16/F14</f>
        <v>0.54728849682403047</v>
      </c>
      <c r="I16" s="188" t="e">
        <f t="shared" si="7"/>
        <v>#DIV/0!</v>
      </c>
      <c r="J16" s="189" t="e">
        <f t="shared" si="8"/>
        <v>#DIV/0!</v>
      </c>
      <c r="K16" s="1"/>
      <c r="L16" s="36"/>
      <c r="M16" s="37">
        <v>2820.0370000000007</v>
      </c>
      <c r="N16" s="4">
        <f>L16/L14</f>
        <v>0</v>
      </c>
      <c r="O16" s="19">
        <f>M16/M14</f>
        <v>0.48466518839994871</v>
      </c>
      <c r="P16" s="188" t="e">
        <f t="shared" si="2"/>
        <v>#DIV/0!</v>
      </c>
      <c r="Q16" s="189" t="e">
        <f t="shared" si="3"/>
        <v>#DIV/0!</v>
      </c>
      <c r="R16" s="10"/>
      <c r="S16" s="196" t="e">
        <f t="shared" si="4"/>
        <v>#DIV/0!</v>
      </c>
      <c r="T16" s="15">
        <f t="shared" si="5"/>
        <v>0.74869405045600734</v>
      </c>
      <c r="U16" s="197" t="e">
        <f t="shared" si="6"/>
        <v>#DIV/0!</v>
      </c>
    </row>
    <row r="17" spans="1:21" ht="24" customHeight="1" thickBot="1" x14ac:dyDescent="0.3">
      <c r="A17" s="24" t="s">
        <v>12</v>
      </c>
      <c r="B17" s="25"/>
      <c r="C17" s="25"/>
      <c r="D17" s="25"/>
      <c r="E17" s="34">
        <v>602700.01000000036</v>
      </c>
      <c r="F17" s="35">
        <v>625982.51000000047</v>
      </c>
      <c r="G17" s="27">
        <f>G7+G12</f>
        <v>1</v>
      </c>
      <c r="H17" s="28">
        <f>H7+H12</f>
        <v>1</v>
      </c>
      <c r="I17" s="128">
        <f t="shared" si="7"/>
        <v>3.8630329539898471E-2</v>
      </c>
      <c r="J17" s="129">
        <v>0</v>
      </c>
      <c r="K17" s="14"/>
      <c r="L17" s="34">
        <v>151138.89200000011</v>
      </c>
      <c r="M17" s="35">
        <v>163313.17400000006</v>
      </c>
      <c r="N17" s="27">
        <f>N7+N12</f>
        <v>0.99999999999999989</v>
      </c>
      <c r="O17" s="28">
        <f>O7+O12</f>
        <v>0.99999999999999978</v>
      </c>
      <c r="P17" s="128">
        <f t="shared" si="2"/>
        <v>8.0550292773086757E-2</v>
      </c>
      <c r="Q17" s="129">
        <f t="shared" si="3"/>
        <v>-1.1102230246251565E-16</v>
      </c>
      <c r="R17" s="10"/>
      <c r="S17" s="65">
        <f t="shared" si="4"/>
        <v>2.507696855687791</v>
      </c>
      <c r="T17" s="66">
        <f t="shared" si="5"/>
        <v>2.6089095364661214</v>
      </c>
      <c r="U17" s="195">
        <f t="shared" si="6"/>
        <v>4.0360811773865968E-2</v>
      </c>
    </row>
    <row r="18" spans="1:21" s="120" customFormat="1" ht="24" customHeight="1" x14ac:dyDescent="0.25">
      <c r="A18" s="115"/>
      <c r="B18" s="114" t="s">
        <v>97</v>
      </c>
      <c r="C18" s="185"/>
      <c r="D18" s="60"/>
      <c r="E18" s="116">
        <f>E8+E13</f>
        <v>461287.6800000004</v>
      </c>
      <c r="F18" s="117">
        <f>F8+F13</f>
        <v>486085.8500000005</v>
      </c>
      <c r="G18" s="118">
        <f>E18/E17</f>
        <v>0.76536862841598452</v>
      </c>
      <c r="H18" s="119">
        <f>F18/F17</f>
        <v>0.77651666338089886</v>
      </c>
      <c r="I18" s="133">
        <f t="shared" si="7"/>
        <v>5.3758578594598663E-2</v>
      </c>
      <c r="J18" s="134">
        <f t="shared" si="8"/>
        <v>1.4565576051877697E-2</v>
      </c>
      <c r="K18" s="60"/>
      <c r="L18" s="116">
        <f>L8+L13</f>
        <v>141179.0450000001</v>
      </c>
      <c r="M18" s="117">
        <f>M8+M13</f>
        <v>152044.71100000004</v>
      </c>
      <c r="N18" s="118">
        <f>L18/L17</f>
        <v>0.93410136287091483</v>
      </c>
      <c r="O18" s="119">
        <f>M18/M17</f>
        <v>0.93100089402463015</v>
      </c>
      <c r="P18" s="133">
        <f t="shared" si="2"/>
        <v>7.6963730700968624E-2</v>
      </c>
      <c r="Q18" s="134">
        <f t="shared" si="3"/>
        <v>-3.3191995746109791E-3</v>
      </c>
      <c r="R18" s="61"/>
      <c r="S18" s="50">
        <f t="shared" si="4"/>
        <v>3.0605422845890873</v>
      </c>
      <c r="T18" s="15">
        <f t="shared" si="5"/>
        <v>3.1279394576081549</v>
      </c>
      <c r="U18" s="146">
        <f t="shared" si="6"/>
        <v>2.2021317384973333E-2</v>
      </c>
    </row>
    <row r="19" spans="1:21" s="11" customFormat="1" ht="24" customHeight="1" x14ac:dyDescent="0.25">
      <c r="A19" s="62"/>
      <c r="B19" s="55" t="s">
        <v>102</v>
      </c>
      <c r="C19" s="5"/>
      <c r="D19" s="55"/>
      <c r="E19" s="56">
        <f>E9+E14</f>
        <v>141412</v>
      </c>
      <c r="F19" s="57">
        <f>F9+F14</f>
        <v>139896.66</v>
      </c>
      <c r="G19" s="58">
        <f>E19/E17</f>
        <v>0.23463082404793709</v>
      </c>
      <c r="H19" s="59">
        <f>F19/F17</f>
        <v>0.22348333661910122</v>
      </c>
      <c r="I19" s="133">
        <f t="shared" si="7"/>
        <v>-1.0715780838966965E-2</v>
      </c>
      <c r="J19" s="134">
        <f t="shared" si="8"/>
        <v>-4.7510754284178537E-2</v>
      </c>
      <c r="K19" s="60"/>
      <c r="L19" s="56">
        <f>L9+L14</f>
        <v>9960</v>
      </c>
      <c r="M19" s="57">
        <f>M9+M14</f>
        <v>11268.463000000003</v>
      </c>
      <c r="N19" s="58">
        <f>L19/L17</f>
        <v>6.5899649442977215E-2</v>
      </c>
      <c r="O19" s="59">
        <f>M19/M17</f>
        <v>6.8999105975369748E-2</v>
      </c>
      <c r="P19" s="133">
        <f t="shared" si="2"/>
        <v>0.13137178714859471</v>
      </c>
      <c r="Q19" s="134">
        <f t="shared" si="3"/>
        <v>4.7032974508832322E-2</v>
      </c>
      <c r="R19" s="61"/>
      <c r="S19" s="121">
        <f t="shared" si="4"/>
        <v>0.70432495120640404</v>
      </c>
      <c r="T19" s="122">
        <f t="shared" si="5"/>
        <v>0.80548477712048328</v>
      </c>
      <c r="U19" s="148">
        <f t="shared" si="6"/>
        <v>0.14362663957993746</v>
      </c>
    </row>
    <row r="20" spans="1:21" ht="24" customHeight="1" x14ac:dyDescent="0.25">
      <c r="A20" s="30"/>
      <c r="B20" s="31"/>
      <c r="C20" s="31" t="s">
        <v>101</v>
      </c>
      <c r="D20" s="31"/>
      <c r="E20" s="40"/>
      <c r="F20" s="41">
        <f>F10+F15</f>
        <v>70894.830000000016</v>
      </c>
      <c r="G20" s="127">
        <f>E20/E19</f>
        <v>0</v>
      </c>
      <c r="H20" s="32">
        <f>F20/F19</f>
        <v>0.50676570834500279</v>
      </c>
      <c r="I20" s="186" t="e">
        <f t="shared" si="7"/>
        <v>#DIV/0!</v>
      </c>
      <c r="J20" s="187" t="e">
        <f t="shared" si="8"/>
        <v>#DIV/0!</v>
      </c>
      <c r="K20" s="1"/>
      <c r="L20" s="40"/>
      <c r="M20" s="41">
        <f>M10+M15</f>
        <v>6511.264000000001</v>
      </c>
      <c r="N20" s="127">
        <f>L20/L19</f>
        <v>0</v>
      </c>
      <c r="O20" s="32">
        <f>M20/M19</f>
        <v>0.57783071213882486</v>
      </c>
      <c r="P20" s="186" t="e">
        <f t="shared" si="2"/>
        <v>#DIV/0!</v>
      </c>
      <c r="Q20" s="187" t="e">
        <f t="shared" si="3"/>
        <v>#DIV/0!</v>
      </c>
      <c r="R20" s="10"/>
      <c r="S20" s="196" t="e">
        <f t="shared" si="4"/>
        <v>#DIV/0!</v>
      </c>
      <c r="T20" s="15">
        <f t="shared" si="5"/>
        <v>0.91843989187928077</v>
      </c>
      <c r="U20" s="197" t="e">
        <f t="shared" si="6"/>
        <v>#DIV/0!</v>
      </c>
    </row>
    <row r="21" spans="1:21" ht="24" customHeight="1" thickBot="1" x14ac:dyDescent="0.3">
      <c r="A21" s="20"/>
      <c r="B21" s="21"/>
      <c r="C21" s="21" t="s">
        <v>100</v>
      </c>
      <c r="D21" s="21"/>
      <c r="E21" s="42"/>
      <c r="F21" s="43">
        <f>F11+F16</f>
        <v>69001.829999999987</v>
      </c>
      <c r="G21" s="22">
        <f>E21/E17</f>
        <v>0</v>
      </c>
      <c r="H21" s="23">
        <f>F21/F19</f>
        <v>0.49323429165499721</v>
      </c>
      <c r="I21" s="190" t="e">
        <f t="shared" si="7"/>
        <v>#DIV/0!</v>
      </c>
      <c r="J21" s="191" t="e">
        <f t="shared" si="8"/>
        <v>#DIV/0!</v>
      </c>
      <c r="K21" s="1"/>
      <c r="L21" s="42"/>
      <c r="M21" s="43">
        <f>M11+M16</f>
        <v>4757.1990000000005</v>
      </c>
      <c r="N21" s="22">
        <f>L21/L19</f>
        <v>0</v>
      </c>
      <c r="O21" s="23">
        <f>M21/M19</f>
        <v>0.42216928786117497</v>
      </c>
      <c r="P21" s="190" t="e">
        <f t="shared" si="2"/>
        <v>#DIV/0!</v>
      </c>
      <c r="Q21" s="191" t="e">
        <f t="shared" si="3"/>
        <v>#DIV/0!</v>
      </c>
      <c r="R21" s="10"/>
      <c r="S21" s="198" t="e">
        <f t="shared" si="4"/>
        <v>#DIV/0!</v>
      </c>
      <c r="T21" s="192">
        <f t="shared" si="5"/>
        <v>0.6894308455297492</v>
      </c>
      <c r="U21" s="199" t="e">
        <f t="shared" si="6"/>
        <v>#DIV/0!</v>
      </c>
    </row>
    <row r="22" spans="1:21" ht="6.75" customHeight="1" x14ac:dyDescent="0.25">
      <c r="S22" s="7"/>
      <c r="T22" s="7"/>
    </row>
  </sheetData>
  <mergeCells count="15">
    <mergeCell ref="P4:Q4"/>
    <mergeCell ref="S4:T4"/>
    <mergeCell ref="E5:F5"/>
    <mergeCell ref="G5:H5"/>
    <mergeCell ref="I5:J5"/>
    <mergeCell ref="L5:M5"/>
    <mergeCell ref="N5:O5"/>
    <mergeCell ref="P5:Q5"/>
    <mergeCell ref="S5:T5"/>
    <mergeCell ref="L4:M4"/>
    <mergeCell ref="A4:D6"/>
    <mergeCell ref="E4:F4"/>
    <mergeCell ref="G4:H4"/>
    <mergeCell ref="I4:J4"/>
    <mergeCell ref="N4:O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3" orientation="landscape" r:id="rId1"/>
  <ignoredErrors>
    <ignoredError sqref="J20:J21 I20:I21 I15:J16 I10:J11 P20:Q21 P15:Q16 P10:Q11 U10:U11 U20:U21 U15:U16" evalError="1"/>
    <ignoredError sqref="G19:H19" 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" id="{F814DC98-662A-407F-BF95-DB3D2F25B9D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I7:J21</xm:sqref>
        </x14:conditionalFormatting>
        <x14:conditionalFormatting xmlns:xm="http://schemas.microsoft.com/office/excel/2006/main">
          <x14:cfRule type="iconSet" priority="2" id="{CE61827D-C92D-4E58-8CC9-AEB8C26464D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P7:Q21</xm:sqref>
        </x14:conditionalFormatting>
        <x14:conditionalFormatting xmlns:xm="http://schemas.microsoft.com/office/excel/2006/main">
          <x14:cfRule type="iconSet" priority="1" id="{61E8918D-EEF9-4FC0-AF13-9957D7A7C44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U7:U21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7"/>
  <sheetViews>
    <sheetView showGridLines="0" workbookViewId="0">
      <selection activeCell="J24" sqref="J24:K24"/>
    </sheetView>
  </sheetViews>
  <sheetFormatPr defaultRowHeight="15" x14ac:dyDescent="0.25"/>
  <cols>
    <col min="1" max="1" width="3.140625" customWidth="1"/>
    <col min="2" max="2" width="28.7109375" customWidth="1"/>
    <col min="7" max="8" width="9.85546875" style="105" customWidth="1"/>
    <col min="9" max="9" width="1.85546875" customWidth="1"/>
    <col min="14" max="15" width="9.85546875" style="105" customWidth="1"/>
    <col min="16" max="16" width="1.85546875" customWidth="1"/>
    <col min="18" max="18" width="9.140625" style="82"/>
    <col min="19" max="19" width="9.85546875" style="105" customWidth="1"/>
  </cols>
  <sheetData>
    <row r="1" spans="1:19" ht="15.75" x14ac:dyDescent="0.25">
      <c r="A1" s="8" t="s">
        <v>25</v>
      </c>
    </row>
    <row r="3" spans="1:19" ht="8.25" customHeight="1" thickBot="1" x14ac:dyDescent="0.3">
      <c r="S3" s="164"/>
    </row>
    <row r="4" spans="1:19" x14ac:dyDescent="0.25">
      <c r="A4" s="441" t="s">
        <v>3</v>
      </c>
      <c r="B4" s="448"/>
      <c r="C4" s="451" t="s">
        <v>1</v>
      </c>
      <c r="D4" s="452"/>
      <c r="E4" s="451" t="s">
        <v>13</v>
      </c>
      <c r="F4" s="452"/>
      <c r="G4" s="451" t="s">
        <v>14</v>
      </c>
      <c r="H4" s="452"/>
      <c r="J4" s="553">
        <v>1000</v>
      </c>
      <c r="K4" s="452"/>
      <c r="L4" s="451" t="s">
        <v>13</v>
      </c>
      <c r="M4" s="452"/>
      <c r="N4" s="453" t="s">
        <v>14</v>
      </c>
      <c r="O4" s="452"/>
      <c r="Q4" s="451" t="s">
        <v>23</v>
      </c>
      <c r="R4" s="453"/>
      <c r="S4" s="165" t="s">
        <v>0</v>
      </c>
    </row>
    <row r="5" spans="1:19" x14ac:dyDescent="0.25">
      <c r="A5" s="449"/>
      <c r="B5" s="450"/>
      <c r="C5" s="455" t="s">
        <v>113</v>
      </c>
      <c r="D5" s="456"/>
      <c r="E5" s="455" t="str">
        <f>C5</f>
        <v>jan - mar</v>
      </c>
      <c r="F5" s="456"/>
      <c r="G5" s="455" t="s">
        <v>99</v>
      </c>
      <c r="H5" s="456"/>
      <c r="J5" s="455" t="str">
        <f>C5</f>
        <v>jan - mar</v>
      </c>
      <c r="K5" s="456"/>
      <c r="L5" s="455" t="str">
        <f>C5</f>
        <v>jan - mar</v>
      </c>
      <c r="M5" s="456"/>
      <c r="N5" s="457" t="s">
        <v>99</v>
      </c>
      <c r="O5" s="456"/>
      <c r="Q5" s="455" t="str">
        <f>C5</f>
        <v>jan - mar</v>
      </c>
      <c r="R5" s="457"/>
      <c r="S5" s="166" t="s">
        <v>103</v>
      </c>
    </row>
    <row r="6" spans="1:19" x14ac:dyDescent="0.25">
      <c r="A6" s="449"/>
      <c r="B6" s="450"/>
      <c r="C6" s="33">
        <v>2016</v>
      </c>
      <c r="D6" s="17">
        <v>2017</v>
      </c>
      <c r="E6" s="33">
        <f>C6</f>
        <v>2016</v>
      </c>
      <c r="F6" s="17">
        <f>D6</f>
        <v>2017</v>
      </c>
      <c r="G6" s="158" t="s">
        <v>1</v>
      </c>
      <c r="H6" s="153" t="s">
        <v>15</v>
      </c>
      <c r="J6" s="33">
        <f>C6</f>
        <v>2016</v>
      </c>
      <c r="K6" s="17">
        <f>D6</f>
        <v>2017</v>
      </c>
      <c r="L6" s="33">
        <f>E6</f>
        <v>2016</v>
      </c>
      <c r="M6" s="17">
        <f>D6</f>
        <v>2017</v>
      </c>
      <c r="N6" s="163">
        <v>1000</v>
      </c>
      <c r="O6" s="153" t="s">
        <v>15</v>
      </c>
      <c r="Q6" s="106">
        <f>C6</f>
        <v>2016</v>
      </c>
      <c r="R6" s="108">
        <f>D6</f>
        <v>2017</v>
      </c>
      <c r="S6" s="166" t="s">
        <v>24</v>
      </c>
    </row>
    <row r="7" spans="1:19" ht="20.100000000000001" customHeight="1" x14ac:dyDescent="0.25">
      <c r="A7" s="18" t="s">
        <v>4</v>
      </c>
      <c r="B7" s="1"/>
      <c r="C7" s="36">
        <v>128986.7699999999</v>
      </c>
      <c r="D7" s="37">
        <v>134590.08000000002</v>
      </c>
      <c r="E7" s="45">
        <f t="shared" ref="E7:E18" si="0">C7/$C$19</f>
        <v>0.2140148794754457</v>
      </c>
      <c r="F7" s="19">
        <f t="shared" ref="F7:F18" si="1">D7/$D$19</f>
        <v>0.21500613491581436</v>
      </c>
      <c r="G7" s="159">
        <f>(D7-C7)/C7</f>
        <v>4.3440966852647901E-2</v>
      </c>
      <c r="H7" s="154">
        <f>(F7-E7)/E7</f>
        <v>4.6317127238920935E-3</v>
      </c>
      <c r="J7" s="36">
        <v>37130.899000000005</v>
      </c>
      <c r="K7" s="37">
        <v>41055.62200000001</v>
      </c>
      <c r="L7" s="45">
        <f t="shared" ref="L7:L18" si="2">J7/$J$19</f>
        <v>0.24567401883560197</v>
      </c>
      <c r="M7" s="19">
        <f t="shared" ref="M7:M18" si="3">K7/$K$19</f>
        <v>0.25139197894714849</v>
      </c>
      <c r="N7" s="159">
        <f>(K7-J7)/J7</f>
        <v>0.10569964923283988</v>
      </c>
      <c r="O7" s="154">
        <f>(M7-L7)/L7</f>
        <v>2.3274582060599625E-2</v>
      </c>
      <c r="Q7" s="80">
        <f>(J7/C7)*10</f>
        <v>2.8786594935279046</v>
      </c>
      <c r="R7" s="83">
        <f>(K7/D7)*10</f>
        <v>3.0504196148780061</v>
      </c>
      <c r="S7" s="167">
        <f>(R7-Q7)/Q7</f>
        <v>5.966670310825925E-2</v>
      </c>
    </row>
    <row r="8" spans="1:19" ht="20.100000000000001" customHeight="1" x14ac:dyDescent="0.25">
      <c r="A8" s="18" t="s">
        <v>5</v>
      </c>
      <c r="B8" s="1"/>
      <c r="C8" s="36">
        <v>89833.539999999892</v>
      </c>
      <c r="D8" s="37">
        <v>121655.7699999998</v>
      </c>
      <c r="E8" s="45">
        <f t="shared" si="0"/>
        <v>0.14905183094322483</v>
      </c>
      <c r="F8" s="19">
        <f t="shared" si="1"/>
        <v>0.19434372056177718</v>
      </c>
      <c r="G8" s="159">
        <f>(D8-C8)/C8</f>
        <v>0.35423551159177236</v>
      </c>
      <c r="H8" s="154">
        <f>(F8-E8)/E8</f>
        <v>0.3038667108745845</v>
      </c>
      <c r="J8" s="36">
        <v>21652.48899999999</v>
      </c>
      <c r="K8" s="37">
        <v>30255.111000000015</v>
      </c>
      <c r="L8" s="45">
        <f t="shared" si="2"/>
        <v>0.14326219223573503</v>
      </c>
      <c r="M8" s="19">
        <f t="shared" si="3"/>
        <v>0.18525823887300116</v>
      </c>
      <c r="N8" s="159">
        <f>(K8-J8)/J8</f>
        <v>0.39730406975382965</v>
      </c>
      <c r="O8" s="154">
        <f>(M8-L8)/L8</f>
        <v>0.29314116991985223</v>
      </c>
      <c r="Q8" s="80">
        <f t="shared" ref="Q8:Q18" si="4">(J8/C8)*10</f>
        <v>2.4102900765126272</v>
      </c>
      <c r="R8" s="83">
        <f t="shared" ref="R8:R18" si="5">(K8/D8)*10</f>
        <v>2.486944186864303</v>
      </c>
      <c r="S8" s="167">
        <f t="shared" ref="S8:S19" si="6">(R8-Q8)/Q8</f>
        <v>3.1802856883759077E-2</v>
      </c>
    </row>
    <row r="9" spans="1:19" ht="20.100000000000001" customHeight="1" x14ac:dyDescent="0.25">
      <c r="A9" s="47" t="s">
        <v>105</v>
      </c>
      <c r="B9" s="29"/>
      <c r="C9" s="38">
        <f>C10+C11</f>
        <v>231742.60000000009</v>
      </c>
      <c r="D9" s="39">
        <f>D10+D11</f>
        <v>223456.55999999982</v>
      </c>
      <c r="E9" s="48">
        <f t="shared" si="0"/>
        <v>0.38450737706143417</v>
      </c>
      <c r="F9" s="49">
        <f t="shared" si="1"/>
        <v>0.356969334494665</v>
      </c>
      <c r="G9" s="160">
        <f>(D9-C9)/C9</f>
        <v>-3.5755359610189351E-2</v>
      </c>
      <c r="H9" s="155">
        <f>(F9-E9)/E9</f>
        <v>-7.1619022701791532E-2</v>
      </c>
      <c r="J9" s="38">
        <f>J10+J11</f>
        <v>24131.300999999999</v>
      </c>
      <c r="K9" s="39">
        <f>K10+K11</f>
        <v>24244.840000000015</v>
      </c>
      <c r="L9" s="48">
        <f t="shared" si="2"/>
        <v>0.1596630799701774</v>
      </c>
      <c r="M9" s="49">
        <f t="shared" si="3"/>
        <v>0.14845611903911687</v>
      </c>
      <c r="N9" s="160">
        <f>(K9-J9)/J9</f>
        <v>4.7050509212087331E-3</v>
      </c>
      <c r="O9" s="155">
        <f>(M9-L9)/L9</f>
        <v>-7.0191311185740679E-2</v>
      </c>
      <c r="Q9" s="81">
        <f t="shared" si="4"/>
        <v>1.0412975862012417</v>
      </c>
      <c r="R9" s="84">
        <f t="shared" si="5"/>
        <v>1.0849911947091657</v>
      </c>
      <c r="S9" s="168">
        <f t="shared" si="6"/>
        <v>4.1960731578494011E-2</v>
      </c>
    </row>
    <row r="10" spans="1:19" ht="20.100000000000001" customHeight="1" x14ac:dyDescent="0.25">
      <c r="A10" s="18"/>
      <c r="B10" s="1" t="s">
        <v>6</v>
      </c>
      <c r="C10" s="36">
        <v>221134.69000000009</v>
      </c>
      <c r="D10" s="37">
        <v>217120.44999999984</v>
      </c>
      <c r="E10" s="72">
        <f t="shared" si="0"/>
        <v>0.36690673026536058</v>
      </c>
      <c r="F10" s="73">
        <f t="shared" si="1"/>
        <v>0.34684747022724322</v>
      </c>
      <c r="G10" s="159">
        <f t="shared" ref="G10:G18" si="7">(D10-C10)/C10</f>
        <v>-1.8152918476970984E-2</v>
      </c>
      <c r="H10" s="154">
        <f t="shared" ref="H10:H18" si="8">(F10-E10)/E10</f>
        <v>-5.4671278511598205E-2</v>
      </c>
      <c r="J10" s="36">
        <v>22226.399000000001</v>
      </c>
      <c r="K10" s="37">
        <v>23154.527000000016</v>
      </c>
      <c r="L10" s="72">
        <f t="shared" si="2"/>
        <v>0.14705942795981333</v>
      </c>
      <c r="M10" s="73">
        <f t="shared" si="3"/>
        <v>0.14177990931705245</v>
      </c>
      <c r="N10" s="159">
        <f t="shared" ref="N10:N18" si="9">(K10-J10)/J10</f>
        <v>4.1757911391765039E-2</v>
      </c>
      <c r="O10" s="154">
        <f t="shared" ref="O10:O18" si="10">(M10-L10)/L10</f>
        <v>-3.5900579214843728E-2</v>
      </c>
      <c r="Q10" s="80">
        <f t="shared" si="4"/>
        <v>1.0051068423502434</v>
      </c>
      <c r="R10" s="83">
        <f t="shared" si="5"/>
        <v>1.0664369477863569</v>
      </c>
      <c r="S10" s="167">
        <f t="shared" si="6"/>
        <v>6.1018493608804007E-2</v>
      </c>
    </row>
    <row r="11" spans="1:19" ht="20.100000000000001" customHeight="1" x14ac:dyDescent="0.25">
      <c r="A11" s="18"/>
      <c r="B11" s="1" t="s">
        <v>106</v>
      </c>
      <c r="C11" s="36">
        <v>10607.910000000003</v>
      </c>
      <c r="D11" s="37">
        <v>6336.1100000000006</v>
      </c>
      <c r="E11" s="70">
        <f t="shared" si="0"/>
        <v>1.7600646796073566E-2</v>
      </c>
      <c r="F11" s="71">
        <f t="shared" si="1"/>
        <v>1.0121864267421793E-2</v>
      </c>
      <c r="G11" s="159">
        <f t="shared" si="7"/>
        <v>-0.40269949499948637</v>
      </c>
      <c r="H11" s="154">
        <f t="shared" si="8"/>
        <v>-0.42491520995240784</v>
      </c>
      <c r="J11" s="36">
        <v>1904.9019999999996</v>
      </c>
      <c r="K11" s="37">
        <v>1090.3129999999996</v>
      </c>
      <c r="L11" s="70">
        <f t="shared" si="2"/>
        <v>1.2603652010364083E-2</v>
      </c>
      <c r="M11" s="71">
        <f t="shared" si="3"/>
        <v>6.6762097220644263E-3</v>
      </c>
      <c r="N11" s="159">
        <f t="shared" si="9"/>
        <v>-0.42762777297729759</v>
      </c>
      <c r="O11" s="154">
        <f t="shared" si="10"/>
        <v>-0.47029561617739635</v>
      </c>
      <c r="Q11" s="80">
        <f t="shared" si="4"/>
        <v>1.7957373318589609</v>
      </c>
      <c r="R11" s="83">
        <f t="shared" si="5"/>
        <v>1.720792410485297</v>
      </c>
      <c r="S11" s="167">
        <f t="shared" si="6"/>
        <v>-4.1734901894633095E-2</v>
      </c>
    </row>
    <row r="12" spans="1:19" ht="20.100000000000001" customHeight="1" x14ac:dyDescent="0.25">
      <c r="A12" s="47" t="s">
        <v>104</v>
      </c>
      <c r="B12" s="29"/>
      <c r="C12" s="38">
        <f>SUM(C13:C15)</f>
        <v>143349.75999999998</v>
      </c>
      <c r="D12" s="39">
        <f>SUM(D13:D15)</f>
        <v>137559.90000000002</v>
      </c>
      <c r="E12" s="48">
        <f t="shared" si="0"/>
        <v>0.23784595590101285</v>
      </c>
      <c r="F12" s="49">
        <f t="shared" si="1"/>
        <v>0.21975038887268611</v>
      </c>
      <c r="G12" s="160">
        <f t="shared" si="7"/>
        <v>-4.0389743240588319E-2</v>
      </c>
      <c r="H12" s="155">
        <f t="shared" si="8"/>
        <v>-7.6081037240161367E-2</v>
      </c>
      <c r="J12" s="38">
        <f>SUM(J13:J15)</f>
        <v>65826.683999999979</v>
      </c>
      <c r="K12" s="39">
        <f>SUM(K13:K15)</f>
        <v>64856.318000000014</v>
      </c>
      <c r="L12" s="48">
        <f t="shared" si="2"/>
        <v>0.43553769072225296</v>
      </c>
      <c r="M12" s="49">
        <f t="shared" si="3"/>
        <v>0.39712851334332644</v>
      </c>
      <c r="N12" s="160">
        <f t="shared" si="9"/>
        <v>-1.4741225609966404E-2</v>
      </c>
      <c r="O12" s="155">
        <f t="shared" si="10"/>
        <v>-8.818795295358367E-2</v>
      </c>
      <c r="Q12" s="81">
        <f t="shared" si="4"/>
        <v>4.5920330804878908</v>
      </c>
      <c r="R12" s="84">
        <f t="shared" si="5"/>
        <v>4.7147692023620262</v>
      </c>
      <c r="S12" s="168">
        <f t="shared" si="6"/>
        <v>2.6728056989758234E-2</v>
      </c>
    </row>
    <row r="13" spans="1:19" ht="20.100000000000001" customHeight="1" x14ac:dyDescent="0.25">
      <c r="A13" s="18"/>
      <c r="B13" s="5" t="s">
        <v>7</v>
      </c>
      <c r="C13" s="68">
        <v>137316.53</v>
      </c>
      <c r="D13" s="69">
        <v>128209.34000000003</v>
      </c>
      <c r="E13" s="45">
        <f t="shared" si="0"/>
        <v>0.22783561924945053</v>
      </c>
      <c r="F13" s="19">
        <f t="shared" si="1"/>
        <v>0.20481297472672219</v>
      </c>
      <c r="G13" s="159">
        <f t="shared" si="7"/>
        <v>-6.6322605151761208E-2</v>
      </c>
      <c r="H13" s="154">
        <f t="shared" si="8"/>
        <v>-0.1010493644434127</v>
      </c>
      <c r="J13" s="68">
        <v>61911.589999999975</v>
      </c>
      <c r="K13" s="69">
        <v>60112.379000000015</v>
      </c>
      <c r="L13" s="45">
        <f t="shared" si="2"/>
        <v>0.40963374271659997</v>
      </c>
      <c r="M13" s="19">
        <f t="shared" si="3"/>
        <v>0.36808040360540661</v>
      </c>
      <c r="N13" s="159">
        <f t="shared" si="9"/>
        <v>-2.9060972267065988E-2</v>
      </c>
      <c r="O13" s="154">
        <f t="shared" si="10"/>
        <v>-0.10144022520122693</v>
      </c>
      <c r="Q13" s="80">
        <f t="shared" si="4"/>
        <v>4.5086771417832932</v>
      </c>
      <c r="R13" s="83">
        <f t="shared" si="5"/>
        <v>4.6886115317339598</v>
      </c>
      <c r="S13" s="167">
        <f t="shared" si="6"/>
        <v>3.9908466339973546E-2</v>
      </c>
    </row>
    <row r="14" spans="1:19" ht="20.100000000000001" customHeight="1" x14ac:dyDescent="0.25">
      <c r="A14" s="18"/>
      <c r="B14" s="5" t="s">
        <v>8</v>
      </c>
      <c r="C14" s="68">
        <v>4675.6200000000008</v>
      </c>
      <c r="D14" s="69">
        <v>7405.7300000000014</v>
      </c>
      <c r="E14" s="45">
        <f t="shared" si="0"/>
        <v>7.7577898165291249E-3</v>
      </c>
      <c r="F14" s="19">
        <f t="shared" si="1"/>
        <v>1.1830570154428127E-2</v>
      </c>
      <c r="G14" s="159">
        <f t="shared" si="7"/>
        <v>0.58390331121861916</v>
      </c>
      <c r="H14" s="154">
        <f t="shared" si="8"/>
        <v>0.52499235403636968</v>
      </c>
      <c r="J14" s="68">
        <v>3356.3140000000017</v>
      </c>
      <c r="K14" s="69">
        <v>4105.5489999999991</v>
      </c>
      <c r="L14" s="45">
        <f t="shared" si="2"/>
        <v>2.2206818877565957E-2</v>
      </c>
      <c r="M14" s="19">
        <f t="shared" si="3"/>
        <v>2.5139117068412358E-2</v>
      </c>
      <c r="N14" s="159">
        <f t="shared" si="9"/>
        <v>0.22323149741055129</v>
      </c>
      <c r="O14" s="154">
        <f t="shared" si="10"/>
        <v>0.13204494560941832</v>
      </c>
      <c r="Q14" s="80">
        <f t="shared" si="4"/>
        <v>7.1783292910886711</v>
      </c>
      <c r="R14" s="83">
        <f t="shared" si="5"/>
        <v>5.543746531402034</v>
      </c>
      <c r="S14" s="167">
        <f t="shared" si="6"/>
        <v>-0.22771075182018224</v>
      </c>
    </row>
    <row r="15" spans="1:19" ht="20.100000000000001" customHeight="1" x14ac:dyDescent="0.25">
      <c r="A15" s="74"/>
      <c r="B15" s="75" t="s">
        <v>9</v>
      </c>
      <c r="C15" s="76">
        <v>1357.61</v>
      </c>
      <c r="D15" s="77">
        <v>1944.8300000000002</v>
      </c>
      <c r="E15" s="78">
        <f t="shared" si="0"/>
        <v>2.2525468350332368E-3</v>
      </c>
      <c r="F15" s="79">
        <f t="shared" si="1"/>
        <v>3.1068439915358042E-3</v>
      </c>
      <c r="G15" s="159">
        <f t="shared" si="7"/>
        <v>0.43253953639115822</v>
      </c>
      <c r="H15" s="154">
        <f t="shared" si="8"/>
        <v>0.37925833248655272</v>
      </c>
      <c r="J15" s="76">
        <v>558.77999999999986</v>
      </c>
      <c r="K15" s="77">
        <v>638.39</v>
      </c>
      <c r="L15" s="78">
        <f t="shared" si="2"/>
        <v>3.6971291280870314E-3</v>
      </c>
      <c r="M15" s="79">
        <f t="shared" si="3"/>
        <v>3.9089926695074807E-3</v>
      </c>
      <c r="N15" s="159">
        <f t="shared" si="9"/>
        <v>0.14247109774866701</v>
      </c>
      <c r="O15" s="154">
        <f t="shared" si="10"/>
        <v>5.7304880105735388E-2</v>
      </c>
      <c r="Q15" s="80">
        <f t="shared" si="4"/>
        <v>4.1159095763879163</v>
      </c>
      <c r="R15" s="83">
        <f t="shared" si="5"/>
        <v>3.2824976990276782</v>
      </c>
      <c r="S15" s="167">
        <f t="shared" si="6"/>
        <v>-0.20248546813111298</v>
      </c>
    </row>
    <row r="16" spans="1:19" ht="20.100000000000001" customHeight="1" x14ac:dyDescent="0.25">
      <c r="A16" s="18" t="s">
        <v>107</v>
      </c>
      <c r="B16" s="5"/>
      <c r="C16" s="68">
        <v>1738.6899999999996</v>
      </c>
      <c r="D16" s="69">
        <v>401.45000000000005</v>
      </c>
      <c r="E16" s="45">
        <f t="shared" si="0"/>
        <v>2.8848348617083975E-3</v>
      </c>
      <c r="F16" s="19">
        <f t="shared" si="1"/>
        <v>6.413118475147179E-4</v>
      </c>
      <c r="G16" s="161">
        <f t="shared" si="7"/>
        <v>-0.76910777654440976</v>
      </c>
      <c r="H16" s="156">
        <f t="shared" si="8"/>
        <v>-0.77769547365531577</v>
      </c>
      <c r="J16" s="68">
        <v>467.94100000000009</v>
      </c>
      <c r="K16" s="69">
        <v>134.14099999999999</v>
      </c>
      <c r="L16" s="45">
        <f t="shared" si="2"/>
        <v>3.0960991827305457E-3</v>
      </c>
      <c r="M16" s="19">
        <f t="shared" si="3"/>
        <v>8.2137280609095224E-4</v>
      </c>
      <c r="N16" s="161">
        <f t="shared" si="9"/>
        <v>-0.71333779258496266</v>
      </c>
      <c r="O16" s="156">
        <f t="shared" si="10"/>
        <v>-0.73470720490079455</v>
      </c>
      <c r="Q16" s="149">
        <f t="shared" si="4"/>
        <v>2.6913423324456929</v>
      </c>
      <c r="R16" s="150">
        <f t="shared" si="5"/>
        <v>3.341412380122057</v>
      </c>
      <c r="S16" s="169">
        <f t="shared" si="6"/>
        <v>0.24154119668813315</v>
      </c>
    </row>
    <row r="17" spans="1:19" ht="20.100000000000001" customHeight="1" x14ac:dyDescent="0.25">
      <c r="A17" s="18" t="s">
        <v>10</v>
      </c>
      <c r="B17" s="1"/>
      <c r="C17" s="36">
        <v>2482.630000000001</v>
      </c>
      <c r="D17" s="37">
        <v>3396.54</v>
      </c>
      <c r="E17" s="45">
        <f t="shared" si="0"/>
        <v>4.119180286723409E-3</v>
      </c>
      <c r="F17" s="19">
        <f t="shared" si="1"/>
        <v>5.4259343443956642E-3</v>
      </c>
      <c r="G17" s="159">
        <f t="shared" si="7"/>
        <v>0.36812170963856822</v>
      </c>
      <c r="H17" s="154">
        <f t="shared" si="8"/>
        <v>0.31723643218143999</v>
      </c>
      <c r="J17" s="36">
        <v>1019.1030000000004</v>
      </c>
      <c r="K17" s="37">
        <v>1733.0619999999992</v>
      </c>
      <c r="L17" s="45">
        <f t="shared" si="2"/>
        <v>6.7428243419966364E-3</v>
      </c>
      <c r="M17" s="19">
        <f t="shared" si="3"/>
        <v>1.0611893441003105E-2</v>
      </c>
      <c r="N17" s="159">
        <f t="shared" si="9"/>
        <v>0.70057589860887326</v>
      </c>
      <c r="O17" s="154">
        <f t="shared" si="10"/>
        <v>0.57380541191152956</v>
      </c>
      <c r="Q17" s="80">
        <f t="shared" si="4"/>
        <v>4.1049330750051354</v>
      </c>
      <c r="R17" s="83">
        <f t="shared" si="5"/>
        <v>5.1024336530704755</v>
      </c>
      <c r="S17" s="167">
        <f t="shared" si="6"/>
        <v>0.24300044844557964</v>
      </c>
    </row>
    <row r="18" spans="1:19" ht="20.100000000000001" customHeight="1" thickBot="1" x14ac:dyDescent="0.3">
      <c r="A18" s="18" t="s">
        <v>11</v>
      </c>
      <c r="B18" s="21"/>
      <c r="C18" s="42">
        <v>4566.0199999999995</v>
      </c>
      <c r="D18" s="43">
        <v>4922.2099999999991</v>
      </c>
      <c r="E18" s="46">
        <f t="shared" si="0"/>
        <v>7.5759414704506152E-3</v>
      </c>
      <c r="F18" s="23">
        <f t="shared" si="1"/>
        <v>7.8631749631471373E-3</v>
      </c>
      <c r="G18" s="162">
        <f t="shared" si="7"/>
        <v>7.800885672861696E-2</v>
      </c>
      <c r="H18" s="157">
        <f t="shared" si="8"/>
        <v>3.7913900710143354E-2</v>
      </c>
      <c r="J18" s="42">
        <v>910.47500000000014</v>
      </c>
      <c r="K18" s="43">
        <v>1034.0800000000004</v>
      </c>
      <c r="L18" s="46">
        <f t="shared" si="2"/>
        <v>6.0240947115054967E-3</v>
      </c>
      <c r="M18" s="23">
        <f t="shared" si="3"/>
        <v>6.3318835503129714E-3</v>
      </c>
      <c r="N18" s="162">
        <f t="shared" si="9"/>
        <v>0.13575880721601385</v>
      </c>
      <c r="O18" s="157">
        <f t="shared" si="10"/>
        <v>5.1092961440268328E-2</v>
      </c>
      <c r="Q18" s="151">
        <f t="shared" si="4"/>
        <v>1.9940232412473013</v>
      </c>
      <c r="R18" s="152">
        <f t="shared" si="5"/>
        <v>2.1008449456646519</v>
      </c>
      <c r="S18" s="170">
        <f t="shared" si="6"/>
        <v>5.3570942508439065E-2</v>
      </c>
    </row>
    <row r="19" spans="1:19" ht="26.25" customHeight="1" thickBot="1" x14ac:dyDescent="0.3">
      <c r="A19" s="24" t="s">
        <v>12</v>
      </c>
      <c r="B19" s="140"/>
      <c r="C19" s="141">
        <f>C7+C8+C9+C12+C16+C17+C18</f>
        <v>602700.00999999989</v>
      </c>
      <c r="D19" s="142">
        <f>D7+D8+D9+D12+D16+D17+D18</f>
        <v>625982.50999999954</v>
      </c>
      <c r="E19" s="143">
        <f>E7+E8+E9+E12+E16+E17+E18</f>
        <v>1</v>
      </c>
      <c r="F19" s="144">
        <f>F7+F8+F9+F12+F16+F17+F18</f>
        <v>1.0000000000000002</v>
      </c>
      <c r="G19" s="162">
        <f>(D19-C19)/C19</f>
        <v>3.8630329539897729E-2</v>
      </c>
      <c r="H19" s="157">
        <f>(F19-E19)/E19</f>
        <v>2.2204460492503131E-16</v>
      </c>
      <c r="I19" s="2"/>
      <c r="J19" s="141">
        <f>J7+J8+J9+J12+J16+J17+J18</f>
        <v>151138.89199999996</v>
      </c>
      <c r="K19" s="142">
        <f>K7+K8+K9+K12+K16+K17+K18</f>
        <v>163313.17400000006</v>
      </c>
      <c r="L19" s="143">
        <f>L7+L8+L9+L12+L16+L17+L18</f>
        <v>1</v>
      </c>
      <c r="M19" s="144">
        <f>M7+M8+M9+M12+M16+M17+M18</f>
        <v>1</v>
      </c>
      <c r="N19" s="162">
        <f>(K19-J19)/J19</f>
        <v>8.0550292773087798E-2</v>
      </c>
      <c r="O19" s="157">
        <f>(M19-L19)/L19</f>
        <v>0</v>
      </c>
      <c r="P19" s="2"/>
      <c r="Q19" s="51">
        <f>(J19/C19)*10</f>
        <v>2.5076968556877905</v>
      </c>
      <c r="R19" s="145">
        <f>(K19/D19)*10</f>
        <v>2.6089095364661254</v>
      </c>
      <c r="S19" s="170">
        <f t="shared" si="6"/>
        <v>4.0360811773867744E-2</v>
      </c>
    </row>
    <row r="21" spans="1:19" x14ac:dyDescent="0.25">
      <c r="A21" s="2"/>
    </row>
    <row r="22" spans="1:19" ht="8.25" customHeight="1" thickBot="1" x14ac:dyDescent="0.3"/>
    <row r="23" spans="1:19" ht="15" customHeight="1" x14ac:dyDescent="0.25">
      <c r="A23" s="441" t="s">
        <v>2</v>
      </c>
      <c r="B23" s="448"/>
      <c r="C23" s="451" t="s">
        <v>1</v>
      </c>
      <c r="D23" s="452"/>
      <c r="E23" s="451" t="s">
        <v>13</v>
      </c>
      <c r="F23" s="452"/>
      <c r="G23" s="451" t="s">
        <v>14</v>
      </c>
      <c r="H23" s="452"/>
      <c r="J23" s="553">
        <v>1000</v>
      </c>
      <c r="K23" s="452"/>
      <c r="L23" s="451" t="s">
        <v>13</v>
      </c>
      <c r="M23" s="452"/>
      <c r="N23" s="453" t="s">
        <v>14</v>
      </c>
      <c r="O23" s="452"/>
      <c r="Q23" s="451" t="s">
        <v>23</v>
      </c>
      <c r="R23" s="453"/>
      <c r="S23" s="165" t="s">
        <v>0</v>
      </c>
    </row>
    <row r="24" spans="1:19" ht="15" customHeight="1" x14ac:dyDescent="0.25">
      <c r="A24" s="449"/>
      <c r="B24" s="450"/>
      <c r="C24" s="455" t="str">
        <f>C5</f>
        <v>jan - mar</v>
      </c>
      <c r="D24" s="456"/>
      <c r="E24" s="455" t="str">
        <f>C5</f>
        <v>jan - mar</v>
      </c>
      <c r="F24" s="456"/>
      <c r="G24" s="455" t="str">
        <f>G5</f>
        <v>2017/2016</v>
      </c>
      <c r="H24" s="456"/>
      <c r="J24" s="455" t="str">
        <f>C5</f>
        <v>jan - mar</v>
      </c>
      <c r="K24" s="456"/>
      <c r="L24" s="455" t="str">
        <f>C5</f>
        <v>jan - mar</v>
      </c>
      <c r="M24" s="456"/>
      <c r="N24" s="457" t="str">
        <f>N5</f>
        <v>2017/2016</v>
      </c>
      <c r="O24" s="456"/>
      <c r="Q24" s="455" t="str">
        <f>C5</f>
        <v>jan - mar</v>
      </c>
      <c r="R24" s="457"/>
      <c r="S24" s="166" t="str">
        <f>S5</f>
        <v>2017 /2016</v>
      </c>
    </row>
    <row r="25" spans="1:19" ht="15.75" customHeight="1" x14ac:dyDescent="0.25">
      <c r="A25" s="449"/>
      <c r="B25" s="450"/>
      <c r="C25" s="110">
        <f>C6</f>
        <v>2016</v>
      </c>
      <c r="D25" s="111">
        <f>D6</f>
        <v>2017</v>
      </c>
      <c r="E25" s="110">
        <f>C6</f>
        <v>2016</v>
      </c>
      <c r="F25" s="111">
        <f>D6</f>
        <v>2017</v>
      </c>
      <c r="G25" s="158" t="s">
        <v>1</v>
      </c>
      <c r="H25" s="153" t="s">
        <v>15</v>
      </c>
      <c r="J25" s="110">
        <f>C6</f>
        <v>2016</v>
      </c>
      <c r="K25" s="111">
        <f>D6</f>
        <v>2017</v>
      </c>
      <c r="L25" s="110">
        <f>C6</f>
        <v>2016</v>
      </c>
      <c r="M25" s="111">
        <f>D6</f>
        <v>2017</v>
      </c>
      <c r="N25" s="163">
        <v>1000</v>
      </c>
      <c r="O25" s="153" t="s">
        <v>15</v>
      </c>
      <c r="Q25" s="110">
        <f>C6</f>
        <v>2016</v>
      </c>
      <c r="R25" s="112">
        <f>D6</f>
        <v>2017</v>
      </c>
      <c r="S25" s="166" t="s">
        <v>24</v>
      </c>
    </row>
    <row r="26" spans="1:19" ht="20.100000000000001" customHeight="1" x14ac:dyDescent="0.25">
      <c r="A26" s="18" t="s">
        <v>4</v>
      </c>
      <c r="B26" s="1"/>
      <c r="C26" s="36">
        <v>59922.64</v>
      </c>
      <c r="D26" s="37">
        <v>60611.1</v>
      </c>
      <c r="E26" s="45">
        <f>C26/$C$38</f>
        <v>0.15873097106916439</v>
      </c>
      <c r="F26" s="19">
        <f>D26/$D$38</f>
        <v>0.18118502541461726</v>
      </c>
      <c r="G26" s="159">
        <f>(D26-C26)/C26</f>
        <v>1.1489146673110516E-2</v>
      </c>
      <c r="H26" s="154">
        <f>(F26-E26)/E26</f>
        <v>0.14145981842238511</v>
      </c>
      <c r="J26" s="36">
        <v>15389.776000000002</v>
      </c>
      <c r="K26" s="37">
        <v>15958.983000000007</v>
      </c>
      <c r="L26" s="45">
        <f>J26/$J$38</f>
        <v>0.16631402321250188</v>
      </c>
      <c r="M26" s="19">
        <f>K26/$K$38</f>
        <v>0.1789239834945337</v>
      </c>
      <c r="N26" s="159">
        <f>(K26-J26)/J26</f>
        <v>3.6986048399925101E-2</v>
      </c>
      <c r="O26" s="154">
        <f>(M26-L26)/L26</f>
        <v>7.58201866472792E-2</v>
      </c>
      <c r="Q26" s="80">
        <f t="shared" ref="Q26:Q38" si="11">(J26/C26)*10</f>
        <v>2.5682740279800758</v>
      </c>
      <c r="R26" s="83">
        <f t="shared" ref="R26:R38" si="12">(K26/D26)*10</f>
        <v>2.6330132599474365</v>
      </c>
      <c r="S26" s="167">
        <f>(R26-Q26)/Q26</f>
        <v>2.5207291458021547E-2</v>
      </c>
    </row>
    <row r="27" spans="1:19" ht="20.100000000000001" customHeight="1" x14ac:dyDescent="0.25">
      <c r="A27" s="18" t="s">
        <v>5</v>
      </c>
      <c r="B27" s="1"/>
      <c r="C27" s="36">
        <v>37158.879999999983</v>
      </c>
      <c r="D27" s="37">
        <v>44237.44999999999</v>
      </c>
      <c r="E27" s="45">
        <f>C27/$C$38</f>
        <v>9.8431329231197906E-2</v>
      </c>
      <c r="F27" s="19">
        <f>D27/$D$38</f>
        <v>0.13223920210205489</v>
      </c>
      <c r="G27" s="159">
        <f t="shared" ref="G27:G38" si="13">(D27-C27)/C27</f>
        <v>0.19049470812898586</v>
      </c>
      <c r="H27" s="154">
        <f t="shared" ref="H27:H38" si="14">(F27-E27)/E27</f>
        <v>0.34346658868588709</v>
      </c>
      <c r="J27" s="36">
        <v>8607.5529999999999</v>
      </c>
      <c r="K27" s="37">
        <v>10875.164999999999</v>
      </c>
      <c r="L27" s="45">
        <f t="shared" ref="L27:L37" si="15">J27/$J$38</f>
        <v>9.3019987389344722E-2</v>
      </c>
      <c r="M27" s="19">
        <f t="shared" ref="M27:M37" si="16">K27/$K$38</f>
        <v>0.12192680717564079</v>
      </c>
      <c r="N27" s="159">
        <f t="shared" ref="N27:N38" si="17">(K27-J27)/J27</f>
        <v>0.26344444234034914</v>
      </c>
      <c r="O27" s="154">
        <f t="shared" ref="O27:O38" si="18">(M27-L27)/L27</f>
        <v>0.31075923140371547</v>
      </c>
      <c r="Q27" s="80">
        <f t="shared" si="11"/>
        <v>2.3164188479308319</v>
      </c>
      <c r="R27" s="83">
        <f t="shared" si="12"/>
        <v>2.4583616370292596</v>
      </c>
      <c r="S27" s="167">
        <f t="shared" ref="S27:S36" si="19">(R27-Q27)/Q27</f>
        <v>6.1276823587072683E-2</v>
      </c>
    </row>
    <row r="28" spans="1:19" ht="20.100000000000001" customHeight="1" x14ac:dyDescent="0.25">
      <c r="A28" s="47" t="s">
        <v>105</v>
      </c>
      <c r="B28" s="29"/>
      <c r="C28" s="38">
        <f>C29+C30</f>
        <v>149535.70000000001</v>
      </c>
      <c r="D28" s="39">
        <f>D29+D30</f>
        <v>107212.93999999993</v>
      </c>
      <c r="E28" s="48">
        <f>C28/$C$38</f>
        <v>0.39610983211866579</v>
      </c>
      <c r="F28" s="49">
        <f>D28/$D$38</f>
        <v>0.32049210884930029</v>
      </c>
      <c r="G28" s="160">
        <f>(D28-C28)/C28</f>
        <v>-0.28302779871295003</v>
      </c>
      <c r="H28" s="155">
        <f t="shared" si="14"/>
        <v>-0.19090089954321582</v>
      </c>
      <c r="J28" s="38">
        <f>J29+J30</f>
        <v>15974.945999999996</v>
      </c>
      <c r="K28" s="39">
        <f>K29+K30</f>
        <v>12618.201999999997</v>
      </c>
      <c r="L28" s="48">
        <f t="shared" si="15"/>
        <v>0.17263783045721154</v>
      </c>
      <c r="M28" s="49">
        <f t="shared" si="16"/>
        <v>0.14146884963651446</v>
      </c>
      <c r="N28" s="160">
        <f t="shared" si="17"/>
        <v>-0.21012553031478162</v>
      </c>
      <c r="O28" s="155">
        <f t="shared" si="18"/>
        <v>-0.18054548495048622</v>
      </c>
      <c r="Q28" s="81">
        <f t="shared" ref="Q28:R30" si="20">(J28/C28)*10</f>
        <v>1.0683031543638071</v>
      </c>
      <c r="R28" s="84">
        <f t="shared" si="20"/>
        <v>1.1769290162176325</v>
      </c>
      <c r="S28" s="168">
        <f t="shared" si="19"/>
        <v>0.10168074615347734</v>
      </c>
    </row>
    <row r="29" spans="1:19" ht="20.100000000000001" customHeight="1" x14ac:dyDescent="0.25">
      <c r="A29" s="18"/>
      <c r="B29" s="1" t="s">
        <v>6</v>
      </c>
      <c r="C29" s="36">
        <v>141057.92000000001</v>
      </c>
      <c r="D29" s="37">
        <v>103269.99999999993</v>
      </c>
      <c r="E29" s="72">
        <f t="shared" ref="E29:E36" si="21">C29/$C$38</f>
        <v>0.3736527732856314</v>
      </c>
      <c r="F29" s="73">
        <f t="shared" ref="F29:F36" si="22">D29/$D$38</f>
        <v>0.30870546112127173</v>
      </c>
      <c r="G29" s="159">
        <f>(D29-C29)/C29</f>
        <v>-0.26788938898290915</v>
      </c>
      <c r="H29" s="154">
        <f>(F29-E29)/E29</f>
        <v>-0.17381728922619824</v>
      </c>
      <c r="J29" s="36">
        <v>14390.760999999997</v>
      </c>
      <c r="K29" s="37">
        <v>11957.262999999997</v>
      </c>
      <c r="L29" s="72">
        <f>J29/$J$38</f>
        <v>0.15551788141682935</v>
      </c>
      <c r="M29" s="73">
        <f>K29/$K$38</f>
        <v>0.13405873843288116</v>
      </c>
      <c r="N29" s="159">
        <f>(K29-J29)/J29</f>
        <v>-0.16910141166266329</v>
      </c>
      <c r="O29" s="154">
        <f>(M29-L29)/L29</f>
        <v>-0.13798505219108514</v>
      </c>
      <c r="Q29" s="80">
        <f t="shared" si="20"/>
        <v>1.0202022686850902</v>
      </c>
      <c r="R29" s="83">
        <f t="shared" si="20"/>
        <v>1.157864142538976</v>
      </c>
      <c r="S29" s="167">
        <f t="shared" si="19"/>
        <v>0.13493586328847731</v>
      </c>
    </row>
    <row r="30" spans="1:19" ht="20.100000000000001" customHeight="1" x14ac:dyDescent="0.25">
      <c r="A30" s="18"/>
      <c r="B30" s="1" t="s">
        <v>106</v>
      </c>
      <c r="C30" s="36">
        <v>8477.7799999999988</v>
      </c>
      <c r="D30" s="37">
        <v>3942.9400000000005</v>
      </c>
      <c r="E30" s="70">
        <f t="shared" si="21"/>
        <v>2.2457058833034397E-2</v>
      </c>
      <c r="F30" s="71">
        <f t="shared" si="22"/>
        <v>1.1786647728028548E-2</v>
      </c>
      <c r="G30" s="159">
        <f>(D30-C30)/C30</f>
        <v>-0.5349089030382953</v>
      </c>
      <c r="H30" s="154">
        <f>(F30-E30)/E30</f>
        <v>-0.47514731044430647</v>
      </c>
      <c r="J30" s="36">
        <v>1584.1849999999999</v>
      </c>
      <c r="K30" s="37">
        <v>660.93900000000008</v>
      </c>
      <c r="L30" s="70">
        <f>J30/$J$38</f>
        <v>1.7119949040382217E-2</v>
      </c>
      <c r="M30" s="71">
        <f>K30/$K$38</f>
        <v>7.4101112036333121E-3</v>
      </c>
      <c r="N30" s="159">
        <f>(K30-J30)/J30</f>
        <v>-0.58278925756777133</v>
      </c>
      <c r="O30" s="154">
        <f>(M30-L30)/L30</f>
        <v>-0.5671651132749006</v>
      </c>
      <c r="Q30" s="80">
        <f t="shared" si="20"/>
        <v>1.8686318824031765</v>
      </c>
      <c r="R30" s="83">
        <f t="shared" si="20"/>
        <v>1.6762593394776486</v>
      </c>
      <c r="S30" s="167">
        <f t="shared" si="19"/>
        <v>-0.10294833601903701</v>
      </c>
    </row>
    <row r="31" spans="1:19" ht="20.100000000000001" customHeight="1" x14ac:dyDescent="0.25">
      <c r="A31" s="47" t="s">
        <v>104</v>
      </c>
      <c r="B31" s="29"/>
      <c r="C31" s="38">
        <f>SUM(C32:C34)</f>
        <v>125751.08999999998</v>
      </c>
      <c r="D31" s="39">
        <f>SUM(D32:D34)</f>
        <v>118375.84</v>
      </c>
      <c r="E31" s="48">
        <f t="shared" si="21"/>
        <v>0.33310602851786714</v>
      </c>
      <c r="F31" s="49">
        <f t="shared" si="22"/>
        <v>0.35386141447485142</v>
      </c>
      <c r="G31" s="160">
        <f t="shared" si="13"/>
        <v>-5.8649591029389776E-2</v>
      </c>
      <c r="H31" s="155">
        <f t="shared" si="14"/>
        <v>6.230864703750328E-2</v>
      </c>
      <c r="J31" s="38">
        <f>SUM(J32:J34)</f>
        <v>51358.035999999993</v>
      </c>
      <c r="K31" s="39">
        <f>SUM(K32:K34)</f>
        <v>48683.104999999996</v>
      </c>
      <c r="L31" s="48">
        <f t="shared" si="15"/>
        <v>0.55501532910241869</v>
      </c>
      <c r="M31" s="49">
        <f t="shared" si="16"/>
        <v>0.54581016067769772</v>
      </c>
      <c r="N31" s="160">
        <f t="shared" si="17"/>
        <v>-5.2083981560354008E-2</v>
      </c>
      <c r="O31" s="155">
        <f t="shared" si="18"/>
        <v>-1.658543096387579E-2</v>
      </c>
      <c r="Q31" s="81">
        <f t="shared" si="11"/>
        <v>4.0841026507205624</v>
      </c>
      <c r="R31" s="84">
        <f t="shared" si="12"/>
        <v>4.1125879233465206</v>
      </c>
      <c r="S31" s="168">
        <f t="shared" si="19"/>
        <v>6.9746710751583188E-3</v>
      </c>
    </row>
    <row r="32" spans="1:19" ht="20.100000000000001" customHeight="1" x14ac:dyDescent="0.25">
      <c r="A32" s="18"/>
      <c r="B32" s="5" t="s">
        <v>7</v>
      </c>
      <c r="C32" s="68">
        <v>121498.73999999998</v>
      </c>
      <c r="D32" s="69">
        <v>111966.26</v>
      </c>
      <c r="E32" s="45">
        <f t="shared" si="21"/>
        <v>0.32184184448281855</v>
      </c>
      <c r="F32" s="19">
        <f t="shared" si="22"/>
        <v>0.33470122904351918</v>
      </c>
      <c r="G32" s="159">
        <f t="shared" si="13"/>
        <v>-7.8457439147105415E-2</v>
      </c>
      <c r="H32" s="154">
        <f t="shared" si="14"/>
        <v>3.9955601737757009E-2</v>
      </c>
      <c r="J32" s="68">
        <v>48871.674999999996</v>
      </c>
      <c r="K32" s="69">
        <v>45862.870999999992</v>
      </c>
      <c r="L32" s="45">
        <f t="shared" si="15"/>
        <v>0.52814575666233521</v>
      </c>
      <c r="M32" s="19">
        <f t="shared" si="16"/>
        <v>0.51419113447366427</v>
      </c>
      <c r="N32" s="159">
        <f t="shared" si="17"/>
        <v>-6.1565395497494284E-2</v>
      </c>
      <c r="O32" s="154">
        <f t="shared" si="18"/>
        <v>-2.6421914807871285E-2</v>
      </c>
      <c r="Q32" s="80">
        <f t="shared" si="11"/>
        <v>4.0224017961009313</v>
      </c>
      <c r="R32" s="83">
        <f t="shared" si="12"/>
        <v>4.0961331565419794</v>
      </c>
      <c r="S32" s="167">
        <f t="shared" si="19"/>
        <v>1.8330182855556289E-2</v>
      </c>
    </row>
    <row r="33" spans="1:19" ht="20.100000000000001" customHeight="1" x14ac:dyDescent="0.25">
      <c r="A33" s="18"/>
      <c r="B33" s="5" t="s">
        <v>8</v>
      </c>
      <c r="C33" s="68">
        <v>3436.71</v>
      </c>
      <c r="D33" s="69">
        <v>5087.1399999999994</v>
      </c>
      <c r="E33" s="45">
        <f t="shared" si="21"/>
        <v>9.1036095135846474E-3</v>
      </c>
      <c r="F33" s="19">
        <f t="shared" si="22"/>
        <v>1.5207009775234502E-2</v>
      </c>
      <c r="G33" s="159">
        <f t="shared" si="13"/>
        <v>0.48023545774883519</v>
      </c>
      <c r="H33" s="154">
        <f t="shared" si="14"/>
        <v>0.670437396566955</v>
      </c>
      <c r="J33" s="68">
        <v>2253.3270000000002</v>
      </c>
      <c r="K33" s="69">
        <v>2484.7809999999995</v>
      </c>
      <c r="L33" s="45">
        <f t="shared" si="15"/>
        <v>2.4351223759420362E-2</v>
      </c>
      <c r="M33" s="19">
        <f t="shared" si="16"/>
        <v>2.7858098140184161E-2</v>
      </c>
      <c r="N33" s="159">
        <f t="shared" si="17"/>
        <v>0.10271656088974181</v>
      </c>
      <c r="O33" s="154">
        <f t="shared" si="18"/>
        <v>0.14401224412416447</v>
      </c>
      <c r="Q33" s="80">
        <f t="shared" si="11"/>
        <v>6.5566399259757162</v>
      </c>
      <c r="R33" s="83">
        <f t="shared" si="12"/>
        <v>4.8844360485459406</v>
      </c>
      <c r="S33" s="167">
        <f t="shared" si="19"/>
        <v>-0.2550397606562067</v>
      </c>
    </row>
    <row r="34" spans="1:19" ht="20.100000000000001" customHeight="1" x14ac:dyDescent="0.25">
      <c r="A34" s="74"/>
      <c r="B34" s="75" t="s">
        <v>9</v>
      </c>
      <c r="C34" s="76">
        <v>815.6400000000001</v>
      </c>
      <c r="D34" s="77">
        <v>1322.4399999999998</v>
      </c>
      <c r="E34" s="78">
        <f t="shared" si="21"/>
        <v>2.1605745214638952E-3</v>
      </c>
      <c r="F34" s="79">
        <f t="shared" si="22"/>
        <v>3.9531756560977514E-3</v>
      </c>
      <c r="G34" s="159">
        <f t="shared" si="13"/>
        <v>0.62135255750085783</v>
      </c>
      <c r="H34" s="154">
        <f t="shared" si="14"/>
        <v>0.82968725069444993</v>
      </c>
      <c r="J34" s="76">
        <v>233.03399999999996</v>
      </c>
      <c r="K34" s="77">
        <v>335.45299999999997</v>
      </c>
      <c r="L34" s="78">
        <f t="shared" si="15"/>
        <v>2.5183486806631982E-3</v>
      </c>
      <c r="M34" s="79">
        <f t="shared" si="16"/>
        <v>3.7609280638491675E-3</v>
      </c>
      <c r="N34" s="159">
        <f t="shared" si="17"/>
        <v>0.43950239020915416</v>
      </c>
      <c r="O34" s="154">
        <f t="shared" si="18"/>
        <v>0.49341038146423011</v>
      </c>
      <c r="Q34" s="80">
        <f t="shared" si="11"/>
        <v>2.8570692952773276</v>
      </c>
      <c r="R34" s="83">
        <f t="shared" si="12"/>
        <v>2.5366216992831436</v>
      </c>
      <c r="S34" s="167">
        <f t="shared" si="19"/>
        <v>-0.11215954633087714</v>
      </c>
    </row>
    <row r="35" spans="1:19" ht="20.100000000000001" customHeight="1" x14ac:dyDescent="0.25">
      <c r="A35" s="18" t="s">
        <v>107</v>
      </c>
      <c r="B35" s="5"/>
      <c r="C35" s="68">
        <v>1685.9899999999998</v>
      </c>
      <c r="D35" s="69">
        <v>271.52000000000004</v>
      </c>
      <c r="E35" s="45">
        <f t="shared" si="21"/>
        <v>4.4660720874931488E-3</v>
      </c>
      <c r="F35" s="19">
        <f t="shared" si="22"/>
        <v>8.1165591946981473E-4</v>
      </c>
      <c r="G35" s="161">
        <f>(D35-C35)/C35</f>
        <v>-0.83895515394515985</v>
      </c>
      <c r="H35" s="156">
        <f>(F35-E35)/E35</f>
        <v>-0.81826179614458372</v>
      </c>
      <c r="J35" s="68">
        <v>437.67499999999995</v>
      </c>
      <c r="K35" s="69">
        <v>61.802999999999997</v>
      </c>
      <c r="L35" s="45">
        <f>J35/$J$38</f>
        <v>4.7298602727896587E-3</v>
      </c>
      <c r="M35" s="19">
        <f>K35/$K$38</f>
        <v>6.9290373652961847E-4</v>
      </c>
      <c r="N35" s="161">
        <f>(K35-J35)/J35</f>
        <v>-0.85879248300679722</v>
      </c>
      <c r="O35" s="156">
        <f>(M35-L35)/L35</f>
        <v>-0.85350439620472218</v>
      </c>
      <c r="Q35" s="149">
        <f>(J35/C35)*10</f>
        <v>2.5959525264088161</v>
      </c>
      <c r="R35" s="150">
        <f>(K35/D35)*10</f>
        <v>2.2761859163229223</v>
      </c>
      <c r="S35" s="169">
        <f t="shared" si="19"/>
        <v>-0.12317891287798391</v>
      </c>
    </row>
    <row r="36" spans="1:19" ht="20.100000000000001" customHeight="1" x14ac:dyDescent="0.25">
      <c r="A36" s="18" t="s">
        <v>10</v>
      </c>
      <c r="B36" s="1"/>
      <c r="C36" s="36">
        <v>1092.8400000000001</v>
      </c>
      <c r="D36" s="37">
        <v>1748.9499999999994</v>
      </c>
      <c r="E36" s="45">
        <f t="shared" si="21"/>
        <v>2.89485834441249E-3</v>
      </c>
      <c r="F36" s="19">
        <f t="shared" si="22"/>
        <v>5.2281438581199607E-3</v>
      </c>
      <c r="G36" s="159">
        <f t="shared" si="13"/>
        <v>0.60037150909556669</v>
      </c>
      <c r="H36" s="154">
        <f t="shared" si="14"/>
        <v>0.80601025546243432</v>
      </c>
      <c r="J36" s="36">
        <v>322.31800000000004</v>
      </c>
      <c r="K36" s="37">
        <v>553.33500000000004</v>
      </c>
      <c r="L36" s="45">
        <f t="shared" si="15"/>
        <v>3.4832218047752732E-3</v>
      </c>
      <c r="M36" s="19">
        <f t="shared" si="16"/>
        <v>6.2037099987479003E-3</v>
      </c>
      <c r="N36" s="159">
        <f t="shared" si="17"/>
        <v>0.71673626666832124</v>
      </c>
      <c r="O36" s="154">
        <f t="shared" si="18"/>
        <v>0.78102640212087915</v>
      </c>
      <c r="Q36" s="80">
        <f t="shared" si="11"/>
        <v>2.9493612971706744</v>
      </c>
      <c r="R36" s="83">
        <f t="shared" si="12"/>
        <v>3.1638125732582423</v>
      </c>
      <c r="S36" s="167">
        <f t="shared" si="19"/>
        <v>7.2711090463311909E-2</v>
      </c>
    </row>
    <row r="37" spans="1:19" ht="20.100000000000001" customHeight="1" thickBot="1" x14ac:dyDescent="0.3">
      <c r="A37" s="18" t="s">
        <v>11</v>
      </c>
      <c r="B37" s="21"/>
      <c r="C37" s="42">
        <v>2363.5600000000004</v>
      </c>
      <c r="D37" s="43">
        <v>2068.1899999999987</v>
      </c>
      <c r="E37" s="46">
        <f>C37/$C$38</f>
        <v>6.2609086311990634E-3</v>
      </c>
      <c r="F37" s="23">
        <f>D37/$D$38</f>
        <v>6.1824493815861624E-3</v>
      </c>
      <c r="G37" s="162">
        <f t="shared" si="13"/>
        <v>-0.12496826820558889</v>
      </c>
      <c r="H37" s="157">
        <f t="shared" si="14"/>
        <v>-1.2531607508521461E-2</v>
      </c>
      <c r="J37" s="42">
        <v>444.14200000000005</v>
      </c>
      <c r="K37" s="43">
        <v>443.61500000000001</v>
      </c>
      <c r="L37" s="46">
        <f t="shared" si="15"/>
        <v>4.7997477609581203E-3</v>
      </c>
      <c r="M37" s="23">
        <f t="shared" si="16"/>
        <v>4.9735852803356913E-3</v>
      </c>
      <c r="N37" s="162">
        <f t="shared" si="17"/>
        <v>-1.1865574523464198E-3</v>
      </c>
      <c r="O37" s="157">
        <f t="shared" si="18"/>
        <v>3.6218053121789398E-2</v>
      </c>
      <c r="Q37" s="151">
        <f t="shared" si="11"/>
        <v>1.8791230178205756</v>
      </c>
      <c r="R37" s="152">
        <f t="shared" si="12"/>
        <v>2.1449431628622144</v>
      </c>
      <c r="S37" s="170">
        <f>(R37-Q37)/Q37</f>
        <v>0.14145968226707134</v>
      </c>
    </row>
    <row r="38" spans="1:19" ht="26.25" customHeight="1" thickBot="1" x14ac:dyDescent="0.3">
      <c r="A38" s="24" t="s">
        <v>12</v>
      </c>
      <c r="B38" s="140"/>
      <c r="C38" s="141">
        <f>C26+C27+C28+C31+C35+C36+C37</f>
        <v>377510.7</v>
      </c>
      <c r="D38" s="142">
        <f>D26+D27+D28+D31+D35+D36+D37</f>
        <v>334525.99</v>
      </c>
      <c r="E38" s="143">
        <f>C38/$C$38</f>
        <v>1</v>
      </c>
      <c r="F38" s="144">
        <f>D38/$D$38</f>
        <v>1</v>
      </c>
      <c r="G38" s="162">
        <f t="shared" si="13"/>
        <v>-0.1138635540661497</v>
      </c>
      <c r="H38" s="157">
        <f t="shared" si="14"/>
        <v>0</v>
      </c>
      <c r="I38" s="2"/>
      <c r="J38" s="141">
        <f>J26+J27+J28+J31+J35+J36+J37</f>
        <v>92534.445999999996</v>
      </c>
      <c r="K38" s="142">
        <f>K26+K27+K28+K31+K35+K36+K37</f>
        <v>89194.208000000013</v>
      </c>
      <c r="L38" s="143">
        <f>L26+L27+L28+L31+L35+L36+L37</f>
        <v>0.99999999999999978</v>
      </c>
      <c r="M38" s="144">
        <f>M26+M27+M28+M31+M35+M36+M37</f>
        <v>0.99999999999999978</v>
      </c>
      <c r="N38" s="162">
        <f t="shared" si="17"/>
        <v>-3.6097238859570016E-2</v>
      </c>
      <c r="O38" s="157">
        <f t="shared" si="18"/>
        <v>0</v>
      </c>
      <c r="P38" s="2"/>
      <c r="Q38" s="51">
        <f t="shared" si="11"/>
        <v>2.4511741256605442</v>
      </c>
      <c r="R38" s="145">
        <f t="shared" si="12"/>
        <v>2.6662863474374596</v>
      </c>
      <c r="S38" s="170">
        <f>(R38-Q38)/Q38</f>
        <v>8.7758849738570441E-2</v>
      </c>
    </row>
    <row r="40" spans="1:19" x14ac:dyDescent="0.25">
      <c r="A40" s="2"/>
    </row>
    <row r="41" spans="1:19" ht="8.25" customHeight="1" thickBot="1" x14ac:dyDescent="0.3"/>
    <row r="42" spans="1:19" ht="15" customHeight="1" x14ac:dyDescent="0.25">
      <c r="A42" s="441" t="s">
        <v>16</v>
      </c>
      <c r="B42" s="448"/>
      <c r="C42" s="451" t="s">
        <v>1</v>
      </c>
      <c r="D42" s="452"/>
      <c r="E42" s="451" t="s">
        <v>13</v>
      </c>
      <c r="F42" s="452"/>
      <c r="G42" s="451" t="s">
        <v>14</v>
      </c>
      <c r="H42" s="452"/>
      <c r="J42" s="553">
        <v>1000</v>
      </c>
      <c r="K42" s="452"/>
      <c r="L42" s="451" t="s">
        <v>13</v>
      </c>
      <c r="M42" s="452"/>
      <c r="N42" s="453" t="s">
        <v>14</v>
      </c>
      <c r="O42" s="452"/>
      <c r="Q42" s="451" t="s">
        <v>23</v>
      </c>
      <c r="R42" s="453"/>
      <c r="S42" s="165" t="s">
        <v>0</v>
      </c>
    </row>
    <row r="43" spans="1:19" ht="15" customHeight="1" x14ac:dyDescent="0.25">
      <c r="A43" s="449"/>
      <c r="B43" s="450"/>
      <c r="C43" s="455" t="str">
        <f>C5</f>
        <v>jan - mar</v>
      </c>
      <c r="D43" s="456"/>
      <c r="E43" s="455" t="str">
        <f>C5</f>
        <v>jan - mar</v>
      </c>
      <c r="F43" s="456"/>
      <c r="G43" s="455" t="str">
        <f>C5</f>
        <v>jan - mar</v>
      </c>
      <c r="H43" s="456"/>
      <c r="J43" s="455" t="str">
        <f>C5</f>
        <v>jan - mar</v>
      </c>
      <c r="K43" s="456"/>
      <c r="L43" s="455" t="str">
        <f>C5</f>
        <v>jan - mar</v>
      </c>
      <c r="M43" s="456"/>
      <c r="N43" s="457" t="str">
        <f>C5</f>
        <v>jan - mar</v>
      </c>
      <c r="O43" s="456"/>
      <c r="Q43" s="455" t="str">
        <f>C5</f>
        <v>jan - mar</v>
      </c>
      <c r="R43" s="457"/>
      <c r="S43" s="166" t="str">
        <f>S24</f>
        <v>2017 /2016</v>
      </c>
    </row>
    <row r="44" spans="1:19" ht="15.75" customHeight="1" x14ac:dyDescent="0.25">
      <c r="A44" s="449"/>
      <c r="B44" s="450"/>
      <c r="C44" s="110">
        <f>C6</f>
        <v>2016</v>
      </c>
      <c r="D44" s="111">
        <f>D6</f>
        <v>2017</v>
      </c>
      <c r="E44" s="110">
        <f>C6</f>
        <v>2016</v>
      </c>
      <c r="F44" s="111">
        <f>D6</f>
        <v>2017</v>
      </c>
      <c r="G44" s="158" t="s">
        <v>1</v>
      </c>
      <c r="H44" s="153" t="s">
        <v>15</v>
      </c>
      <c r="J44" s="110">
        <f>C6</f>
        <v>2016</v>
      </c>
      <c r="K44" s="111">
        <f>D6</f>
        <v>2017</v>
      </c>
      <c r="L44" s="110">
        <f>C6</f>
        <v>2016</v>
      </c>
      <c r="M44" s="111">
        <f>D6</f>
        <v>2017</v>
      </c>
      <c r="N44" s="163">
        <v>1000</v>
      </c>
      <c r="O44" s="153" t="s">
        <v>15</v>
      </c>
      <c r="Q44" s="110">
        <f>Q25</f>
        <v>2016</v>
      </c>
      <c r="R44" s="112">
        <f>R25</f>
        <v>2017</v>
      </c>
      <c r="S44" s="166" t="s">
        <v>24</v>
      </c>
    </row>
    <row r="45" spans="1:19" ht="20.100000000000001" customHeight="1" x14ac:dyDescent="0.25">
      <c r="A45" s="18" t="s">
        <v>4</v>
      </c>
      <c r="B45" s="1"/>
      <c r="C45" s="36">
        <v>69064.129999999961</v>
      </c>
      <c r="D45" s="37">
        <v>73978.98</v>
      </c>
      <c r="E45" s="45">
        <f>C45/$C$57</f>
        <v>0.30669364367251695</v>
      </c>
      <c r="F45" s="19">
        <f>D45/$D$57</f>
        <v>0.25382509885179438</v>
      </c>
      <c r="G45" s="159">
        <f>(D45-C45)/C45</f>
        <v>7.116356927974099E-2</v>
      </c>
      <c r="H45" s="154">
        <f>(F45-E45)/E45</f>
        <v>-0.17238226455444519</v>
      </c>
      <c r="J45" s="36">
        <v>21741.122999999981</v>
      </c>
      <c r="K45" s="37">
        <v>25096.639000000017</v>
      </c>
      <c r="L45" s="45">
        <f>J45/$J$57</f>
        <v>0.37098077848905836</v>
      </c>
      <c r="M45" s="19">
        <f>K45/$K$57</f>
        <v>0.33859942136807486</v>
      </c>
      <c r="N45" s="159">
        <f>(K45-J45)/J45</f>
        <v>0.15433958954190355</v>
      </c>
      <c r="O45" s="154">
        <f>(M45-L45)/L45</f>
        <v>-8.7285808318337307E-2</v>
      </c>
      <c r="Q45" s="80">
        <f t="shared" ref="Q45:R47" si="23">(J45/C45)*10</f>
        <v>3.1479616119105525</v>
      </c>
      <c r="R45" s="83">
        <f t="shared" si="23"/>
        <v>3.3924013280529168</v>
      </c>
      <c r="S45" s="167">
        <f>(R45-Q45)/Q45</f>
        <v>7.7650157872798733E-2</v>
      </c>
    </row>
    <row r="46" spans="1:19" ht="20.100000000000001" customHeight="1" x14ac:dyDescent="0.25">
      <c r="A46" s="18" t="s">
        <v>5</v>
      </c>
      <c r="B46" s="1"/>
      <c r="C46" s="36">
        <v>52674.659999999982</v>
      </c>
      <c r="D46" s="37">
        <v>77418.319999999934</v>
      </c>
      <c r="E46" s="45">
        <f>C46/$C$57</f>
        <v>0.23391279097573492</v>
      </c>
      <c r="F46" s="19">
        <f>D46/$D$57</f>
        <v>0.26562562402103729</v>
      </c>
      <c r="G46" s="159">
        <f>(D46-C46)/C46</f>
        <v>0.46974503489913294</v>
      </c>
      <c r="H46" s="154">
        <f>(F46-E46)/E46</f>
        <v>0.13557545490785974</v>
      </c>
      <c r="J46" s="36">
        <v>13044.936000000011</v>
      </c>
      <c r="K46" s="37">
        <v>19379.946000000004</v>
      </c>
      <c r="L46" s="45">
        <f>J46/$J$57</f>
        <v>0.22259294115671721</v>
      </c>
      <c r="M46" s="19">
        <f>K46/$K$57</f>
        <v>0.26147080896946134</v>
      </c>
      <c r="N46" s="159">
        <f>(K46-J46)/J46</f>
        <v>0.48562982601064414</v>
      </c>
      <c r="O46" s="154">
        <f>(M46-L46)/L46</f>
        <v>0.17465903280990414</v>
      </c>
      <c r="Q46" s="80">
        <f t="shared" si="23"/>
        <v>2.4765107169177769</v>
      </c>
      <c r="R46" s="83">
        <f t="shared" si="23"/>
        <v>2.5032764854623584</v>
      </c>
      <c r="S46" s="167">
        <f>(R46-Q46)/Q46</f>
        <v>1.0807854923355098E-2</v>
      </c>
    </row>
    <row r="47" spans="1:19" ht="20.100000000000001" customHeight="1" x14ac:dyDescent="0.25">
      <c r="A47" s="47" t="s">
        <v>105</v>
      </c>
      <c r="B47" s="29"/>
      <c r="C47" s="38">
        <f>C48+C49</f>
        <v>82206.900000000038</v>
      </c>
      <c r="D47" s="39">
        <f>D48+D49</f>
        <v>116243.62000000004</v>
      </c>
      <c r="E47" s="48">
        <f>C47/$C$57</f>
        <v>0.36505684927939086</v>
      </c>
      <c r="F47" s="49">
        <f>D47/$D$57</f>
        <v>0.39883691742425259</v>
      </c>
      <c r="G47" s="160">
        <f>(D47-C47)/C47</f>
        <v>0.41403726451185952</v>
      </c>
      <c r="H47" s="155">
        <f>(F47-E47)/E47</f>
        <v>9.2533719642686821E-2</v>
      </c>
      <c r="J47" s="38">
        <f>J48+J49</f>
        <v>8156.3550000000032</v>
      </c>
      <c r="K47" s="39">
        <f>K48+K49</f>
        <v>11626.637999999997</v>
      </c>
      <c r="L47" s="48">
        <f>J47/$J$57</f>
        <v>0.13917638603733246</v>
      </c>
      <c r="M47" s="49">
        <f>K47/$K$57</f>
        <v>0.15686454665328162</v>
      </c>
      <c r="N47" s="160">
        <f>(K47-J47)/J47</f>
        <v>0.42546983303203362</v>
      </c>
      <c r="O47" s="155">
        <f>(M47-L47)/L47</f>
        <v>0.1270916792680945</v>
      </c>
      <c r="Q47" s="81">
        <f t="shared" si="23"/>
        <v>0.99217401459001608</v>
      </c>
      <c r="R47" s="84">
        <f t="shared" si="23"/>
        <v>1.0001957956918404</v>
      </c>
      <c r="S47" s="168">
        <f>(R47-Q47)/Q47</f>
        <v>8.0850546213297268E-3</v>
      </c>
    </row>
    <row r="48" spans="1:19" ht="20.100000000000001" customHeight="1" x14ac:dyDescent="0.25">
      <c r="A48" s="18"/>
      <c r="B48" s="1" t="s">
        <v>6</v>
      </c>
      <c r="C48" s="36">
        <v>80076.770000000033</v>
      </c>
      <c r="D48" s="37">
        <v>113850.45000000004</v>
      </c>
      <c r="E48" s="72">
        <f t="shared" ref="E48:E54" si="24">C48/$C$57</f>
        <v>0.35559756366765377</v>
      </c>
      <c r="F48" s="73">
        <f t="shared" ref="F48:F54" si="25">D48/$D$57</f>
        <v>0.39062584703886549</v>
      </c>
      <c r="G48" s="159">
        <f t="shared" ref="G48:G56" si="26">(D48-C48)/C48</f>
        <v>0.42176626255030009</v>
      </c>
      <c r="H48" s="154">
        <f t="shared" ref="H48:H56" si="27">(F48-E48)/E48</f>
        <v>9.85054087826924E-2</v>
      </c>
      <c r="J48" s="36">
        <v>7835.6380000000026</v>
      </c>
      <c r="K48" s="37">
        <v>11197.263999999997</v>
      </c>
      <c r="L48" s="72">
        <f t="shared" ref="L48:L55" si="28">J48/$J$57</f>
        <v>0.13370381489486316</v>
      </c>
      <c r="M48" s="73">
        <f t="shared" ref="M48:M55" si="29">K48/$K$57</f>
        <v>0.1510715084719341</v>
      </c>
      <c r="N48" s="159">
        <f t="shared" ref="N48:N55" si="30">(K48-J48)/J48</f>
        <v>0.42901752224898515</v>
      </c>
      <c r="O48" s="154">
        <f t="shared" ref="O48:O55" si="31">(M48-L48)/L48</f>
        <v>0.12989676914400589</v>
      </c>
      <c r="Q48" s="80">
        <f t="shared" ref="Q48:Q55" si="32">(J48/C48)*10</f>
        <v>0.97851574183124512</v>
      </c>
      <c r="R48" s="83">
        <f t="shared" ref="R48:R55" si="33">(K48/D48)*10</f>
        <v>0.98350634538554693</v>
      </c>
      <c r="S48" s="167">
        <f t="shared" ref="S48:S55" si="34">(R48-Q48)/Q48</f>
        <v>5.100177075293786E-3</v>
      </c>
    </row>
    <row r="49" spans="1:19" ht="20.100000000000001" customHeight="1" x14ac:dyDescent="0.25">
      <c r="A49" s="18"/>
      <c r="B49" s="1" t="s">
        <v>106</v>
      </c>
      <c r="C49" s="36">
        <v>2130.13</v>
      </c>
      <c r="D49" s="37">
        <v>2393.1700000000005</v>
      </c>
      <c r="E49" s="70">
        <f t="shared" si="24"/>
        <v>9.4592856117370755E-3</v>
      </c>
      <c r="F49" s="71">
        <f t="shared" si="25"/>
        <v>8.2110703853871588E-3</v>
      </c>
      <c r="G49" s="159">
        <f t="shared" si="26"/>
        <v>0.123485421077587</v>
      </c>
      <c r="H49" s="154">
        <f t="shared" si="27"/>
        <v>-0.13195660619456631</v>
      </c>
      <c r="J49" s="36">
        <v>320.7170000000001</v>
      </c>
      <c r="K49" s="37">
        <v>429.37400000000002</v>
      </c>
      <c r="L49" s="70">
        <f t="shared" si="28"/>
        <v>5.4725711424692949E-3</v>
      </c>
      <c r="M49" s="71">
        <f t="shared" si="29"/>
        <v>5.7930381813475372E-3</v>
      </c>
      <c r="N49" s="159">
        <f t="shared" si="30"/>
        <v>0.33879401466090009</v>
      </c>
      <c r="O49" s="154">
        <f t="shared" si="31"/>
        <v>5.8558770737815097E-2</v>
      </c>
      <c r="Q49" s="80">
        <f t="shared" si="32"/>
        <v>1.5056217226178688</v>
      </c>
      <c r="R49" s="83">
        <f t="shared" si="33"/>
        <v>1.7941642256922825</v>
      </c>
      <c r="S49" s="167">
        <f t="shared" si="34"/>
        <v>0.19164342459984998</v>
      </c>
    </row>
    <row r="50" spans="1:19" ht="20.100000000000001" customHeight="1" x14ac:dyDescent="0.25">
      <c r="A50" s="47" t="s">
        <v>104</v>
      </c>
      <c r="B50" s="29"/>
      <c r="C50" s="38">
        <f>SUM(C51:C53)</f>
        <v>17598.670000000002</v>
      </c>
      <c r="D50" s="39">
        <f>SUM(D51:D53)</f>
        <v>19184.060000000009</v>
      </c>
      <c r="E50" s="48">
        <f t="shared" si="24"/>
        <v>7.8150556969156307E-2</v>
      </c>
      <c r="F50" s="49">
        <f t="shared" si="25"/>
        <v>6.5821344466749296E-2</v>
      </c>
      <c r="G50" s="160">
        <f t="shared" si="26"/>
        <v>9.0085784891699577E-2</v>
      </c>
      <c r="H50" s="155">
        <f t="shared" si="27"/>
        <v>-0.15776231137128022</v>
      </c>
      <c r="J50" s="38">
        <f>SUM(J51:J53)</f>
        <v>14468.647999999999</v>
      </c>
      <c r="K50" s="39">
        <f>SUM(K51:K53)</f>
        <v>16173.213</v>
      </c>
      <c r="L50" s="48">
        <f t="shared" si="28"/>
        <v>0.24688652461623817</v>
      </c>
      <c r="M50" s="49">
        <f t="shared" si="29"/>
        <v>0.21820613363656471</v>
      </c>
      <c r="N50" s="160">
        <f t="shared" si="30"/>
        <v>0.1178109385203096</v>
      </c>
      <c r="O50" s="155">
        <f t="shared" si="31"/>
        <v>-0.11616831264587818</v>
      </c>
      <c r="Q50" s="81">
        <f t="shared" si="32"/>
        <v>8.2214440068482428</v>
      </c>
      <c r="R50" s="84">
        <f t="shared" si="33"/>
        <v>8.4305475483291819</v>
      </c>
      <c r="S50" s="168">
        <f t="shared" si="34"/>
        <v>2.5433919066621551E-2</v>
      </c>
    </row>
    <row r="51" spans="1:19" ht="20.100000000000001" customHeight="1" x14ac:dyDescent="0.25">
      <c r="A51" s="18"/>
      <c r="B51" s="5" t="s">
        <v>7</v>
      </c>
      <c r="C51" s="68">
        <v>15817.789999999999</v>
      </c>
      <c r="D51" s="69">
        <v>16243.080000000009</v>
      </c>
      <c r="E51" s="45">
        <f t="shared" si="24"/>
        <v>7.024218867227755E-2</v>
      </c>
      <c r="F51" s="19">
        <f t="shared" si="25"/>
        <v>5.5730714138767623E-2</v>
      </c>
      <c r="G51" s="159">
        <f t="shared" si="26"/>
        <v>2.6886815414796251E-2</v>
      </c>
      <c r="H51" s="154">
        <f t="shared" si="27"/>
        <v>-0.20659200414746137</v>
      </c>
      <c r="J51" s="68">
        <v>13039.915000000001</v>
      </c>
      <c r="K51" s="69">
        <v>14249.508</v>
      </c>
      <c r="L51" s="45">
        <f t="shared" si="28"/>
        <v>0.22250726506313193</v>
      </c>
      <c r="M51" s="19">
        <f t="shared" si="29"/>
        <v>0.19225184549930172</v>
      </c>
      <c r="N51" s="159">
        <f t="shared" si="30"/>
        <v>9.2760804038983291E-2</v>
      </c>
      <c r="O51" s="154">
        <f t="shared" si="31"/>
        <v>-0.13597497391937224</v>
      </c>
      <c r="Q51" s="80">
        <f t="shared" si="32"/>
        <v>8.2438286258699875</v>
      </c>
      <c r="R51" s="83">
        <f t="shared" si="33"/>
        <v>8.7726638051404002</v>
      </c>
      <c r="S51" s="167">
        <f t="shared" si="34"/>
        <v>6.4149220376909968E-2</v>
      </c>
    </row>
    <row r="52" spans="1:19" ht="20.100000000000001" customHeight="1" x14ac:dyDescent="0.25">
      <c r="A52" s="18"/>
      <c r="B52" s="5" t="s">
        <v>8</v>
      </c>
      <c r="C52" s="68">
        <v>1238.9100000000001</v>
      </c>
      <c r="D52" s="69">
        <v>2318.59</v>
      </c>
      <c r="E52" s="45">
        <f t="shared" si="24"/>
        <v>5.5016377109552844E-3</v>
      </c>
      <c r="F52" s="19">
        <f t="shared" si="25"/>
        <v>7.9551831607678567E-3</v>
      </c>
      <c r="G52" s="159">
        <f t="shared" si="26"/>
        <v>0.87147573270051903</v>
      </c>
      <c r="H52" s="154">
        <f t="shared" si="27"/>
        <v>0.44596637923411131</v>
      </c>
      <c r="J52" s="68">
        <v>1102.9869999999999</v>
      </c>
      <c r="K52" s="69">
        <v>1620.7679999999996</v>
      </c>
      <c r="L52" s="45">
        <f t="shared" si="28"/>
        <v>1.8820875808637453E-2</v>
      </c>
      <c r="M52" s="19">
        <f t="shared" si="29"/>
        <v>2.1867115631375635E-2</v>
      </c>
      <c r="N52" s="159">
        <f t="shared" si="30"/>
        <v>0.4694352698626546</v>
      </c>
      <c r="O52" s="154">
        <f t="shared" si="31"/>
        <v>0.16185430761623609</v>
      </c>
      <c r="Q52" s="80">
        <f t="shared" si="32"/>
        <v>8.9028823724080013</v>
      </c>
      <c r="R52" s="83">
        <f t="shared" si="33"/>
        <v>6.9903173911730807</v>
      </c>
      <c r="S52" s="167">
        <f t="shared" si="34"/>
        <v>-0.21482536792380655</v>
      </c>
    </row>
    <row r="53" spans="1:19" ht="20.100000000000001" customHeight="1" x14ac:dyDescent="0.25">
      <c r="A53" s="74"/>
      <c r="B53" s="75" t="s">
        <v>9</v>
      </c>
      <c r="C53" s="76">
        <v>541.97</v>
      </c>
      <c r="D53" s="77">
        <v>622.39</v>
      </c>
      <c r="E53" s="78">
        <f t="shared" si="24"/>
        <v>2.4067305859234614E-3</v>
      </c>
      <c r="F53" s="79">
        <f t="shared" si="25"/>
        <v>2.1354471672138265E-3</v>
      </c>
      <c r="G53" s="159">
        <f t="shared" si="26"/>
        <v>0.14838459693340952</v>
      </c>
      <c r="H53" s="154">
        <f t="shared" si="27"/>
        <v>-0.11271864840058263</v>
      </c>
      <c r="J53" s="76">
        <v>325.74600000000004</v>
      </c>
      <c r="K53" s="77">
        <v>302.93700000000001</v>
      </c>
      <c r="L53" s="78">
        <f t="shared" si="28"/>
        <v>5.5583837444688079E-3</v>
      </c>
      <c r="M53" s="79">
        <f t="shared" si="29"/>
        <v>4.0871725058873589E-3</v>
      </c>
      <c r="N53" s="159">
        <f t="shared" si="30"/>
        <v>-7.0020813762870532E-2</v>
      </c>
      <c r="O53" s="154">
        <f t="shared" si="31"/>
        <v>-0.26468327956763743</v>
      </c>
      <c r="Q53" s="80">
        <f t="shared" si="32"/>
        <v>6.0104064800634731</v>
      </c>
      <c r="R53" s="83">
        <f t="shared" si="33"/>
        <v>4.8673179196323852</v>
      </c>
      <c r="S53" s="167">
        <f t="shared" si="34"/>
        <v>-0.19018490084201697</v>
      </c>
    </row>
    <row r="54" spans="1:19" ht="20.100000000000001" customHeight="1" x14ac:dyDescent="0.25">
      <c r="A54" s="18" t="s">
        <v>107</v>
      </c>
      <c r="B54" s="5"/>
      <c r="C54" s="68">
        <v>52.70000000000001</v>
      </c>
      <c r="D54" s="69">
        <v>129.93</v>
      </c>
      <c r="E54" s="45">
        <f t="shared" si="24"/>
        <v>2.3402531851978234E-4</v>
      </c>
      <c r="F54" s="19">
        <f t="shared" si="25"/>
        <v>4.4579548263322432E-4</v>
      </c>
      <c r="G54" s="161">
        <f t="shared" si="26"/>
        <v>1.4654648956356731</v>
      </c>
      <c r="H54" s="156">
        <f t="shared" si="27"/>
        <v>0.90490279194103906</v>
      </c>
      <c r="J54" s="68">
        <v>30.265999999999998</v>
      </c>
      <c r="K54" s="69">
        <v>72.337999999999994</v>
      </c>
      <c r="L54" s="45">
        <f t="shared" si="28"/>
        <v>5.1644545876263382E-4</v>
      </c>
      <c r="M54" s="19">
        <f t="shared" si="29"/>
        <v>9.7597152124329393E-4</v>
      </c>
      <c r="N54" s="161">
        <f t="shared" si="30"/>
        <v>1.3900746712482652</v>
      </c>
      <c r="O54" s="156">
        <f t="shared" si="31"/>
        <v>0.88978623915418198</v>
      </c>
      <c r="Q54" s="149">
        <f t="shared" si="32"/>
        <v>5.7430740037950647</v>
      </c>
      <c r="R54" s="150">
        <f t="shared" si="33"/>
        <v>5.5674594012160386</v>
      </c>
      <c r="S54" s="169">
        <f t="shared" si="34"/>
        <v>-3.0578502464530106E-2</v>
      </c>
    </row>
    <row r="55" spans="1:19" ht="20.100000000000001" customHeight="1" x14ac:dyDescent="0.25">
      <c r="A55" s="18" t="s">
        <v>10</v>
      </c>
      <c r="B55" s="1"/>
      <c r="C55" s="36">
        <v>1389.7899999999995</v>
      </c>
      <c r="D55" s="37">
        <v>1647.5900000000001</v>
      </c>
      <c r="E55" s="45">
        <f>C55/$C$57</f>
        <v>6.171651753806605E-3</v>
      </c>
      <c r="F55" s="19">
        <f>D55/$D$57</f>
        <v>5.6529529687652895E-3</v>
      </c>
      <c r="G55" s="159">
        <f t="shared" si="26"/>
        <v>0.18549565042200672</v>
      </c>
      <c r="H55" s="154">
        <f t="shared" si="27"/>
        <v>-8.4045374841733092E-2</v>
      </c>
      <c r="J55" s="36">
        <v>696.78499999999974</v>
      </c>
      <c r="K55" s="37">
        <v>1179.7270000000008</v>
      </c>
      <c r="L55" s="45">
        <f t="shared" si="28"/>
        <v>1.1889626940590817E-2</v>
      </c>
      <c r="M55" s="19">
        <f t="shared" si="29"/>
        <v>1.5916668346398686E-2</v>
      </c>
      <c r="N55" s="159">
        <f t="shared" si="30"/>
        <v>0.69310045422906807</v>
      </c>
      <c r="O55" s="154">
        <f t="shared" si="31"/>
        <v>0.3387020825741533</v>
      </c>
      <c r="Q55" s="80">
        <f t="shared" si="32"/>
        <v>5.0135991768540569</v>
      </c>
      <c r="R55" s="83">
        <f t="shared" si="33"/>
        <v>7.1603190114045399</v>
      </c>
      <c r="S55" s="167">
        <f t="shared" si="34"/>
        <v>0.42817938946158657</v>
      </c>
    </row>
    <row r="56" spans="1:19" ht="20.100000000000001" customHeight="1" thickBot="1" x14ac:dyDescent="0.3">
      <c r="A56" s="18" t="s">
        <v>11</v>
      </c>
      <c r="B56" s="21"/>
      <c r="C56" s="42">
        <v>2202.46</v>
      </c>
      <c r="D56" s="43">
        <v>2854.02</v>
      </c>
      <c r="E56" s="46">
        <f>C56/$C$57</f>
        <v>9.7804820308743778E-3</v>
      </c>
      <c r="F56" s="23">
        <f>D56/$D$57</f>
        <v>9.7922667847677586E-3</v>
      </c>
      <c r="G56" s="162">
        <f t="shared" si="26"/>
        <v>0.29583284145909572</v>
      </c>
      <c r="H56" s="157">
        <f t="shared" si="27"/>
        <v>1.2049256730066553E-3</v>
      </c>
      <c r="J56" s="42">
        <v>466.33299999999997</v>
      </c>
      <c r="K56" s="43">
        <v>590.46500000000003</v>
      </c>
      <c r="L56" s="46">
        <f>J56/$J$57</f>
        <v>7.9572973013003149E-3</v>
      </c>
      <c r="M56" s="23">
        <f>K56/$K$57</f>
        <v>7.9664495049755531E-3</v>
      </c>
      <c r="N56" s="162">
        <f>(K56-J56)/J56</f>
        <v>0.26618746689597361</v>
      </c>
      <c r="O56" s="157">
        <f>(M56-L56)/L56</f>
        <v>1.1501648522976105E-3</v>
      </c>
      <c r="Q56" s="151">
        <f>(J56/C56)*10</f>
        <v>2.1173278969879132</v>
      </c>
      <c r="R56" s="152">
        <f>(K56/D56)*10</f>
        <v>2.0688887954534305</v>
      </c>
      <c r="S56" s="170">
        <f>(R56-Q56)/Q56</f>
        <v>-2.2877468153794999E-2</v>
      </c>
    </row>
    <row r="57" spans="1:19" ht="26.25" customHeight="1" thickBot="1" x14ac:dyDescent="0.3">
      <c r="A57" s="24" t="s">
        <v>12</v>
      </c>
      <c r="B57" s="140"/>
      <c r="C57" s="141">
        <f>C45+C46+C47+C50+C54+C55+C56</f>
        <v>225189.31000000003</v>
      </c>
      <c r="D57" s="142">
        <f>D45+D46+D47+D50+D54+D55+D56</f>
        <v>291456.52</v>
      </c>
      <c r="E57" s="143">
        <f>E45+E46+E47+E50+E54+E55+E56</f>
        <v>0.99999999999999978</v>
      </c>
      <c r="F57" s="144">
        <f>F45+F46+F47+F50+F54+F55+F56</f>
        <v>0.99999999999999989</v>
      </c>
      <c r="G57" s="162">
        <f>(D57-C57)/C57</f>
        <v>0.29427333828590702</v>
      </c>
      <c r="H57" s="157">
        <f>(F57-E57)/E57</f>
        <v>1.1102230246251568E-16</v>
      </c>
      <c r="I57" s="2"/>
      <c r="J57" s="141">
        <f>J45+J46+J47+J50+J54+J55+J56</f>
        <v>58604.445999999996</v>
      </c>
      <c r="K57" s="142">
        <f>K45+K46+K47+K50+K54+K55+K56</f>
        <v>74118.966000000015</v>
      </c>
      <c r="L57" s="143">
        <f>L45+L46+L47+L50+L54+L55+L56</f>
        <v>1</v>
      </c>
      <c r="M57" s="144">
        <f>M45+M46+M47+M50+M54+M55+M56</f>
        <v>1.0000000000000002</v>
      </c>
      <c r="N57" s="162">
        <f>(K57-J57)/J57</f>
        <v>0.26473281566384943</v>
      </c>
      <c r="O57" s="157">
        <f>(M57-L57)/L57</f>
        <v>2.2204460492503131E-16</v>
      </c>
      <c r="P57" s="2"/>
      <c r="Q57" s="51">
        <f>(J57/C57)*10</f>
        <v>2.6024523988283454</v>
      </c>
      <c r="R57" s="145">
        <f>(K57/D57)*10</f>
        <v>2.5430539690791623</v>
      </c>
      <c r="S57" s="170">
        <f>(R57-Q57)/Q57</f>
        <v>-2.282402159437193E-2</v>
      </c>
    </row>
  </sheetData>
  <customSheetViews>
    <customSheetView guid="{D2454DF7-9151-402B-B9E4-208D72282370}" showGridLines="0" fitToPage="1" hiddenColumns="1">
      <selection activeCell="B11" sqref="B11:O11"/>
      <pageMargins left="0.31496062992125984" right="0.31496062992125984" top="0.35433070866141736" bottom="0.35433070866141736" header="0.31496062992125984" footer="0.31496062992125984"/>
      <pageSetup paperSize="9" scale="56" orientation="portrait" r:id="rId1"/>
    </customSheetView>
  </customSheetViews>
  <mergeCells count="45">
    <mergeCell ref="Q43:R43"/>
    <mergeCell ref="Q4:R4"/>
    <mergeCell ref="Q5:R5"/>
    <mergeCell ref="Q23:R23"/>
    <mergeCell ref="Q24:R24"/>
    <mergeCell ref="Q42:R42"/>
    <mergeCell ref="A4:B6"/>
    <mergeCell ref="G4:H4"/>
    <mergeCell ref="E4:F4"/>
    <mergeCell ref="A23:B25"/>
    <mergeCell ref="C23:D23"/>
    <mergeCell ref="C24:D24"/>
    <mergeCell ref="E24:F24"/>
    <mergeCell ref="G24:H24"/>
    <mergeCell ref="E23:F23"/>
    <mergeCell ref="G23:H23"/>
    <mergeCell ref="J24:K24"/>
    <mergeCell ref="L24:M24"/>
    <mergeCell ref="N24:O24"/>
    <mergeCell ref="C4:D4"/>
    <mergeCell ref="C5:D5"/>
    <mergeCell ref="E5:F5"/>
    <mergeCell ref="G5:H5"/>
    <mergeCell ref="J4:K4"/>
    <mergeCell ref="J5:K5"/>
    <mergeCell ref="L5:M5"/>
    <mergeCell ref="N5:O5"/>
    <mergeCell ref="J23:K23"/>
    <mergeCell ref="A42:B44"/>
    <mergeCell ref="C42:D42"/>
    <mergeCell ref="J42:K42"/>
    <mergeCell ref="C43:D43"/>
    <mergeCell ref="E43:F43"/>
    <mergeCell ref="G43:H43"/>
    <mergeCell ref="J43:K43"/>
    <mergeCell ref="E42:F42"/>
    <mergeCell ref="G42:H42"/>
    <mergeCell ref="L43:M43"/>
    <mergeCell ref="N43:O43"/>
    <mergeCell ref="L4:M4"/>
    <mergeCell ref="N4:O4"/>
    <mergeCell ref="L23:M23"/>
    <mergeCell ref="N23:O23"/>
    <mergeCell ref="L42:M42"/>
    <mergeCell ref="N42:O42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61" orientation="landscape"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9" id="{175EAEC1-69B6-4BF0-BC98-45FB0437481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G7:H19</xm:sqref>
        </x14:conditionalFormatting>
        <x14:conditionalFormatting xmlns:xm="http://schemas.microsoft.com/office/excel/2006/main">
          <x14:cfRule type="iconSet" priority="8" id="{3F3808E6-41D0-41A4-BEC7-146C0F8F6CB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N7:O19</xm:sqref>
        </x14:conditionalFormatting>
        <x14:conditionalFormatting xmlns:xm="http://schemas.microsoft.com/office/excel/2006/main">
          <x14:cfRule type="iconSet" priority="7" id="{8A96D951-0E9F-4C8B-ACEF-0402B82FAA2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S7:S19</xm:sqref>
        </x14:conditionalFormatting>
        <x14:conditionalFormatting xmlns:xm="http://schemas.microsoft.com/office/excel/2006/main">
          <x14:cfRule type="iconSet" priority="6" id="{B9D51017-5636-4F80-97E9-F8386F5AC73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G26:H38</xm:sqref>
        </x14:conditionalFormatting>
        <x14:conditionalFormatting xmlns:xm="http://schemas.microsoft.com/office/excel/2006/main">
          <x14:cfRule type="iconSet" priority="5" id="{D36F2CCD-1DBF-4DFA-A2A6-40645194EA8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N26:O38</xm:sqref>
        </x14:conditionalFormatting>
        <x14:conditionalFormatting xmlns:xm="http://schemas.microsoft.com/office/excel/2006/main">
          <x14:cfRule type="iconSet" priority="4" id="{2180E39E-6DA2-48DC-B734-74B86E42FAF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S26:S38</xm:sqref>
        </x14:conditionalFormatting>
        <x14:conditionalFormatting xmlns:xm="http://schemas.microsoft.com/office/excel/2006/main">
          <x14:cfRule type="iconSet" priority="3" id="{71E05024-05C1-47BF-96B1-88BD3429F2B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G45:H57</xm:sqref>
        </x14:conditionalFormatting>
        <x14:conditionalFormatting xmlns:xm="http://schemas.microsoft.com/office/excel/2006/main">
          <x14:cfRule type="iconSet" priority="2" id="{F761C16A-E1FC-49FC-A706-F12231E961E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N45:O57</xm:sqref>
        </x14:conditionalFormatting>
        <x14:conditionalFormatting xmlns:xm="http://schemas.microsoft.com/office/excel/2006/main">
          <x14:cfRule type="iconSet" priority="1" id="{174C5F0F-9D44-4454-ACEF-592CE50A275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S45:S57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6"/>
  <sheetViews>
    <sheetView showGridLines="0" topLeftCell="A55" zoomScaleNormal="100" workbookViewId="0">
      <selection activeCell="U70" sqref="U69:U70"/>
    </sheetView>
  </sheetViews>
  <sheetFormatPr defaultRowHeight="15" x14ac:dyDescent="0.25"/>
  <cols>
    <col min="1" max="1" width="26.7109375" customWidth="1"/>
    <col min="2" max="5" width="9.7109375" customWidth="1"/>
    <col min="6" max="7" width="10" customWidth="1"/>
    <col min="8" max="8" width="1.85546875" customWidth="1"/>
    <col min="9" max="12" width="9.7109375" customWidth="1"/>
    <col min="13" max="14" width="10.42578125" customWidth="1"/>
    <col min="15" max="15" width="1.85546875" customWidth="1"/>
    <col min="16" max="17" width="9.7109375" style="82" customWidth="1"/>
    <col min="18" max="18" width="10" customWidth="1"/>
    <col min="19" max="19" width="1.85546875" customWidth="1"/>
  </cols>
  <sheetData>
    <row r="1" spans="1:19" ht="15.75" x14ac:dyDescent="0.25">
      <c r="A1" s="8" t="s">
        <v>34</v>
      </c>
    </row>
    <row r="3" spans="1:19" ht="8.25" customHeight="1" thickBot="1" x14ac:dyDescent="0.3"/>
    <row r="4" spans="1:19" x14ac:dyDescent="0.25">
      <c r="A4" s="469" t="s">
        <v>3</v>
      </c>
      <c r="B4" s="460" t="s">
        <v>1</v>
      </c>
      <c r="C4" s="453"/>
      <c r="D4" s="460" t="s">
        <v>13</v>
      </c>
      <c r="E4" s="453"/>
      <c r="F4" s="472" t="s">
        <v>108</v>
      </c>
      <c r="G4" s="463"/>
      <c r="I4" s="458" t="s">
        <v>20</v>
      </c>
      <c r="J4" s="459"/>
      <c r="K4" s="460" t="s">
        <v>13</v>
      </c>
      <c r="L4" s="461"/>
      <c r="M4" s="462" t="s">
        <v>109</v>
      </c>
      <c r="N4" s="463"/>
      <c r="P4" s="451" t="s">
        <v>23</v>
      </c>
      <c r="Q4" s="453"/>
      <c r="R4" s="397" t="s">
        <v>0</v>
      </c>
    </row>
    <row r="5" spans="1:19" x14ac:dyDescent="0.25">
      <c r="A5" s="470"/>
      <c r="B5" s="466" t="s">
        <v>113</v>
      </c>
      <c r="C5" s="465"/>
      <c r="D5" s="466" t="str">
        <f>B5</f>
        <v>jan - mar</v>
      </c>
      <c r="E5" s="465"/>
      <c r="F5" s="466" t="str">
        <f>B5</f>
        <v>jan - mar</v>
      </c>
      <c r="G5" s="468"/>
      <c r="I5" s="464" t="str">
        <f>B5</f>
        <v>jan - mar</v>
      </c>
      <c r="J5" s="465"/>
      <c r="K5" s="466" t="str">
        <f>B5</f>
        <v>jan - mar</v>
      </c>
      <c r="L5" s="467"/>
      <c r="M5" s="465" t="str">
        <f>B5</f>
        <v>jan - mar</v>
      </c>
      <c r="N5" s="468"/>
      <c r="P5" s="464" t="str">
        <f>B5</f>
        <v>jan - mar</v>
      </c>
      <c r="Q5" s="467"/>
      <c r="R5" s="398" t="s">
        <v>103</v>
      </c>
    </row>
    <row r="6" spans="1:19" ht="15.75" thickBot="1" x14ac:dyDescent="0.3">
      <c r="A6" s="471"/>
      <c r="B6" s="245">
        <v>2016</v>
      </c>
      <c r="C6" s="402">
        <v>2017</v>
      </c>
      <c r="D6" s="245">
        <f>B6</f>
        <v>2016</v>
      </c>
      <c r="E6" s="402">
        <f>C6</f>
        <v>2017</v>
      </c>
      <c r="F6" s="245" t="s">
        <v>1</v>
      </c>
      <c r="G6" s="401" t="s">
        <v>15</v>
      </c>
      <c r="I6" s="52">
        <f>B6</f>
        <v>2016</v>
      </c>
      <c r="J6" s="402">
        <f>C6</f>
        <v>2017</v>
      </c>
      <c r="K6" s="245">
        <f>B6</f>
        <v>2016</v>
      </c>
      <c r="L6" s="402">
        <f>C6</f>
        <v>2017</v>
      </c>
      <c r="M6" s="54">
        <v>1000</v>
      </c>
      <c r="N6" s="401" t="s">
        <v>15</v>
      </c>
      <c r="P6" s="52">
        <f>B6</f>
        <v>2016</v>
      </c>
      <c r="Q6" s="402">
        <f>C6</f>
        <v>2017</v>
      </c>
      <c r="R6" s="399" t="s">
        <v>24</v>
      </c>
    </row>
    <row r="7" spans="1:19" ht="20.100000000000001" customHeight="1" x14ac:dyDescent="0.25">
      <c r="A7" s="18" t="s">
        <v>36</v>
      </c>
      <c r="B7" s="36">
        <v>91746.059999999954</v>
      </c>
      <c r="C7" s="3">
        <v>93450.109999999986</v>
      </c>
      <c r="D7" s="45">
        <f>B7/$B$33</f>
        <v>0.15222508458229489</v>
      </c>
      <c r="E7" s="19">
        <f>C7/$C$33</f>
        <v>0.14928549681044609</v>
      </c>
      <c r="F7" s="159">
        <f>(C7-B7)/B7</f>
        <v>1.8573549643440088E-2</v>
      </c>
      <c r="G7" s="154">
        <f>(E7-D7)/D7</f>
        <v>-1.9310797428130976E-2</v>
      </c>
      <c r="H7" s="1"/>
      <c r="I7" s="36">
        <v>25784.17</v>
      </c>
      <c r="J7" s="3">
        <v>25158.080999999984</v>
      </c>
      <c r="K7" s="45">
        <f t="shared" ref="K7:K32" si="0">I7/$I$33</f>
        <v>0.1705991731102541</v>
      </c>
      <c r="L7" s="19">
        <f>J7/$J$33</f>
        <v>0.15404808065269737</v>
      </c>
      <c r="M7" s="159">
        <f>(J7-I7)/I7</f>
        <v>-2.4281914058122273E-2</v>
      </c>
      <c r="N7" s="154">
        <f>(L7-K7)/K7</f>
        <v>-9.7017424855044068E-2</v>
      </c>
      <c r="O7" s="1"/>
      <c r="P7" s="100">
        <f t="shared" ref="P7:P33" si="1">(I7/B7)*10</f>
        <v>2.8103844459369709</v>
      </c>
      <c r="Q7" s="83">
        <f t="shared" ref="Q7:Q33" si="2">(J7/C7)*10</f>
        <v>2.692140330278904</v>
      </c>
      <c r="R7" s="167">
        <f>(Q7-P7)/P7</f>
        <v>-4.2074000170693661E-2</v>
      </c>
      <c r="S7" s="4"/>
    </row>
    <row r="8" spans="1:19" ht="20.100000000000001" customHeight="1" x14ac:dyDescent="0.25">
      <c r="A8" s="18" t="s">
        <v>37</v>
      </c>
      <c r="B8" s="36">
        <v>42172.87999999999</v>
      </c>
      <c r="C8" s="3">
        <v>53873.340000000004</v>
      </c>
      <c r="D8" s="45">
        <f t="shared" ref="D8:D32" si="3">B8/$B$33</f>
        <v>6.99732525307242E-2</v>
      </c>
      <c r="E8" s="19">
        <f t="shared" ref="E8:E32" si="4">C8/$C$33</f>
        <v>8.6062053075572409E-2</v>
      </c>
      <c r="F8" s="159">
        <f t="shared" ref="F8:F33" si="5">(C8-B8)/B8</f>
        <v>0.27744038348815675</v>
      </c>
      <c r="G8" s="154">
        <f t="shared" ref="G8:G33" si="6">(E8-D8)/D8</f>
        <v>0.22992786476209404</v>
      </c>
      <c r="H8" s="1"/>
      <c r="I8" s="36">
        <v>16373.307999999995</v>
      </c>
      <c r="J8" s="3">
        <v>20176.975000000013</v>
      </c>
      <c r="K8" s="45">
        <f t="shared" si="0"/>
        <v>0.10833285717087297</v>
      </c>
      <c r="L8" s="19">
        <f t="shared" ref="L8:L32" si="7">J8/$J$33</f>
        <v>0.12354774881786343</v>
      </c>
      <c r="M8" s="159">
        <f t="shared" ref="M8:M33" si="8">(J8-I8)/I8</f>
        <v>0.23230901171589874</v>
      </c>
      <c r="N8" s="154">
        <f t="shared" ref="N8:N33" si="9">(L8-K8)/K8</f>
        <v>0.14044577097225516</v>
      </c>
      <c r="O8" s="1"/>
      <c r="P8" s="100">
        <f t="shared" si="1"/>
        <v>3.8824258623077199</v>
      </c>
      <c r="Q8" s="83">
        <f t="shared" si="2"/>
        <v>3.7452615709365729</v>
      </c>
      <c r="R8" s="167">
        <f t="shared" ref="R8:R33" si="10">(Q8-P8)/P8</f>
        <v>-3.5329532677699706E-2</v>
      </c>
      <c r="S8" s="4"/>
    </row>
    <row r="9" spans="1:19" ht="20.100000000000001" customHeight="1" x14ac:dyDescent="0.25">
      <c r="A9" s="18" t="s">
        <v>40</v>
      </c>
      <c r="B9" s="36">
        <v>51760.11</v>
      </c>
      <c r="C9" s="3">
        <v>59341.910000000018</v>
      </c>
      <c r="D9" s="45">
        <f t="shared" si="3"/>
        <v>8.5880386827934529E-2</v>
      </c>
      <c r="E9" s="19">
        <f t="shared" si="4"/>
        <v>9.4798031976963779E-2</v>
      </c>
      <c r="F9" s="159">
        <f t="shared" si="5"/>
        <v>0.14647959596685589</v>
      </c>
      <c r="G9" s="154">
        <f t="shared" si="6"/>
        <v>0.10383797137402488</v>
      </c>
      <c r="H9" s="1"/>
      <c r="I9" s="36">
        <v>11132.322999999999</v>
      </c>
      <c r="J9" s="3">
        <v>11091.129000000006</v>
      </c>
      <c r="K9" s="45">
        <f t="shared" si="0"/>
        <v>7.3656243291766357E-2</v>
      </c>
      <c r="L9" s="19">
        <f t="shared" si="7"/>
        <v>6.7913253587245884E-2</v>
      </c>
      <c r="M9" s="159">
        <f t="shared" si="8"/>
        <v>-3.700395685607778E-3</v>
      </c>
      <c r="N9" s="154">
        <f t="shared" si="9"/>
        <v>-7.797016855409529E-2</v>
      </c>
      <c r="O9" s="1"/>
      <c r="P9" s="100">
        <f t="shared" si="1"/>
        <v>2.1507533504082583</v>
      </c>
      <c r="Q9" s="83">
        <f t="shared" si="2"/>
        <v>1.8690212364246452</v>
      </c>
      <c r="R9" s="167">
        <f t="shared" si="10"/>
        <v>-0.13099229343529065</v>
      </c>
      <c r="S9" s="4"/>
    </row>
    <row r="10" spans="1:19" ht="20.100000000000001" customHeight="1" x14ac:dyDescent="0.25">
      <c r="A10" s="18" t="s">
        <v>39</v>
      </c>
      <c r="B10" s="36">
        <v>35141.24</v>
      </c>
      <c r="C10" s="3">
        <v>32867.540000000008</v>
      </c>
      <c r="D10" s="45">
        <f t="shared" si="3"/>
        <v>5.8306353769597585E-2</v>
      </c>
      <c r="E10" s="19">
        <f t="shared" si="4"/>
        <v>5.2505524475436265E-2</v>
      </c>
      <c r="F10" s="159">
        <f t="shared" si="5"/>
        <v>-6.4701757820725445E-2</v>
      </c>
      <c r="G10" s="154">
        <f t="shared" si="6"/>
        <v>-9.9488802148112038E-2</v>
      </c>
      <c r="H10" s="1"/>
      <c r="I10" s="36">
        <v>11926.150000000001</v>
      </c>
      <c r="J10" s="3">
        <v>10856.002</v>
      </c>
      <c r="K10" s="45">
        <f t="shared" si="0"/>
        <v>7.8908544598831662E-2</v>
      </c>
      <c r="L10" s="19">
        <f t="shared" si="7"/>
        <v>6.6473522827986964E-2</v>
      </c>
      <c r="M10" s="159">
        <f t="shared" si="8"/>
        <v>-8.9731220888551705E-2</v>
      </c>
      <c r="N10" s="154">
        <f t="shared" si="9"/>
        <v>-0.15758777245308378</v>
      </c>
      <c r="O10" s="1"/>
      <c r="P10" s="100">
        <f t="shared" si="1"/>
        <v>3.3937760875825673</v>
      </c>
      <c r="Q10" s="83">
        <f t="shared" si="2"/>
        <v>3.3029554387094375</v>
      </c>
      <c r="R10" s="167">
        <f t="shared" si="10"/>
        <v>-2.6760943129227648E-2</v>
      </c>
      <c r="S10" s="4"/>
    </row>
    <row r="11" spans="1:19" ht="20.100000000000001" customHeight="1" x14ac:dyDescent="0.25">
      <c r="A11" s="18" t="s">
        <v>38</v>
      </c>
      <c r="B11" s="36">
        <v>33419.709999999992</v>
      </c>
      <c r="C11" s="3">
        <v>33369.040000000001</v>
      </c>
      <c r="D11" s="45">
        <f t="shared" si="3"/>
        <v>5.5449990783972274E-2</v>
      </c>
      <c r="E11" s="19">
        <f t="shared" si="4"/>
        <v>5.3306665069603971E-2</v>
      </c>
      <c r="F11" s="159">
        <f t="shared" si="5"/>
        <v>-1.5161711457098517E-3</v>
      </c>
      <c r="G11" s="154">
        <f t="shared" si="6"/>
        <v>-3.8653310560834694E-2</v>
      </c>
      <c r="H11" s="1"/>
      <c r="I11" s="36">
        <v>10556.107</v>
      </c>
      <c r="J11" s="3">
        <v>10494.591999999999</v>
      </c>
      <c r="K11" s="45">
        <f t="shared" si="0"/>
        <v>6.9843750078570119E-2</v>
      </c>
      <c r="L11" s="19">
        <f t="shared" si="7"/>
        <v>6.4260535405429114E-2</v>
      </c>
      <c r="M11" s="159">
        <f t="shared" si="8"/>
        <v>-5.8274324047682766E-3</v>
      </c>
      <c r="N11" s="154">
        <f t="shared" si="9"/>
        <v>-7.9938643999788325E-2</v>
      </c>
      <c r="O11" s="1"/>
      <c r="P11" s="100">
        <f t="shared" si="1"/>
        <v>3.158647097775535</v>
      </c>
      <c r="Q11" s="83">
        <f t="shared" si="2"/>
        <v>3.1450086667162132</v>
      </c>
      <c r="R11" s="167">
        <f t="shared" si="10"/>
        <v>-4.3178077946493748E-3</v>
      </c>
      <c r="S11" s="4"/>
    </row>
    <row r="12" spans="1:19" ht="20.100000000000001" customHeight="1" x14ac:dyDescent="0.25">
      <c r="A12" s="18" t="s">
        <v>41</v>
      </c>
      <c r="B12" s="36">
        <v>34098.070000000007</v>
      </c>
      <c r="C12" s="3">
        <v>31924.949999999986</v>
      </c>
      <c r="D12" s="45">
        <f t="shared" si="3"/>
        <v>5.6575525857383034E-2</v>
      </c>
      <c r="E12" s="19">
        <f t="shared" si="4"/>
        <v>5.0999747580807019E-2</v>
      </c>
      <c r="F12" s="159">
        <f t="shared" si="5"/>
        <v>-6.3731466326393857E-2</v>
      </c>
      <c r="G12" s="154">
        <f t="shared" si="6"/>
        <v>-9.8554599220722641E-2</v>
      </c>
      <c r="H12" s="1"/>
      <c r="I12" s="36">
        <v>10768.083999999999</v>
      </c>
      <c r="J12" s="3">
        <v>10238.605999999994</v>
      </c>
      <c r="K12" s="45">
        <f t="shared" si="0"/>
        <v>7.1246281202061473E-2</v>
      </c>
      <c r="L12" s="19">
        <f t="shared" si="7"/>
        <v>6.2693080718644295E-2</v>
      </c>
      <c r="M12" s="159">
        <f t="shared" si="8"/>
        <v>-4.9171050300128104E-2</v>
      </c>
      <c r="N12" s="154">
        <f t="shared" si="9"/>
        <v>-0.12005118497566854</v>
      </c>
      <c r="O12" s="1"/>
      <c r="P12" s="100">
        <f t="shared" si="1"/>
        <v>3.1579746302356693</v>
      </c>
      <c r="Q12" s="83">
        <f t="shared" si="2"/>
        <v>3.207085993869998</v>
      </c>
      <c r="R12" s="167">
        <f t="shared" si="10"/>
        <v>1.5551538370231857E-2</v>
      </c>
      <c r="S12" s="4"/>
    </row>
    <row r="13" spans="1:19" ht="20.100000000000001" customHeight="1" x14ac:dyDescent="0.25">
      <c r="A13" s="18" t="s">
        <v>42</v>
      </c>
      <c r="B13" s="36">
        <v>24550.35</v>
      </c>
      <c r="C13" s="3">
        <v>26290.129999999997</v>
      </c>
      <c r="D13" s="45">
        <f t="shared" si="3"/>
        <v>4.0733946561573815E-2</v>
      </c>
      <c r="E13" s="19">
        <f t="shared" si="4"/>
        <v>4.1998186179355093E-2</v>
      </c>
      <c r="F13" s="159">
        <f t="shared" si="5"/>
        <v>7.0865792137382921E-2</v>
      </c>
      <c r="G13" s="154">
        <f t="shared" si="6"/>
        <v>3.1036511914460371E-2</v>
      </c>
      <c r="H13" s="1"/>
      <c r="I13" s="36">
        <v>8591.484000000004</v>
      </c>
      <c r="J13" s="3">
        <v>10116.503000000001</v>
      </c>
      <c r="K13" s="45">
        <f t="shared" si="0"/>
        <v>5.6844958212344206E-2</v>
      </c>
      <c r="L13" s="19">
        <f t="shared" si="7"/>
        <v>6.1945419051129373E-2</v>
      </c>
      <c r="M13" s="159">
        <f t="shared" si="8"/>
        <v>0.17750356050246918</v>
      </c>
      <c r="N13" s="154">
        <f t="shared" si="9"/>
        <v>8.9725826162672301E-2</v>
      </c>
      <c r="O13" s="1"/>
      <c r="P13" s="100">
        <f t="shared" si="1"/>
        <v>3.4995362591572032</v>
      </c>
      <c r="Q13" s="83">
        <f t="shared" si="2"/>
        <v>3.8480231934950497</v>
      </c>
      <c r="R13" s="167">
        <f t="shared" si="10"/>
        <v>9.9580889732450703E-2</v>
      </c>
      <c r="S13" s="4"/>
    </row>
    <row r="14" spans="1:19" ht="20.100000000000001" customHeight="1" x14ac:dyDescent="0.25">
      <c r="A14" s="18" t="s">
        <v>45</v>
      </c>
      <c r="B14" s="36">
        <v>25546.240000000005</v>
      </c>
      <c r="C14" s="3">
        <v>59784.779999999992</v>
      </c>
      <c r="D14" s="45">
        <f t="shared" si="3"/>
        <v>4.2386327486538471E-2</v>
      </c>
      <c r="E14" s="19">
        <f t="shared" si="4"/>
        <v>9.5505511807350688E-2</v>
      </c>
      <c r="F14" s="159">
        <f t="shared" si="5"/>
        <v>1.3402575095199911</v>
      </c>
      <c r="G14" s="154">
        <f t="shared" si="6"/>
        <v>1.2532150688847108</v>
      </c>
      <c r="H14" s="1"/>
      <c r="I14" s="36">
        <v>4106.5999999999995</v>
      </c>
      <c r="J14" s="3">
        <v>9449.3320000000003</v>
      </c>
      <c r="K14" s="45">
        <f t="shared" si="0"/>
        <v>2.7171034176960884E-2</v>
      </c>
      <c r="L14" s="19">
        <f t="shared" si="7"/>
        <v>5.7860194426201071E-2</v>
      </c>
      <c r="M14" s="159">
        <f t="shared" si="8"/>
        <v>1.301011055374276</v>
      </c>
      <c r="N14" s="154">
        <f t="shared" si="9"/>
        <v>1.1294807569475005</v>
      </c>
      <c r="O14" s="1"/>
      <c r="P14" s="100">
        <f t="shared" si="1"/>
        <v>1.6075164094598651</v>
      </c>
      <c r="Q14" s="83">
        <f t="shared" si="2"/>
        <v>1.5805581286742212</v>
      </c>
      <c r="R14" s="167">
        <f t="shared" si="10"/>
        <v>-1.6770143450480873E-2</v>
      </c>
      <c r="S14" s="4"/>
    </row>
    <row r="15" spans="1:19" ht="20.100000000000001" customHeight="1" x14ac:dyDescent="0.25">
      <c r="A15" s="18" t="s">
        <v>43</v>
      </c>
      <c r="B15" s="36">
        <v>16552.93</v>
      </c>
      <c r="C15" s="3">
        <v>31648.880000000001</v>
      </c>
      <c r="D15" s="45">
        <f t="shared" si="3"/>
        <v>2.7464625394647006E-2</v>
      </c>
      <c r="E15" s="19">
        <f t="shared" si="4"/>
        <v>5.0558728869277862E-2</v>
      </c>
      <c r="F15" s="159">
        <f t="shared" si="5"/>
        <v>0.91198053758458475</v>
      </c>
      <c r="G15" s="154">
        <f t="shared" si="6"/>
        <v>0.84086722985604656</v>
      </c>
      <c r="H15" s="1"/>
      <c r="I15" s="36">
        <v>4360.6530000000002</v>
      </c>
      <c r="J15" s="3">
        <v>8044.0090000000009</v>
      </c>
      <c r="K15" s="45">
        <f t="shared" si="0"/>
        <v>2.8851958237195496E-2</v>
      </c>
      <c r="L15" s="19">
        <f t="shared" si="7"/>
        <v>4.9255113981190549E-2</v>
      </c>
      <c r="M15" s="159">
        <f t="shared" si="8"/>
        <v>0.84467991376520912</v>
      </c>
      <c r="N15" s="154">
        <f t="shared" si="9"/>
        <v>0.70716710374589486</v>
      </c>
      <c r="O15" s="1"/>
      <c r="P15" s="100">
        <f t="shared" si="1"/>
        <v>2.6343692627226725</v>
      </c>
      <c r="Q15" s="83">
        <f t="shared" si="2"/>
        <v>2.5416409680216172</v>
      </c>
      <c r="R15" s="167">
        <f t="shared" si="10"/>
        <v>-3.5199429333311737E-2</v>
      </c>
      <c r="S15" s="4"/>
    </row>
    <row r="16" spans="1:19" ht="20.100000000000001" customHeight="1" x14ac:dyDescent="0.25">
      <c r="A16" s="18" t="s">
        <v>44</v>
      </c>
      <c r="B16" s="36">
        <v>24802.400000000012</v>
      </c>
      <c r="C16" s="3">
        <v>24302.340000000004</v>
      </c>
      <c r="D16" s="45">
        <f t="shared" si="3"/>
        <v>4.1152147981547267E-2</v>
      </c>
      <c r="E16" s="19">
        <f t="shared" si="4"/>
        <v>3.8822714072314926E-2</v>
      </c>
      <c r="F16" s="159">
        <f t="shared" si="5"/>
        <v>-2.0161758539496515E-2</v>
      </c>
      <c r="G16" s="154">
        <f t="shared" si="6"/>
        <v>-5.6605402718634894E-2</v>
      </c>
      <c r="H16" s="1"/>
      <c r="I16" s="36">
        <v>7341.2640000000019</v>
      </c>
      <c r="J16" s="3">
        <v>6953.8430000000017</v>
      </c>
      <c r="K16" s="45">
        <f t="shared" si="0"/>
        <v>4.8572964263890475E-2</v>
      </c>
      <c r="L16" s="19">
        <f t="shared" si="7"/>
        <v>4.2579804370221873E-2</v>
      </c>
      <c r="M16" s="159">
        <f t="shared" si="8"/>
        <v>-5.2773064692946632E-2</v>
      </c>
      <c r="N16" s="154">
        <f t="shared" si="9"/>
        <v>-0.12338468496813493</v>
      </c>
      <c r="O16" s="1"/>
      <c r="P16" s="100">
        <f t="shared" si="1"/>
        <v>2.9599006547753435</v>
      </c>
      <c r="Q16" s="83">
        <f t="shared" si="2"/>
        <v>2.8613882449179795</v>
      </c>
      <c r="R16" s="167">
        <f t="shared" si="10"/>
        <v>-3.3282336587354508E-2</v>
      </c>
      <c r="S16" s="4"/>
    </row>
    <row r="17" spans="1:19" ht="20.100000000000001" customHeight="1" x14ac:dyDescent="0.25">
      <c r="A17" s="18" t="s">
        <v>49</v>
      </c>
      <c r="B17" s="36">
        <v>12826.749999999996</v>
      </c>
      <c r="C17" s="3">
        <v>21570.709999999995</v>
      </c>
      <c r="D17" s="45">
        <f t="shared" si="3"/>
        <v>2.1282146652030084E-2</v>
      </c>
      <c r="E17" s="19">
        <f t="shared" si="4"/>
        <v>3.4458965954176593E-2</v>
      </c>
      <c r="F17" s="159">
        <f t="shared" si="5"/>
        <v>0.68169723429551532</v>
      </c>
      <c r="G17" s="154">
        <f t="shared" si="6"/>
        <v>0.61914897578668759</v>
      </c>
      <c r="H17" s="1"/>
      <c r="I17" s="36">
        <v>3002.9890000000005</v>
      </c>
      <c r="J17" s="3">
        <v>4196.0209999999997</v>
      </c>
      <c r="K17" s="45">
        <f t="shared" si="0"/>
        <v>1.9869068512160328E-2</v>
      </c>
      <c r="L17" s="19">
        <f t="shared" si="7"/>
        <v>2.5693095647017442E-2</v>
      </c>
      <c r="M17" s="159">
        <f t="shared" si="8"/>
        <v>0.39728150852367394</v>
      </c>
      <c r="N17" s="154">
        <f t="shared" si="9"/>
        <v>0.29312029053061422</v>
      </c>
      <c r="O17" s="1"/>
      <c r="P17" s="100">
        <f t="shared" si="1"/>
        <v>2.341192429882863</v>
      </c>
      <c r="Q17" s="83">
        <f t="shared" si="2"/>
        <v>1.9452400964085097</v>
      </c>
      <c r="R17" s="167">
        <f t="shared" si="10"/>
        <v>-0.16912421568617664</v>
      </c>
      <c r="S17" s="4"/>
    </row>
    <row r="18" spans="1:19" ht="20.100000000000001" customHeight="1" x14ac:dyDescent="0.25">
      <c r="A18" s="18" t="s">
        <v>50</v>
      </c>
      <c r="B18" s="36">
        <v>19190.269999999997</v>
      </c>
      <c r="C18" s="3">
        <v>15313.84</v>
      </c>
      <c r="D18" s="45">
        <f t="shared" si="3"/>
        <v>3.1840500550182504E-2</v>
      </c>
      <c r="E18" s="19">
        <f t="shared" si="4"/>
        <v>2.4463686693099475E-2</v>
      </c>
      <c r="F18" s="159">
        <f t="shared" si="5"/>
        <v>-0.20199976342177559</v>
      </c>
      <c r="G18" s="154">
        <f t="shared" si="6"/>
        <v>-0.23168021009772558</v>
      </c>
      <c r="H18" s="1"/>
      <c r="I18" s="36">
        <v>4557.2720000000008</v>
      </c>
      <c r="J18" s="3">
        <v>3792.5250000000001</v>
      </c>
      <c r="K18" s="45">
        <f t="shared" si="0"/>
        <v>3.0152874218503607E-2</v>
      </c>
      <c r="L18" s="19">
        <f t="shared" si="7"/>
        <v>2.3222407030066061E-2</v>
      </c>
      <c r="M18" s="159">
        <f t="shared" si="8"/>
        <v>-0.16780806587800787</v>
      </c>
      <c r="N18" s="154">
        <f t="shared" si="9"/>
        <v>-0.22984433053432091</v>
      </c>
      <c r="O18" s="1"/>
      <c r="P18" s="100">
        <f t="shared" si="1"/>
        <v>2.3747826372427285</v>
      </c>
      <c r="Q18" s="83">
        <f t="shared" si="2"/>
        <v>2.4765342983862966</v>
      </c>
      <c r="R18" s="167">
        <f t="shared" si="10"/>
        <v>4.2846726074142132E-2</v>
      </c>
      <c r="S18" s="4"/>
    </row>
    <row r="19" spans="1:19" ht="20.100000000000001" customHeight="1" x14ac:dyDescent="0.25">
      <c r="A19" s="18" t="s">
        <v>46</v>
      </c>
      <c r="B19" s="36">
        <v>17450.36</v>
      </c>
      <c r="C19" s="3">
        <v>16630.550000000007</v>
      </c>
      <c r="D19" s="45">
        <f t="shared" si="3"/>
        <v>2.8953641464183822E-2</v>
      </c>
      <c r="E19" s="19">
        <f t="shared" si="4"/>
        <v>2.656711606846654E-2</v>
      </c>
      <c r="F19" s="159">
        <f t="shared" si="5"/>
        <v>-4.6979546553767029E-2</v>
      </c>
      <c r="G19" s="154">
        <f t="shared" si="6"/>
        <v>-8.2425742498381679E-2</v>
      </c>
      <c r="H19" s="1"/>
      <c r="I19" s="36">
        <v>3263.0450000000005</v>
      </c>
      <c r="J19" s="3">
        <v>3743.9969999999998</v>
      </c>
      <c r="K19" s="45">
        <f t="shared" si="0"/>
        <v>2.1589711005688732E-2</v>
      </c>
      <c r="L19" s="19">
        <f t="shared" si="7"/>
        <v>2.2925260150782459E-2</v>
      </c>
      <c r="M19" s="159">
        <f t="shared" si="8"/>
        <v>0.14739361547266411</v>
      </c>
      <c r="N19" s="154">
        <f t="shared" si="9"/>
        <v>6.1860445688310492E-2</v>
      </c>
      <c r="O19" s="1"/>
      <c r="P19" s="100">
        <f t="shared" si="1"/>
        <v>1.8699012513208899</v>
      </c>
      <c r="Q19" s="83">
        <f t="shared" si="2"/>
        <v>2.251276716644969</v>
      </c>
      <c r="R19" s="167">
        <f t="shared" si="10"/>
        <v>0.20395486930375448</v>
      </c>
      <c r="S19" s="4"/>
    </row>
    <row r="20" spans="1:19" ht="20.100000000000001" customHeight="1" x14ac:dyDescent="0.25">
      <c r="A20" s="18" t="s">
        <v>47</v>
      </c>
      <c r="B20" s="36">
        <v>58331.41</v>
      </c>
      <c r="C20" s="3">
        <v>16184.060000000001</v>
      </c>
      <c r="D20" s="45">
        <f t="shared" si="3"/>
        <v>9.6783489351526669E-2</v>
      </c>
      <c r="E20" s="19">
        <f t="shared" si="4"/>
        <v>2.5853853328905323E-2</v>
      </c>
      <c r="F20" s="159">
        <f t="shared" si="5"/>
        <v>-0.72254982349989483</v>
      </c>
      <c r="G20" s="154">
        <f t="shared" si="6"/>
        <v>-0.73286917528875484</v>
      </c>
      <c r="H20" s="1"/>
      <c r="I20" s="36">
        <v>3894.1899999999996</v>
      </c>
      <c r="J20" s="3">
        <v>3013.8769999999995</v>
      </c>
      <c r="K20" s="45">
        <f t="shared" si="0"/>
        <v>2.5765638138990722E-2</v>
      </c>
      <c r="L20" s="19">
        <f t="shared" si="7"/>
        <v>1.8454585911115786E-2</v>
      </c>
      <c r="M20" s="159">
        <f t="shared" si="8"/>
        <v>-0.22605805058304812</v>
      </c>
      <c r="N20" s="154">
        <f t="shared" si="9"/>
        <v>-0.28375203394676413</v>
      </c>
      <c r="O20" s="1"/>
      <c r="P20" s="100">
        <f t="shared" si="1"/>
        <v>0.66759744021274281</v>
      </c>
      <c r="Q20" s="83">
        <f t="shared" si="2"/>
        <v>1.8622502635309059</v>
      </c>
      <c r="R20" s="167">
        <f t="shared" si="10"/>
        <v>1.7894808328466087</v>
      </c>
      <c r="S20" s="4"/>
    </row>
    <row r="21" spans="1:19" ht="20.100000000000001" customHeight="1" x14ac:dyDescent="0.25">
      <c r="A21" s="18" t="s">
        <v>48</v>
      </c>
      <c r="B21" s="36">
        <v>9211.27</v>
      </c>
      <c r="C21" s="3">
        <v>7027.9899999999989</v>
      </c>
      <c r="D21" s="45">
        <f t="shared" si="3"/>
        <v>1.5283341375753424E-2</v>
      </c>
      <c r="E21" s="19">
        <f t="shared" si="4"/>
        <v>1.1227134764516028E-2</v>
      </c>
      <c r="F21" s="159">
        <f t="shared" si="5"/>
        <v>-0.23702269068217535</v>
      </c>
      <c r="G21" s="154">
        <f t="shared" si="6"/>
        <v>-0.26540051102126455</v>
      </c>
      <c r="H21" s="1"/>
      <c r="I21" s="36">
        <v>3197.3229999999994</v>
      </c>
      <c r="J21" s="3">
        <v>3004.9249999999997</v>
      </c>
      <c r="K21" s="45">
        <f t="shared" si="0"/>
        <v>2.1154865949394412E-2</v>
      </c>
      <c r="L21" s="19">
        <f t="shared" si="7"/>
        <v>1.8399770982345867E-2</v>
      </c>
      <c r="M21" s="159">
        <f t="shared" si="8"/>
        <v>-6.0174714909941758E-2</v>
      </c>
      <c r="N21" s="154">
        <f t="shared" si="9"/>
        <v>-0.13023457457206972</v>
      </c>
      <c r="O21" s="1"/>
      <c r="P21" s="100">
        <f t="shared" si="1"/>
        <v>3.4710989906929224</v>
      </c>
      <c r="Q21" s="83">
        <f t="shared" si="2"/>
        <v>4.2756534941000197</v>
      </c>
      <c r="R21" s="167">
        <f t="shared" si="10"/>
        <v>0.23178667781136578</v>
      </c>
      <c r="S21" s="4"/>
    </row>
    <row r="22" spans="1:19" ht="20.100000000000001" customHeight="1" x14ac:dyDescent="0.25">
      <c r="A22" s="18" t="s">
        <v>51</v>
      </c>
      <c r="B22" s="36">
        <v>12645.769999999997</v>
      </c>
      <c r="C22" s="3">
        <v>11415.339999999998</v>
      </c>
      <c r="D22" s="45">
        <f t="shared" si="3"/>
        <v>2.0981864592967237E-2</v>
      </c>
      <c r="E22" s="19">
        <f t="shared" si="4"/>
        <v>1.8235876909723892E-2</v>
      </c>
      <c r="F22" s="159">
        <f t="shared" si="5"/>
        <v>-9.7299729474757082E-2</v>
      </c>
      <c r="G22" s="154">
        <f t="shared" si="6"/>
        <v>-0.13087434012722368</v>
      </c>
      <c r="H22" s="1"/>
      <c r="I22" s="36">
        <v>2786.53</v>
      </c>
      <c r="J22" s="3">
        <v>2668.0260000000007</v>
      </c>
      <c r="K22" s="45">
        <f t="shared" si="0"/>
        <v>1.8436882546419623E-2</v>
      </c>
      <c r="L22" s="19">
        <f t="shared" si="7"/>
        <v>1.6336869430998886E-2</v>
      </c>
      <c r="M22" s="159">
        <f t="shared" si="8"/>
        <v>-4.2527444527781663E-2</v>
      </c>
      <c r="N22" s="154">
        <f t="shared" si="9"/>
        <v>-0.11390283092238671</v>
      </c>
      <c r="O22" s="1"/>
      <c r="P22" s="100">
        <f t="shared" si="1"/>
        <v>2.203527345507629</v>
      </c>
      <c r="Q22" s="83">
        <f t="shared" si="2"/>
        <v>2.337228676500219</v>
      </c>
      <c r="R22" s="167">
        <f t="shared" si="10"/>
        <v>6.0676048003293175E-2</v>
      </c>
      <c r="S22" s="4"/>
    </row>
    <row r="23" spans="1:19" ht="20.100000000000001" customHeight="1" x14ac:dyDescent="0.25">
      <c r="A23" s="18" t="s">
        <v>52</v>
      </c>
      <c r="B23" s="36">
        <v>9421.9600000000028</v>
      </c>
      <c r="C23" s="3">
        <v>6672.4600000000019</v>
      </c>
      <c r="D23" s="45">
        <f t="shared" si="3"/>
        <v>1.5632918273885552E-2</v>
      </c>
      <c r="E23" s="19">
        <f t="shared" si="4"/>
        <v>1.0659179599123313E-2</v>
      </c>
      <c r="F23" s="159">
        <f t="shared" si="5"/>
        <v>-0.29181826286674961</v>
      </c>
      <c r="G23" s="154">
        <f t="shared" si="6"/>
        <v>-0.31815804238360029</v>
      </c>
      <c r="H23" s="1"/>
      <c r="I23" s="36">
        <v>2347.9000000000005</v>
      </c>
      <c r="J23" s="3">
        <v>1704.1420000000001</v>
      </c>
      <c r="K23" s="45">
        <f t="shared" si="0"/>
        <v>1.5534717562968509E-2</v>
      </c>
      <c r="L23" s="19">
        <f t="shared" si="7"/>
        <v>1.0434810360124414E-2</v>
      </c>
      <c r="M23" s="159">
        <f t="shared" si="8"/>
        <v>-0.27418459048511451</v>
      </c>
      <c r="N23" s="154">
        <f t="shared" si="9"/>
        <v>-0.3282909510373847</v>
      </c>
      <c r="O23" s="1"/>
      <c r="P23" s="100">
        <f t="shared" si="1"/>
        <v>2.4919443512814743</v>
      </c>
      <c r="Q23" s="83">
        <f t="shared" si="2"/>
        <v>2.5539935795793451</v>
      </c>
      <c r="R23" s="167">
        <f t="shared" si="10"/>
        <v>2.4899925339810353E-2</v>
      </c>
      <c r="S23" s="4"/>
    </row>
    <row r="24" spans="1:19" ht="20.100000000000001" customHeight="1" x14ac:dyDescent="0.25">
      <c r="A24" s="18" t="s">
        <v>56</v>
      </c>
      <c r="B24" s="36">
        <v>5553.16</v>
      </c>
      <c r="C24" s="3">
        <v>5152.2199999999984</v>
      </c>
      <c r="D24" s="45">
        <f t="shared" si="3"/>
        <v>9.2138043933332626E-3</v>
      </c>
      <c r="E24" s="19">
        <f t="shared" si="4"/>
        <v>8.230613344133211E-3</v>
      </c>
      <c r="F24" s="159">
        <f t="shared" si="5"/>
        <v>-7.2200332783496496E-2</v>
      </c>
      <c r="G24" s="154">
        <f t="shared" si="6"/>
        <v>-0.1067084786292456</v>
      </c>
      <c r="H24" s="1"/>
      <c r="I24" s="36">
        <v>1403.672</v>
      </c>
      <c r="J24" s="3">
        <v>1420.4950000000001</v>
      </c>
      <c r="K24" s="45">
        <f t="shared" si="0"/>
        <v>9.2872984671609222E-3</v>
      </c>
      <c r="L24" s="19">
        <f t="shared" si="7"/>
        <v>8.6979817072197797E-3</v>
      </c>
      <c r="M24" s="159">
        <f t="shared" si="8"/>
        <v>1.1984993645239125E-2</v>
      </c>
      <c r="N24" s="154">
        <f t="shared" si="9"/>
        <v>-6.3454056314106319E-2</v>
      </c>
      <c r="O24" s="1"/>
      <c r="P24" s="100">
        <f t="shared" si="1"/>
        <v>2.5276995440433914</v>
      </c>
      <c r="Q24" s="83">
        <f t="shared" si="2"/>
        <v>2.7570542406962444</v>
      </c>
      <c r="R24" s="167">
        <f t="shared" si="10"/>
        <v>9.0736534408662237E-2</v>
      </c>
      <c r="S24" s="4"/>
    </row>
    <row r="25" spans="1:19" ht="20.100000000000001" customHeight="1" x14ac:dyDescent="0.25">
      <c r="A25" s="18" t="s">
        <v>53</v>
      </c>
      <c r="B25" s="36">
        <v>4505.16</v>
      </c>
      <c r="C25" s="3">
        <v>3907.55</v>
      </c>
      <c r="D25" s="45">
        <f t="shared" si="3"/>
        <v>7.4749625439694293E-3</v>
      </c>
      <c r="E25" s="19">
        <f t="shared" si="4"/>
        <v>6.2422670563112093E-3</v>
      </c>
      <c r="F25" s="159">
        <f t="shared" si="5"/>
        <v>-0.13265011675500973</v>
      </c>
      <c r="G25" s="154">
        <f t="shared" si="6"/>
        <v>-0.16490992167615889</v>
      </c>
      <c r="H25" s="1"/>
      <c r="I25" s="36">
        <v>1467.8620000000001</v>
      </c>
      <c r="J25" s="3">
        <v>1396.797</v>
      </c>
      <c r="K25" s="45">
        <f t="shared" si="0"/>
        <v>9.7120071516734428E-3</v>
      </c>
      <c r="L25" s="19">
        <f t="shared" si="7"/>
        <v>8.5528740014568626E-3</v>
      </c>
      <c r="M25" s="159">
        <f t="shared" si="8"/>
        <v>-4.8413951720257115E-2</v>
      </c>
      <c r="N25" s="154">
        <f t="shared" si="9"/>
        <v>-0.119350524779716</v>
      </c>
      <c r="O25" s="1"/>
      <c r="P25" s="100">
        <f t="shared" si="1"/>
        <v>3.2581795097177464</v>
      </c>
      <c r="Q25" s="83">
        <f t="shared" si="2"/>
        <v>3.5746106895625136</v>
      </c>
      <c r="R25" s="167">
        <f t="shared" si="10"/>
        <v>9.7119013516900859E-2</v>
      </c>
      <c r="S25" s="4"/>
    </row>
    <row r="26" spans="1:19" ht="20.100000000000001" customHeight="1" x14ac:dyDescent="0.25">
      <c r="A26" s="18" t="s">
        <v>57</v>
      </c>
      <c r="B26" s="36">
        <v>413.58999999999992</v>
      </c>
      <c r="C26" s="3">
        <v>1008.1200000000001</v>
      </c>
      <c r="D26" s="45">
        <f t="shared" si="3"/>
        <v>6.8622862641067484E-4</v>
      </c>
      <c r="E26" s="19">
        <f t="shared" si="4"/>
        <v>1.6104603305929436E-3</v>
      </c>
      <c r="F26" s="159">
        <f t="shared" si="5"/>
        <v>1.4374863995744587</v>
      </c>
      <c r="G26" s="154">
        <f t="shared" si="6"/>
        <v>1.3468276731859341</v>
      </c>
      <c r="H26" s="1"/>
      <c r="I26" s="36">
        <v>902.52800000000013</v>
      </c>
      <c r="J26" s="3">
        <v>1187.5050000000001</v>
      </c>
      <c r="K26" s="45">
        <f t="shared" si="0"/>
        <v>5.9715139369951199E-3</v>
      </c>
      <c r="L26" s="19">
        <f t="shared" si="7"/>
        <v>7.2713362364753304E-3</v>
      </c>
      <c r="M26" s="159">
        <f t="shared" si="8"/>
        <v>0.31575419266770666</v>
      </c>
      <c r="N26" s="154">
        <f t="shared" si="9"/>
        <v>0.21767047907691633</v>
      </c>
      <c r="O26" s="1"/>
      <c r="P26" s="100">
        <f t="shared" si="1"/>
        <v>21.82180420222927</v>
      </c>
      <c r="Q26" s="83">
        <f t="shared" si="2"/>
        <v>11.779401261754552</v>
      </c>
      <c r="R26" s="167">
        <f t="shared" si="10"/>
        <v>-0.46020039623711806</v>
      </c>
      <c r="S26" s="4"/>
    </row>
    <row r="27" spans="1:19" ht="20.100000000000001" customHeight="1" x14ac:dyDescent="0.25">
      <c r="A27" s="18" t="s">
        <v>59</v>
      </c>
      <c r="B27" s="36">
        <v>3951.3999999999996</v>
      </c>
      <c r="C27" s="3">
        <v>4051.8200000000011</v>
      </c>
      <c r="D27" s="45">
        <f t="shared" si="3"/>
        <v>6.5561638202063415E-3</v>
      </c>
      <c r="E27" s="19">
        <f t="shared" si="4"/>
        <v>6.4727367542585226E-3</v>
      </c>
      <c r="F27" s="159">
        <f t="shared" si="5"/>
        <v>2.5413777395353911E-2</v>
      </c>
      <c r="G27" s="154">
        <f t="shared" si="6"/>
        <v>-1.272498190034446E-2</v>
      </c>
      <c r="H27" s="1"/>
      <c r="I27" s="36">
        <v>1170.6340000000002</v>
      </c>
      <c r="J27" s="3">
        <v>1141.2789999999998</v>
      </c>
      <c r="K27" s="45">
        <f t="shared" si="0"/>
        <v>7.7454186973925964E-3</v>
      </c>
      <c r="L27" s="19">
        <f t="shared" si="7"/>
        <v>6.9882849744871186E-3</v>
      </c>
      <c r="M27" s="159">
        <f t="shared" si="8"/>
        <v>-2.5076155314129323E-2</v>
      </c>
      <c r="N27" s="154">
        <f t="shared" si="9"/>
        <v>-9.7752458903268571E-2</v>
      </c>
      <c r="O27" s="1"/>
      <c r="P27" s="100">
        <f t="shared" si="1"/>
        <v>2.9625803512679063</v>
      </c>
      <c r="Q27" s="83">
        <f t="shared" si="2"/>
        <v>2.8167070600372162</v>
      </c>
      <c r="R27" s="167">
        <f t="shared" si="10"/>
        <v>-4.9238594041258736E-2</v>
      </c>
      <c r="S27" s="4"/>
    </row>
    <row r="28" spans="1:19" ht="20.100000000000001" customHeight="1" x14ac:dyDescent="0.25">
      <c r="A28" s="18" t="s">
        <v>60</v>
      </c>
      <c r="B28" s="36">
        <v>2044.4</v>
      </c>
      <c r="C28" s="3">
        <v>5760.21</v>
      </c>
      <c r="D28" s="45">
        <f t="shared" si="3"/>
        <v>3.3920689664498271E-3</v>
      </c>
      <c r="E28" s="19">
        <f t="shared" si="4"/>
        <v>9.2018705123247026E-3</v>
      </c>
      <c r="F28" s="159">
        <f t="shared" si="5"/>
        <v>1.8175552729407161</v>
      </c>
      <c r="G28" s="154">
        <f t="shared" si="6"/>
        <v>1.7127604430624155</v>
      </c>
      <c r="H28" s="1"/>
      <c r="I28" s="36">
        <v>424.36599999999999</v>
      </c>
      <c r="J28" s="3">
        <v>1100.501</v>
      </c>
      <c r="K28" s="45">
        <f t="shared" si="0"/>
        <v>2.8077882164175188E-3</v>
      </c>
      <c r="L28" s="19">
        <f t="shared" si="7"/>
        <v>6.7385929318843595E-3</v>
      </c>
      <c r="M28" s="159">
        <f t="shared" si="8"/>
        <v>1.5932826852292596</v>
      </c>
      <c r="N28" s="154">
        <f t="shared" si="9"/>
        <v>1.3999648166064991</v>
      </c>
      <c r="O28" s="1"/>
      <c r="P28" s="100">
        <f t="shared" si="1"/>
        <v>2.0757483858344745</v>
      </c>
      <c r="Q28" s="83">
        <f t="shared" si="2"/>
        <v>1.9105223594278682</v>
      </c>
      <c r="R28" s="167">
        <f t="shared" si="10"/>
        <v>-7.9598292131241907E-2</v>
      </c>
      <c r="S28" s="4"/>
    </row>
    <row r="29" spans="1:19" ht="20.100000000000001" customHeight="1" x14ac:dyDescent="0.25">
      <c r="A29" s="18" t="s">
        <v>54</v>
      </c>
      <c r="B29" s="36">
        <v>3678.4999999999991</v>
      </c>
      <c r="C29" s="3">
        <v>3174.3099999999995</v>
      </c>
      <c r="D29" s="45">
        <f t="shared" si="3"/>
        <v>6.1033680752718084E-3</v>
      </c>
      <c r="E29" s="19">
        <f t="shared" si="4"/>
        <v>5.0709244256680608E-3</v>
      </c>
      <c r="F29" s="159">
        <f t="shared" si="5"/>
        <v>-0.13706402066059528</v>
      </c>
      <c r="G29" s="154">
        <f t="shared" si="6"/>
        <v>-0.16915965690923346</v>
      </c>
      <c r="H29" s="1"/>
      <c r="I29" s="36">
        <v>1237.1519999999998</v>
      </c>
      <c r="J29" s="3">
        <v>1060.2559999999999</v>
      </c>
      <c r="K29" s="45">
        <f t="shared" si="0"/>
        <v>8.18553043249781E-3</v>
      </c>
      <c r="L29" s="19">
        <f t="shared" si="7"/>
        <v>6.4921645574042936E-3</v>
      </c>
      <c r="M29" s="159">
        <f t="shared" si="8"/>
        <v>-0.14298647215540208</v>
      </c>
      <c r="N29" s="154">
        <f t="shared" si="9"/>
        <v>-0.20687307793403276</v>
      </c>
      <c r="O29" s="1"/>
      <c r="P29" s="100">
        <f t="shared" si="1"/>
        <v>3.3631969552806855</v>
      </c>
      <c r="Q29" s="83">
        <f t="shared" si="2"/>
        <v>3.3401148596072847</v>
      </c>
      <c r="R29" s="167">
        <f t="shared" si="10"/>
        <v>-6.8631412255409883E-3</v>
      </c>
      <c r="S29" s="4"/>
    </row>
    <row r="30" spans="1:19" ht="20.100000000000001" customHeight="1" x14ac:dyDescent="0.25">
      <c r="A30" s="18" t="s">
        <v>58</v>
      </c>
      <c r="B30" s="36">
        <v>15626.56</v>
      </c>
      <c r="C30" s="3">
        <v>14107.849999999997</v>
      </c>
      <c r="D30" s="45">
        <f t="shared" si="3"/>
        <v>2.5927592070224128E-2</v>
      </c>
      <c r="E30" s="19">
        <f t="shared" si="4"/>
        <v>2.2537131269050957E-2</v>
      </c>
      <c r="F30" s="159">
        <f t="shared" si="5"/>
        <v>-9.7187736776360431E-2</v>
      </c>
      <c r="G30" s="154">
        <f t="shared" si="6"/>
        <v>-0.13076651283274615</v>
      </c>
      <c r="H30" s="1"/>
      <c r="I30" s="36">
        <v>910.19800000000043</v>
      </c>
      <c r="J30" s="3">
        <v>840.95299999999986</v>
      </c>
      <c r="K30" s="45">
        <f t="shared" si="0"/>
        <v>6.0222619602107478E-3</v>
      </c>
      <c r="L30" s="19">
        <f t="shared" si="7"/>
        <v>5.1493273898405786E-3</v>
      </c>
      <c r="M30" s="159">
        <f t="shared" si="8"/>
        <v>-7.6076853607677158E-2</v>
      </c>
      <c r="N30" s="154">
        <f t="shared" si="9"/>
        <v>-0.14495127846275571</v>
      </c>
      <c r="O30" s="1"/>
      <c r="P30" s="100">
        <f t="shared" si="1"/>
        <v>0.5824685663383371</v>
      </c>
      <c r="Q30" s="83">
        <f t="shared" si="2"/>
        <v>0.5960887023890955</v>
      </c>
      <c r="R30" s="167">
        <f t="shared" si="10"/>
        <v>2.3383469663231418E-2</v>
      </c>
      <c r="S30" s="4"/>
    </row>
    <row r="31" spans="1:19" ht="20.100000000000001" customHeight="1" x14ac:dyDescent="0.25">
      <c r="A31" s="18" t="s">
        <v>72</v>
      </c>
      <c r="B31" s="36">
        <v>10736.180000000004</v>
      </c>
      <c r="C31" s="3">
        <v>12259.14</v>
      </c>
      <c r="D31" s="45">
        <f t="shared" si="3"/>
        <v>1.7813472410594462E-2</v>
      </c>
      <c r="E31" s="19">
        <f t="shared" si="4"/>
        <v>1.9583837893490039E-2</v>
      </c>
      <c r="F31" s="159">
        <f t="shared" si="5"/>
        <v>0.14185306133093847</v>
      </c>
      <c r="G31" s="154">
        <f t="shared" si="6"/>
        <v>9.9383513898315651E-2</v>
      </c>
      <c r="H31" s="1"/>
      <c r="I31" s="36">
        <v>732.33100000000002</v>
      </c>
      <c r="J31" s="3">
        <v>815.9219999999998</v>
      </c>
      <c r="K31" s="45">
        <f t="shared" si="0"/>
        <v>4.8454172867695763E-3</v>
      </c>
      <c r="L31" s="19">
        <f t="shared" si="7"/>
        <v>4.9960574521685569E-3</v>
      </c>
      <c r="M31" s="159">
        <f t="shared" si="8"/>
        <v>0.11414374101328467</v>
      </c>
      <c r="N31" s="154">
        <f t="shared" si="9"/>
        <v>3.108920377411125E-2</v>
      </c>
      <c r="O31" s="1"/>
      <c r="P31" s="100">
        <f t="shared" si="1"/>
        <v>0.68211505395773897</v>
      </c>
      <c r="Q31" s="83">
        <f t="shared" si="2"/>
        <v>0.66556218462306471</v>
      </c>
      <c r="R31" s="167">
        <f t="shared" si="10"/>
        <v>-2.4266975547060431E-2</v>
      </c>
      <c r="S31" s="4"/>
    </row>
    <row r="32" spans="1:19" ht="20.100000000000001" customHeight="1" thickBot="1" x14ac:dyDescent="0.3">
      <c r="A32" s="18" t="s">
        <v>18</v>
      </c>
      <c r="B32" s="36">
        <f>B33-SUM(B7:B31)</f>
        <v>37323.279999999795</v>
      </c>
      <c r="C32" s="3">
        <f>C33-SUM(C7:C31)</f>
        <v>34893.319999999716</v>
      </c>
      <c r="D32" s="45">
        <f t="shared" si="3"/>
        <v>6.1926795056797497E-2</v>
      </c>
      <c r="E32" s="19">
        <f t="shared" si="4"/>
        <v>5.5741685179031178E-2</v>
      </c>
      <c r="F32" s="159">
        <f t="shared" si="5"/>
        <v>-6.5105746333122189E-2</v>
      </c>
      <c r="G32" s="154">
        <f t="shared" si="6"/>
        <v>-9.9877764901179084E-2</v>
      </c>
      <c r="H32" s="1"/>
      <c r="I32" s="36">
        <f>I33-SUM(I7:I31)</f>
        <v>8900.7570000000123</v>
      </c>
      <c r="J32" s="3">
        <f>J33-SUM(J7:J31)</f>
        <v>9646.8809999999357</v>
      </c>
      <c r="K32" s="45">
        <f t="shared" si="0"/>
        <v>5.8891241574008713E-2</v>
      </c>
      <c r="L32" s="19">
        <f t="shared" si="7"/>
        <v>5.9069827398002449E-2</v>
      </c>
      <c r="M32" s="159">
        <f t="shared" si="8"/>
        <v>8.3827027296658294E-2</v>
      </c>
      <c r="N32" s="154">
        <f t="shared" si="9"/>
        <v>3.0324683131244096E-3</v>
      </c>
      <c r="O32" s="1"/>
      <c r="P32" s="100">
        <f t="shared" si="1"/>
        <v>2.3847735247277466</v>
      </c>
      <c r="Q32" s="83">
        <f t="shared" si="2"/>
        <v>2.7646784542141631</v>
      </c>
      <c r="R32" s="167">
        <f t="shared" si="10"/>
        <v>0.15930440586796923</v>
      </c>
      <c r="S32" s="4"/>
    </row>
    <row r="33" spans="1:19" ht="26.25" customHeight="1" thickBot="1" x14ac:dyDescent="0.3">
      <c r="A33" s="86" t="s">
        <v>19</v>
      </c>
      <c r="B33" s="87">
        <v>602700.00999999989</v>
      </c>
      <c r="C33" s="88">
        <v>625982.50999999966</v>
      </c>
      <c r="D33" s="89">
        <f>SUM(D7:D32)</f>
        <v>0.99999999999999978</v>
      </c>
      <c r="E33" s="90">
        <f>SUM(E7:E32)</f>
        <v>1.0000000000000002</v>
      </c>
      <c r="F33" s="172">
        <f t="shared" si="5"/>
        <v>3.8630329539897916E-2</v>
      </c>
      <c r="G33" s="174">
        <f t="shared" si="6"/>
        <v>4.4408920985006271E-16</v>
      </c>
      <c r="H33" s="171"/>
      <c r="I33" s="87">
        <v>151138.89199999999</v>
      </c>
      <c r="J33" s="88">
        <v>163313.17399999991</v>
      </c>
      <c r="K33" s="89">
        <f>SUM(K7:K32)</f>
        <v>1</v>
      </c>
      <c r="L33" s="90">
        <f>SUM(L7:L32)</f>
        <v>1.0000000000000004</v>
      </c>
      <c r="M33" s="172">
        <f t="shared" si="8"/>
        <v>8.0550292773086618E-2</v>
      </c>
      <c r="N33" s="174">
        <f t="shared" si="9"/>
        <v>4.4408920985006262E-16</v>
      </c>
      <c r="O33" s="91"/>
      <c r="P33" s="92">
        <f t="shared" si="1"/>
        <v>2.507696855687791</v>
      </c>
      <c r="Q33" s="85">
        <f t="shared" si="2"/>
        <v>2.6089095364661223</v>
      </c>
      <c r="R33" s="173">
        <f t="shared" si="10"/>
        <v>4.0360811773866322E-2</v>
      </c>
      <c r="S33" s="4"/>
    </row>
    <row r="35" spans="1:19" ht="15.75" thickBot="1" x14ac:dyDescent="0.3"/>
    <row r="36" spans="1:19" x14ac:dyDescent="0.25">
      <c r="A36" s="469" t="s">
        <v>2</v>
      </c>
      <c r="B36" s="460" t="s">
        <v>1</v>
      </c>
      <c r="C36" s="453"/>
      <c r="D36" s="460" t="s">
        <v>13</v>
      </c>
      <c r="E36" s="453"/>
      <c r="F36" s="472" t="s">
        <v>108</v>
      </c>
      <c r="G36" s="463"/>
      <c r="I36" s="458" t="s">
        <v>20</v>
      </c>
      <c r="J36" s="459"/>
      <c r="K36" s="460" t="s">
        <v>13</v>
      </c>
      <c r="L36" s="461"/>
      <c r="M36" s="462" t="s">
        <v>109</v>
      </c>
      <c r="N36" s="463"/>
      <c r="P36" s="451" t="s">
        <v>23</v>
      </c>
      <c r="Q36" s="453"/>
      <c r="R36" s="397" t="s">
        <v>0</v>
      </c>
    </row>
    <row r="37" spans="1:19" x14ac:dyDescent="0.25">
      <c r="A37" s="470"/>
      <c r="B37" s="466" t="str">
        <f>B5</f>
        <v>jan - mar</v>
      </c>
      <c r="C37" s="465"/>
      <c r="D37" s="466" t="str">
        <f>B37</f>
        <v>jan - mar</v>
      </c>
      <c r="E37" s="465"/>
      <c r="F37" s="466" t="str">
        <f>B37</f>
        <v>jan - mar</v>
      </c>
      <c r="G37" s="468"/>
      <c r="I37" s="464" t="str">
        <f>B37</f>
        <v>jan - mar</v>
      </c>
      <c r="J37" s="465"/>
      <c r="K37" s="466" t="str">
        <f>B37</f>
        <v>jan - mar</v>
      </c>
      <c r="L37" s="467"/>
      <c r="M37" s="465" t="str">
        <f>B37</f>
        <v>jan - mar</v>
      </c>
      <c r="N37" s="468"/>
      <c r="P37" s="464" t="str">
        <f>B37</f>
        <v>jan - mar</v>
      </c>
      <c r="Q37" s="467"/>
      <c r="R37" s="398" t="s">
        <v>103</v>
      </c>
    </row>
    <row r="38" spans="1:19" ht="15.75" thickBot="1" x14ac:dyDescent="0.3">
      <c r="A38" s="471"/>
      <c r="B38" s="245">
        <v>2016</v>
      </c>
      <c r="C38" s="402">
        <v>2017</v>
      </c>
      <c r="D38" s="245">
        <f>B38</f>
        <v>2016</v>
      </c>
      <c r="E38" s="402">
        <f>C38</f>
        <v>2017</v>
      </c>
      <c r="F38" s="245" t="s">
        <v>1</v>
      </c>
      <c r="G38" s="401" t="s">
        <v>15</v>
      </c>
      <c r="I38" s="52">
        <f>B38</f>
        <v>2016</v>
      </c>
      <c r="J38" s="402">
        <f>C38</f>
        <v>2017</v>
      </c>
      <c r="K38" s="245">
        <f>B38</f>
        <v>2016</v>
      </c>
      <c r="L38" s="402">
        <f>C38</f>
        <v>2017</v>
      </c>
      <c r="M38" s="54">
        <v>1000</v>
      </c>
      <c r="N38" s="401" t="s">
        <v>15</v>
      </c>
      <c r="P38" s="52">
        <f>B38</f>
        <v>2016</v>
      </c>
      <c r="Q38" s="402">
        <f>C38</f>
        <v>2017</v>
      </c>
      <c r="R38" s="399" t="s">
        <v>24</v>
      </c>
    </row>
    <row r="39" spans="1:19" ht="20.100000000000001" customHeight="1" x14ac:dyDescent="0.25">
      <c r="A39" s="93" t="s">
        <v>36</v>
      </c>
      <c r="B39" s="36">
        <v>91746.059999999983</v>
      </c>
      <c r="C39" s="37">
        <v>93450.109999999986</v>
      </c>
      <c r="D39" s="4">
        <f>B39/$B$62</f>
        <v>0.24302903202478759</v>
      </c>
      <c r="E39" s="4">
        <f>C39/$C$62</f>
        <v>0.27935082114247684</v>
      </c>
      <c r="F39" s="159">
        <f>(C39-B39)/B39</f>
        <v>1.8573549643439765E-2</v>
      </c>
      <c r="G39" s="154">
        <f>(E39-D39)/D39</f>
        <v>0.14945452736685641</v>
      </c>
      <c r="I39" s="95">
        <v>25784.17</v>
      </c>
      <c r="J39" s="99">
        <v>25158.080999999984</v>
      </c>
      <c r="K39" s="96">
        <f>I39/$I$62</f>
        <v>0.27864401976319175</v>
      </c>
      <c r="L39" s="96">
        <f>J39/$J$62</f>
        <v>0.28205958171633738</v>
      </c>
      <c r="M39" s="159">
        <f>(J39-I39)/I39</f>
        <v>-2.4281914058122273E-2</v>
      </c>
      <c r="N39" s="154">
        <f>(L39-K39)/K39</f>
        <v>1.2257797443664419E-2</v>
      </c>
      <c r="P39" s="100">
        <f t="shared" ref="P39:P62" si="11">(I39/B39)*10</f>
        <v>2.8103844459369705</v>
      </c>
      <c r="Q39" s="83">
        <f t="shared" ref="Q39:Q62" si="12">(J39/C39)*10</f>
        <v>2.692140330278904</v>
      </c>
      <c r="R39" s="167">
        <f>(Q39-P39)/P39</f>
        <v>-4.2074000170693508E-2</v>
      </c>
    </row>
    <row r="40" spans="1:19" ht="20.100000000000001" customHeight="1" x14ac:dyDescent="0.25">
      <c r="A40" s="93" t="s">
        <v>40</v>
      </c>
      <c r="B40" s="36">
        <v>51760.11</v>
      </c>
      <c r="C40" s="37">
        <v>59341.910000000018</v>
      </c>
      <c r="D40" s="4">
        <f t="shared" ref="D40:D61" si="13">B40/$B$62</f>
        <v>0.13710898790418391</v>
      </c>
      <c r="E40" s="4">
        <f t="shared" ref="E40:E61" si="14">C40/$C$62</f>
        <v>0.17739103021561947</v>
      </c>
      <c r="F40" s="159">
        <f t="shared" ref="F40:F62" si="15">(C40-B40)/B40</f>
        <v>0.14647959596685589</v>
      </c>
      <c r="G40" s="154">
        <f t="shared" ref="G40:G62" si="16">(E40-D40)/D40</f>
        <v>0.29379578193360983</v>
      </c>
      <c r="I40" s="36">
        <v>11132.323</v>
      </c>
      <c r="J40" s="37">
        <v>11091.129000000006</v>
      </c>
      <c r="K40" s="4">
        <f t="shared" ref="K40:K62" si="17">I40/$I$62</f>
        <v>0.12030463769135226</v>
      </c>
      <c r="L40" s="4">
        <f t="shared" ref="L40:L62" si="18">J40/$J$62</f>
        <v>0.12434808547209714</v>
      </c>
      <c r="M40" s="159">
        <f t="shared" ref="M40:M62" si="19">(J40-I40)/I40</f>
        <v>-3.7003956856079406E-3</v>
      </c>
      <c r="N40" s="154">
        <f t="shared" ref="N40:N62" si="20">(L40-K40)/K40</f>
        <v>3.3610074044847303E-2</v>
      </c>
      <c r="P40" s="100">
        <f t="shared" si="11"/>
        <v>2.1507533504082583</v>
      </c>
      <c r="Q40" s="83">
        <f t="shared" si="12"/>
        <v>1.8690212364246452</v>
      </c>
      <c r="R40" s="167">
        <f t="shared" ref="R40:R62" si="21">(Q40-P40)/P40</f>
        <v>-0.13099229343529065</v>
      </c>
    </row>
    <row r="41" spans="1:19" ht="20.100000000000001" customHeight="1" x14ac:dyDescent="0.25">
      <c r="A41" s="93" t="s">
        <v>39</v>
      </c>
      <c r="B41" s="36">
        <v>35141.24</v>
      </c>
      <c r="C41" s="37">
        <v>32867.540000000008</v>
      </c>
      <c r="D41" s="4">
        <f t="shared" si="13"/>
        <v>9.3086738998391302E-2</v>
      </c>
      <c r="E41" s="4">
        <f t="shared" si="14"/>
        <v>9.825108058121286E-2</v>
      </c>
      <c r="F41" s="159">
        <f t="shared" si="15"/>
        <v>-6.4701757820725445E-2</v>
      </c>
      <c r="G41" s="154">
        <f t="shared" si="16"/>
        <v>5.5478810820849642E-2</v>
      </c>
      <c r="I41" s="36">
        <v>11926.149999999998</v>
      </c>
      <c r="J41" s="37">
        <v>10856.002</v>
      </c>
      <c r="K41" s="4">
        <f t="shared" si="17"/>
        <v>0.12888335658269351</v>
      </c>
      <c r="L41" s="4">
        <f t="shared" si="18"/>
        <v>0.12171196138655106</v>
      </c>
      <c r="M41" s="159">
        <f t="shared" si="19"/>
        <v>-8.9731220888551427E-2</v>
      </c>
      <c r="N41" s="154">
        <f t="shared" si="20"/>
        <v>-5.5642523490154222E-2</v>
      </c>
      <c r="P41" s="100">
        <f t="shared" si="11"/>
        <v>3.393776087582566</v>
      </c>
      <c r="Q41" s="83">
        <f t="shared" si="12"/>
        <v>3.3029554387094375</v>
      </c>
      <c r="R41" s="167">
        <f t="shared" si="21"/>
        <v>-2.6760943129227267E-2</v>
      </c>
    </row>
    <row r="42" spans="1:19" ht="20.100000000000001" customHeight="1" x14ac:dyDescent="0.25">
      <c r="A42" s="93" t="s">
        <v>38</v>
      </c>
      <c r="B42" s="36">
        <v>33419.709999999992</v>
      </c>
      <c r="C42" s="37">
        <v>33369.040000000001</v>
      </c>
      <c r="D42" s="4">
        <f t="shared" si="13"/>
        <v>8.8526523883958763E-2</v>
      </c>
      <c r="E42" s="4">
        <f t="shared" si="14"/>
        <v>9.9750216717092749E-2</v>
      </c>
      <c r="F42" s="159">
        <f t="shared" si="15"/>
        <v>-1.5161711457098517E-3</v>
      </c>
      <c r="G42" s="154">
        <f t="shared" si="16"/>
        <v>0.12678339034125058</v>
      </c>
      <c r="I42" s="36">
        <v>10556.106999999998</v>
      </c>
      <c r="J42" s="37">
        <v>10494.591999999999</v>
      </c>
      <c r="K42" s="4">
        <f t="shared" si="17"/>
        <v>0.11407759441278763</v>
      </c>
      <c r="L42" s="4">
        <f t="shared" si="18"/>
        <v>0.11766001666834693</v>
      </c>
      <c r="M42" s="159">
        <f t="shared" si="19"/>
        <v>-5.8274324047681049E-3</v>
      </c>
      <c r="N42" s="154">
        <f t="shared" si="20"/>
        <v>3.1403381829707686E-2</v>
      </c>
      <c r="P42" s="100">
        <f t="shared" si="11"/>
        <v>3.1586470977755345</v>
      </c>
      <c r="Q42" s="83">
        <f t="shared" si="12"/>
        <v>3.1450086667162132</v>
      </c>
      <c r="R42" s="167">
        <f t="shared" si="21"/>
        <v>-4.3178077946492352E-3</v>
      </c>
    </row>
    <row r="43" spans="1:19" ht="20.100000000000001" customHeight="1" x14ac:dyDescent="0.25">
      <c r="A43" s="93" t="s">
        <v>41</v>
      </c>
      <c r="B43" s="36">
        <v>34098.069999999992</v>
      </c>
      <c r="C43" s="37">
        <v>31924.949999999986</v>
      </c>
      <c r="D43" s="4">
        <f t="shared" si="13"/>
        <v>9.0323453083581445E-2</v>
      </c>
      <c r="E43" s="4">
        <f t="shared" si="14"/>
        <v>9.5433392185761079E-2</v>
      </c>
      <c r="F43" s="159">
        <f t="shared" si="15"/>
        <v>-6.3731466326393454E-2</v>
      </c>
      <c r="G43" s="154">
        <f t="shared" si="16"/>
        <v>5.6573779320096579E-2</v>
      </c>
      <c r="I43" s="36">
        <v>10768.084000000001</v>
      </c>
      <c r="J43" s="37">
        <v>10238.605999999994</v>
      </c>
      <c r="K43" s="4">
        <f t="shared" si="17"/>
        <v>0.116368384590534</v>
      </c>
      <c r="L43" s="4">
        <f t="shared" si="18"/>
        <v>0.11479003210612058</v>
      </c>
      <c r="M43" s="159">
        <f t="shared" si="19"/>
        <v>-4.917105030012827E-2</v>
      </c>
      <c r="N43" s="154">
        <f t="shared" si="20"/>
        <v>-1.3563413206835979E-2</v>
      </c>
      <c r="P43" s="100">
        <f t="shared" si="11"/>
        <v>3.157974630235671</v>
      </c>
      <c r="Q43" s="83">
        <f t="shared" si="12"/>
        <v>3.207085993869998</v>
      </c>
      <c r="R43" s="167">
        <f t="shared" si="21"/>
        <v>1.5551538370231287E-2</v>
      </c>
    </row>
    <row r="44" spans="1:19" ht="20.100000000000001" customHeight="1" x14ac:dyDescent="0.25">
      <c r="A44" s="93" t="s">
        <v>50</v>
      </c>
      <c r="B44" s="36">
        <v>19190.269999999997</v>
      </c>
      <c r="C44" s="37">
        <v>15313.84</v>
      </c>
      <c r="D44" s="4">
        <f t="shared" si="13"/>
        <v>5.0833711468310692E-2</v>
      </c>
      <c r="E44" s="4">
        <f t="shared" si="14"/>
        <v>4.5777728660185715E-2</v>
      </c>
      <c r="F44" s="159">
        <f t="shared" si="15"/>
        <v>-0.20199976342177559</v>
      </c>
      <c r="G44" s="154">
        <f t="shared" si="16"/>
        <v>-9.9461217016916709E-2</v>
      </c>
      <c r="I44" s="36">
        <v>4557.2719999999999</v>
      </c>
      <c r="J44" s="37">
        <v>3792.5250000000001</v>
      </c>
      <c r="K44" s="4">
        <f t="shared" si="17"/>
        <v>4.924946543690336E-2</v>
      </c>
      <c r="L44" s="4">
        <f t="shared" si="18"/>
        <v>4.2519857343203286E-2</v>
      </c>
      <c r="M44" s="159">
        <f t="shared" si="19"/>
        <v>-0.1678080658780077</v>
      </c>
      <c r="N44" s="154">
        <f t="shared" si="20"/>
        <v>-0.13664327184062139</v>
      </c>
      <c r="P44" s="100">
        <f t="shared" si="11"/>
        <v>2.3747826372427281</v>
      </c>
      <c r="Q44" s="83">
        <f t="shared" si="12"/>
        <v>2.4765342983862966</v>
      </c>
      <c r="R44" s="167">
        <f t="shared" si="21"/>
        <v>4.2846726074142333E-2</v>
      </c>
    </row>
    <row r="45" spans="1:19" ht="20.100000000000001" customHeight="1" x14ac:dyDescent="0.25">
      <c r="A45" s="93" t="s">
        <v>46</v>
      </c>
      <c r="B45" s="36">
        <v>17450.359999999997</v>
      </c>
      <c r="C45" s="37">
        <v>16630.550000000007</v>
      </c>
      <c r="D45" s="4">
        <f t="shared" si="13"/>
        <v>4.6224808992168957E-2</v>
      </c>
      <c r="E45" s="4">
        <f t="shared" si="14"/>
        <v>4.9713775602308233E-2</v>
      </c>
      <c r="F45" s="159">
        <f t="shared" si="15"/>
        <v>-4.6979546553766828E-2</v>
      </c>
      <c r="G45" s="154">
        <f t="shared" si="16"/>
        <v>7.5478226653794264E-2</v>
      </c>
      <c r="I45" s="36">
        <v>3263.0450000000014</v>
      </c>
      <c r="J45" s="37">
        <v>3743.9969999999998</v>
      </c>
      <c r="K45" s="4">
        <f t="shared" si="17"/>
        <v>3.5263030590792117E-2</v>
      </c>
      <c r="L45" s="4">
        <f t="shared" si="18"/>
        <v>4.1975786140732378E-2</v>
      </c>
      <c r="M45" s="159">
        <f t="shared" si="19"/>
        <v>0.14739361547266377</v>
      </c>
      <c r="N45" s="154">
        <f t="shared" si="20"/>
        <v>0.19036241178014618</v>
      </c>
      <c r="P45" s="100">
        <f t="shared" si="11"/>
        <v>1.8699012513208908</v>
      </c>
      <c r="Q45" s="83">
        <f t="shared" si="12"/>
        <v>2.251276716644969</v>
      </c>
      <c r="R45" s="167">
        <f t="shared" si="21"/>
        <v>0.20395486930375392</v>
      </c>
    </row>
    <row r="46" spans="1:19" ht="20.100000000000001" customHeight="1" x14ac:dyDescent="0.25">
      <c r="A46" s="93" t="s">
        <v>47</v>
      </c>
      <c r="B46" s="36">
        <v>58331.409999999989</v>
      </c>
      <c r="C46" s="37">
        <v>16184.060000000001</v>
      </c>
      <c r="D46" s="4">
        <f t="shared" si="13"/>
        <v>0.15451591173442233</v>
      </c>
      <c r="E46" s="4">
        <f t="shared" si="14"/>
        <v>4.83790810991995E-2</v>
      </c>
      <c r="F46" s="159">
        <f t="shared" si="15"/>
        <v>-0.72254982349989483</v>
      </c>
      <c r="G46" s="154">
        <f t="shared" si="16"/>
        <v>-0.68689903482333825</v>
      </c>
      <c r="I46" s="36">
        <v>3894.1899999999996</v>
      </c>
      <c r="J46" s="37">
        <v>3013.8769999999995</v>
      </c>
      <c r="K46" s="4">
        <f t="shared" si="17"/>
        <v>4.208367984393617E-2</v>
      </c>
      <c r="L46" s="4">
        <f t="shared" si="18"/>
        <v>3.3790052824954737E-2</v>
      </c>
      <c r="M46" s="159">
        <f t="shared" si="19"/>
        <v>-0.22605805058304812</v>
      </c>
      <c r="N46" s="154">
        <f t="shared" si="20"/>
        <v>-0.19707466290347372</v>
      </c>
      <c r="P46" s="100">
        <f t="shared" si="11"/>
        <v>0.66759744021274314</v>
      </c>
      <c r="Q46" s="83">
        <f t="shared" si="12"/>
        <v>1.8622502635309059</v>
      </c>
      <c r="R46" s="167">
        <f t="shared" si="21"/>
        <v>1.7894808328466074</v>
      </c>
    </row>
    <row r="47" spans="1:19" ht="20.100000000000001" customHeight="1" x14ac:dyDescent="0.25">
      <c r="A47" s="93" t="s">
        <v>48</v>
      </c>
      <c r="B47" s="36">
        <v>9211.2700000000023</v>
      </c>
      <c r="C47" s="37">
        <v>7027.9899999999989</v>
      </c>
      <c r="D47" s="4">
        <f t="shared" si="13"/>
        <v>2.4400023628469342E-2</v>
      </c>
      <c r="E47" s="4">
        <f t="shared" si="14"/>
        <v>2.1008801139785878E-2</v>
      </c>
      <c r="F47" s="159">
        <f t="shared" si="15"/>
        <v>-0.23702269068217552</v>
      </c>
      <c r="G47" s="154">
        <f t="shared" si="16"/>
        <v>-0.13898439363504017</v>
      </c>
      <c r="I47" s="36">
        <v>3197.3229999999994</v>
      </c>
      <c r="J47" s="37">
        <v>3004.9249999999997</v>
      </c>
      <c r="K47" s="4">
        <f t="shared" si="17"/>
        <v>3.4552786969730166E-2</v>
      </c>
      <c r="L47" s="4">
        <f t="shared" si="18"/>
        <v>3.368968756356916E-2</v>
      </c>
      <c r="M47" s="159">
        <f t="shared" si="19"/>
        <v>-6.0174714909941758E-2</v>
      </c>
      <c r="N47" s="154">
        <f t="shared" si="20"/>
        <v>-2.497915455899756E-2</v>
      </c>
      <c r="P47" s="100">
        <f t="shared" si="11"/>
        <v>3.471098990692921</v>
      </c>
      <c r="Q47" s="83">
        <f t="shared" si="12"/>
        <v>4.2756534941000197</v>
      </c>
      <c r="R47" s="167">
        <f t="shared" si="21"/>
        <v>0.23178667781136625</v>
      </c>
    </row>
    <row r="48" spans="1:19" ht="20.100000000000001" customHeight="1" x14ac:dyDescent="0.25">
      <c r="A48" s="93" t="s">
        <v>51</v>
      </c>
      <c r="B48" s="36">
        <v>12645.769999999997</v>
      </c>
      <c r="C48" s="37">
        <v>11415.339999999998</v>
      </c>
      <c r="D48" s="4">
        <f t="shared" si="13"/>
        <v>3.3497779003350096E-2</v>
      </c>
      <c r="E48" s="4">
        <f t="shared" si="14"/>
        <v>3.412392561785707E-2</v>
      </c>
      <c r="F48" s="159">
        <f t="shared" si="15"/>
        <v>-9.7299729474757082E-2</v>
      </c>
      <c r="G48" s="154">
        <f t="shared" si="16"/>
        <v>1.869218297858952E-2</v>
      </c>
      <c r="I48" s="36">
        <v>2786.53</v>
      </c>
      <c r="J48" s="37">
        <v>2668.0260000000007</v>
      </c>
      <c r="K48" s="4">
        <f t="shared" si="17"/>
        <v>3.0113434731105435E-2</v>
      </c>
      <c r="L48" s="4">
        <f t="shared" si="18"/>
        <v>2.9912547684710668E-2</v>
      </c>
      <c r="M48" s="159">
        <f t="shared" si="19"/>
        <v>-4.2527444527781663E-2</v>
      </c>
      <c r="N48" s="154">
        <f t="shared" si="20"/>
        <v>-6.6710107361901859E-3</v>
      </c>
      <c r="P48" s="100">
        <f t="shared" si="11"/>
        <v>2.203527345507629</v>
      </c>
      <c r="Q48" s="83">
        <f t="shared" si="12"/>
        <v>2.337228676500219</v>
      </c>
      <c r="R48" s="167">
        <f t="shared" si="21"/>
        <v>6.0676048003293175E-2</v>
      </c>
    </row>
    <row r="49" spans="1:18" ht="20.100000000000001" customHeight="1" x14ac:dyDescent="0.25">
      <c r="A49" s="93" t="s">
        <v>59</v>
      </c>
      <c r="B49" s="36">
        <v>3951.3999999999996</v>
      </c>
      <c r="C49" s="37">
        <v>4051.8200000000011</v>
      </c>
      <c r="D49" s="4">
        <f t="shared" si="13"/>
        <v>1.0466988088019755E-2</v>
      </c>
      <c r="E49" s="4">
        <f t="shared" si="14"/>
        <v>1.2112123186602037E-2</v>
      </c>
      <c r="F49" s="159">
        <f t="shared" si="15"/>
        <v>2.5413777395353911E-2</v>
      </c>
      <c r="G49" s="154">
        <f t="shared" si="16"/>
        <v>0.15717368594937653</v>
      </c>
      <c r="I49" s="36">
        <v>1170.6339999999996</v>
      </c>
      <c r="J49" s="37">
        <v>1141.2789999999998</v>
      </c>
      <c r="K49" s="4">
        <f t="shared" si="17"/>
        <v>1.2650791684644652E-2</v>
      </c>
      <c r="L49" s="4">
        <f t="shared" si="18"/>
        <v>1.2795438466138969E-2</v>
      </c>
      <c r="M49" s="159">
        <f t="shared" si="19"/>
        <v>-2.5076155314128757E-2</v>
      </c>
      <c r="N49" s="154">
        <f t="shared" si="20"/>
        <v>1.1433812610311761E-2</v>
      </c>
      <c r="P49" s="100">
        <f t="shared" si="11"/>
        <v>2.9625803512679045</v>
      </c>
      <c r="Q49" s="83">
        <f t="shared" si="12"/>
        <v>2.8167070600372162</v>
      </c>
      <c r="R49" s="167">
        <f t="shared" si="21"/>
        <v>-4.9238594041258167E-2</v>
      </c>
    </row>
    <row r="50" spans="1:18" ht="20.100000000000001" customHeight="1" x14ac:dyDescent="0.25">
      <c r="A50" s="93" t="s">
        <v>54</v>
      </c>
      <c r="B50" s="36">
        <v>3678.4999999999991</v>
      </c>
      <c r="C50" s="37">
        <v>3174.3099999999995</v>
      </c>
      <c r="D50" s="4">
        <f t="shared" si="13"/>
        <v>9.7440946706940992E-3</v>
      </c>
      <c r="E50" s="4">
        <f t="shared" si="14"/>
        <v>9.4889787188134466E-3</v>
      </c>
      <c r="F50" s="159">
        <f t="shared" si="15"/>
        <v>-0.13706402066059528</v>
      </c>
      <c r="G50" s="154">
        <f t="shared" si="16"/>
        <v>-2.6181596187476286E-2</v>
      </c>
      <c r="I50" s="36">
        <v>1237.1520000000003</v>
      </c>
      <c r="J50" s="37">
        <v>1060.2559999999999</v>
      </c>
      <c r="K50" s="4">
        <f t="shared" si="17"/>
        <v>1.3369637507744957E-2</v>
      </c>
      <c r="L50" s="4">
        <f t="shared" si="18"/>
        <v>1.1887049885571047E-2</v>
      </c>
      <c r="M50" s="159">
        <f t="shared" si="19"/>
        <v>-0.14298647215540239</v>
      </c>
      <c r="N50" s="154">
        <f t="shared" si="20"/>
        <v>-0.11089213311243894</v>
      </c>
      <c r="P50" s="100">
        <f t="shared" si="11"/>
        <v>3.3631969552806869</v>
      </c>
      <c r="Q50" s="83">
        <f t="shared" si="12"/>
        <v>3.3401148596072847</v>
      </c>
      <c r="R50" s="167">
        <f t="shared" si="21"/>
        <v>-6.8631412255413813E-3</v>
      </c>
    </row>
    <row r="51" spans="1:18" ht="20.100000000000001" customHeight="1" x14ac:dyDescent="0.25">
      <c r="A51" s="93" t="s">
        <v>63</v>
      </c>
      <c r="B51" s="36">
        <v>930.5400000000003</v>
      </c>
      <c r="C51" s="37">
        <v>1512.7399999999996</v>
      </c>
      <c r="D51" s="4">
        <f t="shared" si="13"/>
        <v>2.4649367554350123E-3</v>
      </c>
      <c r="E51" s="4">
        <f t="shared" si="14"/>
        <v>4.5220402755552702E-3</v>
      </c>
      <c r="F51" s="159">
        <f t="shared" si="15"/>
        <v>0.62565821995830273</v>
      </c>
      <c r="G51" s="154">
        <f t="shared" si="16"/>
        <v>0.83454616658398606</v>
      </c>
      <c r="I51" s="36">
        <v>434.09100000000001</v>
      </c>
      <c r="J51" s="37">
        <v>606.97900000000004</v>
      </c>
      <c r="K51" s="4">
        <f t="shared" si="17"/>
        <v>4.6911287500440652E-3</v>
      </c>
      <c r="L51" s="4">
        <f t="shared" si="18"/>
        <v>6.805139185719327E-3</v>
      </c>
      <c r="M51" s="159">
        <f t="shared" si="19"/>
        <v>0.39827593753383517</v>
      </c>
      <c r="N51" s="154">
        <f t="shared" si="20"/>
        <v>0.45064003746548298</v>
      </c>
      <c r="P51" s="100">
        <f t="shared" si="11"/>
        <v>4.6649364884905529</v>
      </c>
      <c r="Q51" s="83">
        <f t="shared" si="12"/>
        <v>4.0124476116186534</v>
      </c>
      <c r="R51" s="167">
        <f t="shared" si="21"/>
        <v>-0.13987090252605502</v>
      </c>
    </row>
    <row r="52" spans="1:18" ht="20.100000000000001" customHeight="1" x14ac:dyDescent="0.25">
      <c r="A52" s="93" t="s">
        <v>61</v>
      </c>
      <c r="B52" s="36">
        <v>1460.89</v>
      </c>
      <c r="C52" s="37">
        <v>1664.4899999999993</v>
      </c>
      <c r="D52" s="4">
        <f t="shared" si="13"/>
        <v>3.8697975977899438E-3</v>
      </c>
      <c r="E52" s="4">
        <f t="shared" si="14"/>
        <v>4.9756672119855303E-3</v>
      </c>
      <c r="F52" s="159">
        <f t="shared" si="15"/>
        <v>0.13936709813880527</v>
      </c>
      <c r="G52" s="154">
        <f t="shared" si="16"/>
        <v>0.28576936810006626</v>
      </c>
      <c r="I52" s="36">
        <v>571.1339999999999</v>
      </c>
      <c r="J52" s="37">
        <v>500.14299999999997</v>
      </c>
      <c r="K52" s="4">
        <f t="shared" si="17"/>
        <v>6.1721231896714433E-3</v>
      </c>
      <c r="L52" s="4">
        <f t="shared" si="18"/>
        <v>5.6073484054031866E-3</v>
      </c>
      <c r="M52" s="159">
        <f t="shared" si="19"/>
        <v>-0.12429832578694307</v>
      </c>
      <c r="N52" s="154">
        <f t="shared" si="20"/>
        <v>-9.1504133490621573E-2</v>
      </c>
      <c r="P52" s="100">
        <f t="shared" si="11"/>
        <v>3.9094935279179124</v>
      </c>
      <c r="Q52" s="83">
        <f t="shared" si="12"/>
        <v>3.0047822456127715</v>
      </c>
      <c r="R52" s="167">
        <f t="shared" si="21"/>
        <v>-0.23141393529482704</v>
      </c>
    </row>
    <row r="53" spans="1:18" ht="20.100000000000001" customHeight="1" x14ac:dyDescent="0.25">
      <c r="A53" s="93" t="s">
        <v>62</v>
      </c>
      <c r="B53" s="36">
        <v>1663.26</v>
      </c>
      <c r="C53" s="37">
        <v>1500.1700000000003</v>
      </c>
      <c r="D53" s="4">
        <f t="shared" si="13"/>
        <v>4.40586187358398E-3</v>
      </c>
      <c r="E53" s="4">
        <f t="shared" si="14"/>
        <v>4.4844647197666175E-3</v>
      </c>
      <c r="F53" s="159">
        <f t="shared" si="15"/>
        <v>-9.8054423241104638E-2</v>
      </c>
      <c r="G53" s="154">
        <f t="shared" si="16"/>
        <v>1.7840515303921105E-2</v>
      </c>
      <c r="I53" s="36">
        <v>501.88899999999995</v>
      </c>
      <c r="J53" s="37">
        <v>442.47900000000004</v>
      </c>
      <c r="K53" s="4">
        <f t="shared" si="17"/>
        <v>5.4238072598392171E-3</v>
      </c>
      <c r="L53" s="4">
        <f t="shared" si="18"/>
        <v>4.9608490273269782E-3</v>
      </c>
      <c r="M53" s="159">
        <f t="shared" si="19"/>
        <v>-0.11837278760841524</v>
      </c>
      <c r="N53" s="154">
        <f t="shared" si="20"/>
        <v>-8.5356689560160154E-2</v>
      </c>
      <c r="P53" s="100">
        <f t="shared" si="11"/>
        <v>3.0175017736252894</v>
      </c>
      <c r="Q53" s="83">
        <f t="shared" si="12"/>
        <v>2.949525720418352</v>
      </c>
      <c r="R53" s="167">
        <f t="shared" si="21"/>
        <v>-2.2527262055349016E-2</v>
      </c>
    </row>
    <row r="54" spans="1:18" ht="20.100000000000001" customHeight="1" x14ac:dyDescent="0.25">
      <c r="A54" s="93" t="s">
        <v>65</v>
      </c>
      <c r="B54" s="36">
        <v>333.77</v>
      </c>
      <c r="C54" s="37">
        <v>1162.0399999999997</v>
      </c>
      <c r="D54" s="4">
        <f t="shared" si="13"/>
        <v>8.8413388017876044E-4</v>
      </c>
      <c r="E54" s="4">
        <f t="shared" si="14"/>
        <v>3.4736912369648762E-3</v>
      </c>
      <c r="F54" s="159">
        <f t="shared" si="15"/>
        <v>2.4815591575036695</v>
      </c>
      <c r="G54" s="154">
        <f t="shared" si="16"/>
        <v>2.9289199462218782</v>
      </c>
      <c r="I54" s="36">
        <v>119.20500000000001</v>
      </c>
      <c r="J54" s="37">
        <v>338.459</v>
      </c>
      <c r="K54" s="4">
        <f t="shared" si="17"/>
        <v>1.2882229823907956E-3</v>
      </c>
      <c r="L54" s="4">
        <f t="shared" si="18"/>
        <v>3.7946298037648376E-3</v>
      </c>
      <c r="M54" s="159">
        <f t="shared" si="19"/>
        <v>1.839302042699551</v>
      </c>
      <c r="N54" s="154">
        <f t="shared" si="20"/>
        <v>1.9456311955578027</v>
      </c>
      <c r="P54" s="100">
        <f t="shared" si="11"/>
        <v>3.5714713725020228</v>
      </c>
      <c r="Q54" s="83">
        <f t="shared" si="12"/>
        <v>2.9126277925028403</v>
      </c>
      <c r="R54" s="167">
        <f t="shared" si="21"/>
        <v>-0.18447399160800901</v>
      </c>
    </row>
    <row r="55" spans="1:18" ht="20.100000000000001" customHeight="1" x14ac:dyDescent="0.25">
      <c r="A55" s="93" t="s">
        <v>67</v>
      </c>
      <c r="B55" s="36">
        <v>87.699999999999974</v>
      </c>
      <c r="C55" s="37">
        <v>609.02999999999975</v>
      </c>
      <c r="D55" s="4">
        <f t="shared" si="13"/>
        <v>2.3231129607717072E-4</v>
      </c>
      <c r="E55" s="4">
        <f t="shared" si="14"/>
        <v>1.8205760335691698E-3</v>
      </c>
      <c r="F55" s="159">
        <f t="shared" si="15"/>
        <v>5.9444697833523374</v>
      </c>
      <c r="G55" s="154">
        <f t="shared" si="16"/>
        <v>6.8367951292579363</v>
      </c>
      <c r="I55" s="36">
        <v>22.459999999999997</v>
      </c>
      <c r="J55" s="37">
        <v>258.36300000000006</v>
      </c>
      <c r="K55" s="4">
        <f t="shared" si="17"/>
        <v>2.4272042434878789E-4</v>
      </c>
      <c r="L55" s="4">
        <f t="shared" si="18"/>
        <v>2.8966342747277956E-3</v>
      </c>
      <c r="M55" s="159">
        <f t="shared" si="19"/>
        <v>10.503250222617991</v>
      </c>
      <c r="N55" s="154">
        <f t="shared" si="20"/>
        <v>10.934035969570274</v>
      </c>
      <c r="P55" s="100">
        <f t="shared" si="11"/>
        <v>2.561003420752566</v>
      </c>
      <c r="Q55" s="83">
        <f t="shared" si="12"/>
        <v>4.2422048174966775</v>
      </c>
      <c r="R55" s="167">
        <f t="shared" si="21"/>
        <v>0.65646198795395616</v>
      </c>
    </row>
    <row r="56" spans="1:18" ht="20.100000000000001" customHeight="1" x14ac:dyDescent="0.25">
      <c r="A56" s="93" t="s">
        <v>64</v>
      </c>
      <c r="B56" s="36">
        <v>827.39999999999986</v>
      </c>
      <c r="C56" s="37">
        <v>437.95</v>
      </c>
      <c r="D56" s="4">
        <f t="shared" si="13"/>
        <v>2.1917259563768651E-3</v>
      </c>
      <c r="E56" s="4">
        <f t="shared" si="14"/>
        <v>1.3091658438855527E-3</v>
      </c>
      <c r="F56" s="159">
        <f t="shared" si="15"/>
        <v>-0.47069132221416476</v>
      </c>
      <c r="G56" s="154">
        <f t="shared" si="16"/>
        <v>-0.40267813132544616</v>
      </c>
      <c r="I56" s="36">
        <v>213.32900000000001</v>
      </c>
      <c r="J56" s="37">
        <v>206.52500000000001</v>
      </c>
      <c r="K56" s="4">
        <f t="shared" si="17"/>
        <v>2.3054009530677909E-3</v>
      </c>
      <c r="L56" s="4">
        <f t="shared" si="18"/>
        <v>2.3154530392825515E-3</v>
      </c>
      <c r="M56" s="159">
        <f t="shared" si="19"/>
        <v>-3.1894397854956437E-2</v>
      </c>
      <c r="N56" s="154">
        <f t="shared" si="20"/>
        <v>4.3602333908053107E-3</v>
      </c>
      <c r="P56" s="100">
        <f t="shared" si="11"/>
        <v>2.5783055354121349</v>
      </c>
      <c r="Q56" s="83">
        <f t="shared" si="12"/>
        <v>4.7157209727137808</v>
      </c>
      <c r="R56" s="167">
        <f t="shared" si="21"/>
        <v>0.82900005757462958</v>
      </c>
    </row>
    <row r="57" spans="1:18" ht="20.100000000000001" customHeight="1" x14ac:dyDescent="0.25">
      <c r="A57" s="93" t="s">
        <v>66</v>
      </c>
      <c r="B57" s="36">
        <v>411.84000000000003</v>
      </c>
      <c r="C57" s="37">
        <v>633.06999999999994</v>
      </c>
      <c r="D57" s="4">
        <f t="shared" si="13"/>
        <v>1.0909359655236262E-3</v>
      </c>
      <c r="E57" s="4">
        <f t="shared" si="14"/>
        <v>1.8924389103519279E-3</v>
      </c>
      <c r="F57" s="159">
        <f t="shared" si="15"/>
        <v>0.53717463092463069</v>
      </c>
      <c r="G57" s="154">
        <f t="shared" si="16"/>
        <v>0.73469293355233478</v>
      </c>
      <c r="I57" s="36">
        <v>112.44600000000001</v>
      </c>
      <c r="J57" s="37">
        <v>186.29200000000003</v>
      </c>
      <c r="K57" s="4">
        <f t="shared" si="17"/>
        <v>1.2151799125700716E-3</v>
      </c>
      <c r="L57" s="4">
        <f t="shared" si="18"/>
        <v>2.0886109555454551E-3</v>
      </c>
      <c r="M57" s="159">
        <f t="shared" si="19"/>
        <v>0.65672411646479212</v>
      </c>
      <c r="N57" s="154">
        <f t="shared" si="20"/>
        <v>0.71876685414269326</v>
      </c>
      <c r="P57" s="100">
        <f t="shared" si="11"/>
        <v>2.7303321678321679</v>
      </c>
      <c r="Q57" s="83">
        <f t="shared" si="12"/>
        <v>2.9426761653529629</v>
      </c>
      <c r="R57" s="167">
        <f t="shared" si="21"/>
        <v>7.7772221278626374E-2</v>
      </c>
    </row>
    <row r="58" spans="1:18" ht="20.100000000000001" customHeight="1" x14ac:dyDescent="0.25">
      <c r="A58" s="93" t="s">
        <v>68</v>
      </c>
      <c r="B58" s="36">
        <v>203.74</v>
      </c>
      <c r="C58" s="37">
        <v>256.49</v>
      </c>
      <c r="D58" s="4">
        <f t="shared" si="13"/>
        <v>5.3969331200413655E-4</v>
      </c>
      <c r="E58" s="4">
        <f t="shared" si="14"/>
        <v>7.6672667495879775E-4</v>
      </c>
      <c r="F58" s="159">
        <f t="shared" si="15"/>
        <v>0.25890841268283105</v>
      </c>
      <c r="G58" s="154">
        <f t="shared" si="16"/>
        <v>0.42067106985554242</v>
      </c>
      <c r="I58" s="36">
        <v>67.736000000000004</v>
      </c>
      <c r="J58" s="37">
        <v>83.097000000000008</v>
      </c>
      <c r="K58" s="4">
        <f t="shared" si="17"/>
        <v>7.3200848903337047E-4</v>
      </c>
      <c r="L58" s="4">
        <f t="shared" si="18"/>
        <v>9.31641211501088E-4</v>
      </c>
      <c r="M58" s="159">
        <f t="shared" si="19"/>
        <v>0.22677748907523332</v>
      </c>
      <c r="N58" s="154">
        <f t="shared" si="20"/>
        <v>0.27271913571840661</v>
      </c>
      <c r="P58" s="100">
        <f t="shared" si="11"/>
        <v>3.3246294296652597</v>
      </c>
      <c r="Q58" s="83">
        <f t="shared" si="12"/>
        <v>3.2397754298413197</v>
      </c>
      <c r="R58" s="167">
        <f t="shared" si="21"/>
        <v>-2.5522844461039213E-2</v>
      </c>
    </row>
    <row r="59" spans="1:18" ht="20.100000000000001" customHeight="1" x14ac:dyDescent="0.25">
      <c r="A59" s="93" t="s">
        <v>69</v>
      </c>
      <c r="B59" s="36">
        <v>168.57</v>
      </c>
      <c r="C59" s="37">
        <v>168.72</v>
      </c>
      <c r="D59" s="4">
        <f t="shared" si="13"/>
        <v>4.4653038973464857E-4</v>
      </c>
      <c r="E59" s="4">
        <f t="shared" si="14"/>
        <v>5.0435543139712403E-4</v>
      </c>
      <c r="F59" s="159">
        <f t="shared" si="15"/>
        <v>8.8983804947502933E-4</v>
      </c>
      <c r="G59" s="154">
        <f t="shared" si="16"/>
        <v>0.12949855819855416</v>
      </c>
      <c r="I59" s="36">
        <v>75.532000000000011</v>
      </c>
      <c r="J59" s="37">
        <v>70.47399999999999</v>
      </c>
      <c r="K59" s="4">
        <f t="shared" si="17"/>
        <v>8.162581964342231E-4</v>
      </c>
      <c r="L59" s="4">
        <f t="shared" si="18"/>
        <v>7.9011856913399593E-4</v>
      </c>
      <c r="M59" s="159">
        <f t="shared" si="19"/>
        <v>-6.6964994969020017E-2</v>
      </c>
      <c r="N59" s="154">
        <f t="shared" si="20"/>
        <v>-3.2023724128488543E-2</v>
      </c>
      <c r="P59" s="100">
        <f t="shared" si="11"/>
        <v>4.4807498368630245</v>
      </c>
      <c r="Q59" s="83">
        <f t="shared" si="12"/>
        <v>4.1769796111901369</v>
      </c>
      <c r="R59" s="167">
        <f t="shared" si="21"/>
        <v>-6.7794506886721728E-2</v>
      </c>
    </row>
    <row r="60" spans="1:18" ht="20.100000000000001" customHeight="1" x14ac:dyDescent="0.25">
      <c r="A60" s="93" t="s">
        <v>89</v>
      </c>
      <c r="B60" s="36">
        <v>482.15999999999997</v>
      </c>
      <c r="C60" s="37">
        <v>1422.7399999999996</v>
      </c>
      <c r="D60" s="4">
        <f t="shared" si="13"/>
        <v>1.2772088314317977E-3</v>
      </c>
      <c r="E60" s="4">
        <f t="shared" si="14"/>
        <v>4.2530028832737316E-3</v>
      </c>
      <c r="F60" s="159">
        <f t="shared" si="15"/>
        <v>1.9507632321221164</v>
      </c>
      <c r="G60" s="154">
        <f t="shared" si="16"/>
        <v>2.3299197269924607</v>
      </c>
      <c r="I60" s="36">
        <v>18.311999999999998</v>
      </c>
      <c r="J60" s="37">
        <v>58.629000000000019</v>
      </c>
      <c r="K60" s="4">
        <f t="shared" si="17"/>
        <v>1.9789387402827265E-4</v>
      </c>
      <c r="L60" s="4">
        <f t="shared" si="18"/>
        <v>6.5731846623942266E-4</v>
      </c>
      <c r="M60" s="159">
        <f t="shared" si="19"/>
        <v>2.2016710353866333</v>
      </c>
      <c r="N60" s="154">
        <f t="shared" si="20"/>
        <v>2.3215705613278006</v>
      </c>
      <c r="P60" s="100">
        <f t="shared" si="11"/>
        <v>0.37979094076655051</v>
      </c>
      <c r="Q60" s="83">
        <f t="shared" si="12"/>
        <v>0.41208513150681109</v>
      </c>
      <c r="R60" s="167">
        <f t="shared" si="21"/>
        <v>8.5031493050043899E-2</v>
      </c>
    </row>
    <row r="61" spans="1:18" ht="20.100000000000001" customHeight="1" thickBot="1" x14ac:dyDescent="0.3">
      <c r="A61" s="18" t="s">
        <v>18</v>
      </c>
      <c r="B61" s="36">
        <f>B62-SUM(B39:B60)</f>
        <v>316.65999999997439</v>
      </c>
      <c r="C61" s="37">
        <f>C62-SUM(C39:C60)</f>
        <v>407.09000000002561</v>
      </c>
      <c r="D61" s="4">
        <f t="shared" si="13"/>
        <v>8.3881066152555249E-4</v>
      </c>
      <c r="E61" s="4">
        <f t="shared" si="14"/>
        <v>1.2169159113766485E-3</v>
      </c>
      <c r="F61" s="159">
        <f t="shared" si="15"/>
        <v>0.28557443314614583</v>
      </c>
      <c r="G61" s="154">
        <f t="shared" si="16"/>
        <v>0.45076352411095083</v>
      </c>
      <c r="I61" s="36">
        <f>I62-SUM(I39:I60)</f>
        <v>125.33199999998033</v>
      </c>
      <c r="J61" s="37">
        <f>J62-SUM(J39:J60)</f>
        <v>179.47299999999814</v>
      </c>
      <c r="K61" s="4">
        <f t="shared" si="17"/>
        <v>1.3544361631557219E-3</v>
      </c>
      <c r="L61" s="4">
        <f t="shared" si="18"/>
        <v>2.0121598030221669E-3</v>
      </c>
      <c r="M61" s="159">
        <f t="shared" si="19"/>
        <v>0.4319806593689266</v>
      </c>
      <c r="N61" s="154">
        <f t="shared" si="20"/>
        <v>0.48560696897962652</v>
      </c>
      <c r="P61" s="100">
        <f t="shared" si="11"/>
        <v>3.9579359565461525</v>
      </c>
      <c r="Q61" s="83">
        <f t="shared" si="12"/>
        <v>4.4086811270231854</v>
      </c>
      <c r="R61" s="167">
        <f t="shared" si="21"/>
        <v>0.11388389691640451</v>
      </c>
    </row>
    <row r="62" spans="1:18" s="2" customFormat="1" ht="26.25" customHeight="1" thickBot="1" x14ac:dyDescent="0.3">
      <c r="A62" s="24" t="s">
        <v>19</v>
      </c>
      <c r="B62" s="97">
        <v>377510.7</v>
      </c>
      <c r="C62" s="98">
        <v>334525.99</v>
      </c>
      <c r="D62" s="94">
        <f>SUM(D39:D61)</f>
        <v>0.99999999999999978</v>
      </c>
      <c r="E62" s="94">
        <f>SUM(E39:E61)</f>
        <v>1.0000000000000002</v>
      </c>
      <c r="F62" s="172">
        <f t="shared" si="15"/>
        <v>-0.1138635540661497</v>
      </c>
      <c r="G62" s="173">
        <f t="shared" si="16"/>
        <v>4.4408920985006271E-16</v>
      </c>
      <c r="I62" s="97">
        <v>92534.445999999996</v>
      </c>
      <c r="J62" s="98">
        <v>89194.20799999997</v>
      </c>
      <c r="K62" s="94">
        <f t="shared" si="17"/>
        <v>1</v>
      </c>
      <c r="L62" s="94">
        <f t="shared" si="18"/>
        <v>1</v>
      </c>
      <c r="M62" s="172">
        <f t="shared" si="19"/>
        <v>-3.6097238859570488E-2</v>
      </c>
      <c r="N62" s="174">
        <f t="shared" si="20"/>
        <v>0</v>
      </c>
      <c r="P62" s="92">
        <f t="shared" si="11"/>
        <v>2.4511741256605442</v>
      </c>
      <c r="Q62" s="85">
        <f t="shared" si="12"/>
        <v>2.6662863474374583</v>
      </c>
      <c r="R62" s="173">
        <f t="shared" si="21"/>
        <v>8.77588497385699E-2</v>
      </c>
    </row>
    <row r="64" spans="1:18" ht="15.75" thickBot="1" x14ac:dyDescent="0.3"/>
    <row r="65" spans="1:18" x14ac:dyDescent="0.25">
      <c r="A65" s="469" t="s">
        <v>16</v>
      </c>
      <c r="B65" s="460" t="s">
        <v>1</v>
      </c>
      <c r="C65" s="453"/>
      <c r="D65" s="460" t="s">
        <v>13</v>
      </c>
      <c r="E65" s="453"/>
      <c r="F65" s="472" t="s">
        <v>108</v>
      </c>
      <c r="G65" s="463"/>
      <c r="I65" s="458" t="s">
        <v>20</v>
      </c>
      <c r="J65" s="459"/>
      <c r="K65" s="460" t="s">
        <v>13</v>
      </c>
      <c r="L65" s="461"/>
      <c r="M65" s="462" t="s">
        <v>109</v>
      </c>
      <c r="N65" s="463"/>
      <c r="P65" s="451" t="s">
        <v>23</v>
      </c>
      <c r="Q65" s="453"/>
      <c r="R65" s="397" t="s">
        <v>0</v>
      </c>
    </row>
    <row r="66" spans="1:18" x14ac:dyDescent="0.25">
      <c r="A66" s="470"/>
      <c r="B66" s="466" t="str">
        <f>B37</f>
        <v>jan - mar</v>
      </c>
      <c r="C66" s="465"/>
      <c r="D66" s="466" t="str">
        <f>B66</f>
        <v>jan - mar</v>
      </c>
      <c r="E66" s="465"/>
      <c r="F66" s="466" t="str">
        <f>B66</f>
        <v>jan - mar</v>
      </c>
      <c r="G66" s="468"/>
      <c r="I66" s="464" t="str">
        <f>B66</f>
        <v>jan - mar</v>
      </c>
      <c r="J66" s="465"/>
      <c r="K66" s="466" t="str">
        <f>B66</f>
        <v>jan - mar</v>
      </c>
      <c r="L66" s="467"/>
      <c r="M66" s="465" t="str">
        <f>B66</f>
        <v>jan - mar</v>
      </c>
      <c r="N66" s="468"/>
      <c r="P66" s="464" t="str">
        <f>B66</f>
        <v>jan - mar</v>
      </c>
      <c r="Q66" s="467"/>
      <c r="R66" s="398" t="s">
        <v>103</v>
      </c>
    </row>
    <row r="67" spans="1:18" ht="15.75" thickBot="1" x14ac:dyDescent="0.3">
      <c r="A67" s="471"/>
      <c r="B67" s="245">
        <v>2016</v>
      </c>
      <c r="C67" s="402">
        <v>2017</v>
      </c>
      <c r="D67" s="245">
        <f>B67</f>
        <v>2016</v>
      </c>
      <c r="E67" s="402">
        <f>C67</f>
        <v>2017</v>
      </c>
      <c r="F67" s="245" t="s">
        <v>1</v>
      </c>
      <c r="G67" s="401" t="s">
        <v>15</v>
      </c>
      <c r="I67" s="52">
        <f>B67</f>
        <v>2016</v>
      </c>
      <c r="J67" s="402">
        <f>C67</f>
        <v>2017</v>
      </c>
      <c r="K67" s="245">
        <f>B67</f>
        <v>2016</v>
      </c>
      <c r="L67" s="402">
        <f>C67</f>
        <v>2017</v>
      </c>
      <c r="M67" s="54">
        <v>1000</v>
      </c>
      <c r="N67" s="401" t="s">
        <v>15</v>
      </c>
      <c r="P67" s="52">
        <f>B67</f>
        <v>2016</v>
      </c>
      <c r="Q67" s="402">
        <f>C67</f>
        <v>2017</v>
      </c>
      <c r="R67" s="399" t="s">
        <v>24</v>
      </c>
    </row>
    <row r="68" spans="1:18" ht="20.100000000000001" customHeight="1" x14ac:dyDescent="0.25">
      <c r="A68" s="93" t="s">
        <v>37</v>
      </c>
      <c r="B68" s="95">
        <v>42172.88</v>
      </c>
      <c r="C68" s="99">
        <v>53873.340000000004</v>
      </c>
      <c r="D68" s="4">
        <f>B68/$B$96</f>
        <v>0.18727745113655705</v>
      </c>
      <c r="E68" s="4">
        <f>C68/$C$96</f>
        <v>0.18484177331150461</v>
      </c>
      <c r="F68" s="175">
        <f>(C68-B68)/B68</f>
        <v>0.27744038348815653</v>
      </c>
      <c r="G68" s="176">
        <f>(E68-D68)/D68</f>
        <v>-1.3005718575678487E-2</v>
      </c>
      <c r="I68" s="36">
        <v>16373.307999999995</v>
      </c>
      <c r="J68" s="3">
        <v>20176.975000000013</v>
      </c>
      <c r="K68" s="101">
        <f>I68/$I$96</f>
        <v>0.2793867891866087</v>
      </c>
      <c r="L68" s="102">
        <f>J68/$J$96</f>
        <v>0.27222418348361765</v>
      </c>
      <c r="M68" s="175">
        <f>(J68-I68)/I68</f>
        <v>0.23230901171589874</v>
      </c>
      <c r="N68" s="176">
        <f>(L68-K68)/K68</f>
        <v>-2.5636880411718316E-2</v>
      </c>
      <c r="P68" s="103">
        <f t="shared" ref="P68:P96" si="22">(I68/B68)*10</f>
        <v>3.882425862307719</v>
      </c>
      <c r="Q68" s="104">
        <f t="shared" ref="Q68:Q96" si="23">(J68/C68)*10</f>
        <v>3.7452615709365729</v>
      </c>
      <c r="R68" s="179">
        <f>(Q68-P68)/P68</f>
        <v>-3.5329532677699484E-2</v>
      </c>
    </row>
    <row r="69" spans="1:18" ht="20.100000000000001" customHeight="1" x14ac:dyDescent="0.25">
      <c r="A69" s="93" t="s">
        <v>42</v>
      </c>
      <c r="B69" s="36">
        <v>24550.35</v>
      </c>
      <c r="C69" s="37">
        <v>26290.129999999997</v>
      </c>
      <c r="D69" s="4">
        <f t="shared" ref="D69:D95" si="24">B69/$B$96</f>
        <v>0.10902093887138781</v>
      </c>
      <c r="E69" s="4">
        <f t="shared" ref="E69:E95" si="25">C69/$C$96</f>
        <v>9.0202579787887399E-2</v>
      </c>
      <c r="F69" s="177">
        <f t="shared" ref="F69:F96" si="26">(C69-B69)/B69</f>
        <v>7.0865792137382921E-2</v>
      </c>
      <c r="G69" s="154">
        <f t="shared" ref="G69:G96" si="27">(E69-D69)/D69</f>
        <v>-0.17261233739419965</v>
      </c>
      <c r="I69" s="36">
        <v>8591.4840000000022</v>
      </c>
      <c r="J69" s="3">
        <v>10116.503000000001</v>
      </c>
      <c r="K69" s="45">
        <f t="shared" ref="K69:K96" si="28">I69/$I$96</f>
        <v>0.14660123226828217</v>
      </c>
      <c r="L69" s="19">
        <f t="shared" ref="L69:L96" si="29">J69/$J$96</f>
        <v>0.13649007192032336</v>
      </c>
      <c r="M69" s="177">
        <f t="shared" ref="M69:M96" si="30">(J69-I69)/I69</f>
        <v>0.17750356050246943</v>
      </c>
      <c r="N69" s="154">
        <f t="shared" ref="N69:N96" si="31">(L69-K69)/K69</f>
        <v>-6.8970500394261711E-2</v>
      </c>
      <c r="P69" s="100">
        <f t="shared" si="22"/>
        <v>3.4995362591572028</v>
      </c>
      <c r="Q69" s="83">
        <f t="shared" si="23"/>
        <v>3.8480231934950497</v>
      </c>
      <c r="R69" s="167">
        <f t="shared" ref="R69:R96" si="32">(Q69-P69)/P69</f>
        <v>9.9580889732450842E-2</v>
      </c>
    </row>
    <row r="70" spans="1:18" ht="20.100000000000001" customHeight="1" x14ac:dyDescent="0.25">
      <c r="A70" s="93" t="s">
        <v>45</v>
      </c>
      <c r="B70" s="36">
        <v>25546.240000000005</v>
      </c>
      <c r="C70" s="37">
        <v>59784.779999999992</v>
      </c>
      <c r="D70" s="4">
        <f t="shared" si="24"/>
        <v>0.11344339569227334</v>
      </c>
      <c r="E70" s="4">
        <f t="shared" si="25"/>
        <v>0.20512418113000183</v>
      </c>
      <c r="F70" s="177">
        <f t="shared" si="26"/>
        <v>1.3402575095199911</v>
      </c>
      <c r="G70" s="154">
        <f t="shared" si="27"/>
        <v>0.80816326837061436</v>
      </c>
      <c r="I70" s="36">
        <v>4106.6000000000004</v>
      </c>
      <c r="J70" s="3">
        <v>9449.3320000000003</v>
      </c>
      <c r="K70" s="45">
        <f t="shared" si="28"/>
        <v>7.0073181819686511E-2</v>
      </c>
      <c r="L70" s="19">
        <f t="shared" si="29"/>
        <v>0.12748871860948521</v>
      </c>
      <c r="M70" s="177">
        <f t="shared" si="30"/>
        <v>1.3010110553742755</v>
      </c>
      <c r="N70" s="154">
        <f t="shared" si="31"/>
        <v>0.81936534489815693</v>
      </c>
      <c r="P70" s="100">
        <f t="shared" si="22"/>
        <v>1.6075164094598655</v>
      </c>
      <c r="Q70" s="83">
        <f t="shared" si="23"/>
        <v>1.5805581286742212</v>
      </c>
      <c r="R70" s="167">
        <f t="shared" si="32"/>
        <v>-1.6770143450481143E-2</v>
      </c>
    </row>
    <row r="71" spans="1:18" ht="20.100000000000001" customHeight="1" x14ac:dyDescent="0.25">
      <c r="A71" s="93" t="s">
        <v>43</v>
      </c>
      <c r="B71" s="36">
        <v>16552.930000000004</v>
      </c>
      <c r="C71" s="37">
        <v>31648.880000000001</v>
      </c>
      <c r="D71" s="4">
        <f t="shared" si="24"/>
        <v>7.3506730847925264E-2</v>
      </c>
      <c r="E71" s="4">
        <f t="shared" si="25"/>
        <v>0.10858868417148466</v>
      </c>
      <c r="F71" s="177">
        <f t="shared" si="26"/>
        <v>0.91198053758458431</v>
      </c>
      <c r="G71" s="154">
        <f t="shared" si="27"/>
        <v>0.47726178159301985</v>
      </c>
      <c r="I71" s="36">
        <v>4360.6529999999993</v>
      </c>
      <c r="J71" s="3">
        <v>8044.0090000000009</v>
      </c>
      <c r="K71" s="45">
        <f t="shared" si="28"/>
        <v>7.4408228344996191E-2</v>
      </c>
      <c r="L71" s="19">
        <f t="shared" si="29"/>
        <v>0.10852834887092196</v>
      </c>
      <c r="M71" s="177">
        <f t="shared" si="30"/>
        <v>0.84467991376520946</v>
      </c>
      <c r="N71" s="154">
        <f t="shared" si="31"/>
        <v>0.45855305635993249</v>
      </c>
      <c r="P71" s="100">
        <f t="shared" si="22"/>
        <v>2.6343692627226711</v>
      </c>
      <c r="Q71" s="83">
        <f t="shared" si="23"/>
        <v>2.5416409680216172</v>
      </c>
      <c r="R71" s="167">
        <f t="shared" si="32"/>
        <v>-3.5199429333311251E-2</v>
      </c>
    </row>
    <row r="72" spans="1:18" ht="20.100000000000001" customHeight="1" x14ac:dyDescent="0.25">
      <c r="A72" s="93" t="s">
        <v>44</v>
      </c>
      <c r="B72" s="36">
        <v>24802.400000000012</v>
      </c>
      <c r="C72" s="37">
        <v>24302.340000000004</v>
      </c>
      <c r="D72" s="4">
        <f t="shared" si="24"/>
        <v>0.11014021935588333</v>
      </c>
      <c r="E72" s="4">
        <f t="shared" si="25"/>
        <v>8.3382385818646321E-2</v>
      </c>
      <c r="F72" s="177">
        <f t="shared" si="26"/>
        <v>-2.0161758539496515E-2</v>
      </c>
      <c r="G72" s="154">
        <f t="shared" si="27"/>
        <v>-0.24294334706904411</v>
      </c>
      <c r="I72" s="36">
        <v>7341.2640000000019</v>
      </c>
      <c r="J72" s="3">
        <v>6953.8430000000017</v>
      </c>
      <c r="K72" s="45">
        <f t="shared" si="28"/>
        <v>0.12526803853755397</v>
      </c>
      <c r="L72" s="19">
        <f t="shared" si="29"/>
        <v>9.3820021720216695E-2</v>
      </c>
      <c r="M72" s="177">
        <f t="shared" si="30"/>
        <v>-5.2773064692946632E-2</v>
      </c>
      <c r="N72" s="154">
        <f t="shared" si="31"/>
        <v>-0.25104581491398947</v>
      </c>
      <c r="P72" s="100">
        <f t="shared" si="22"/>
        <v>2.9599006547753435</v>
      </c>
      <c r="Q72" s="83">
        <f t="shared" si="23"/>
        <v>2.8613882449179795</v>
      </c>
      <c r="R72" s="167">
        <f t="shared" si="32"/>
        <v>-3.3282336587354508E-2</v>
      </c>
    </row>
    <row r="73" spans="1:18" ht="20.100000000000001" customHeight="1" x14ac:dyDescent="0.25">
      <c r="A73" s="93" t="s">
        <v>49</v>
      </c>
      <c r="B73" s="36">
        <v>12826.749999999996</v>
      </c>
      <c r="C73" s="37">
        <v>21570.709999999995</v>
      </c>
      <c r="D73" s="4">
        <f t="shared" si="24"/>
        <v>5.6959853023218536E-2</v>
      </c>
      <c r="E73" s="4">
        <f t="shared" si="25"/>
        <v>7.4010044448482401E-2</v>
      </c>
      <c r="F73" s="177">
        <f t="shared" si="26"/>
        <v>0.68169723429551532</v>
      </c>
      <c r="G73" s="154">
        <f t="shared" si="27"/>
        <v>0.29933699825934768</v>
      </c>
      <c r="I73" s="36">
        <v>3002.9890000000009</v>
      </c>
      <c r="J73" s="3">
        <v>4196.0209999999997</v>
      </c>
      <c r="K73" s="45">
        <f t="shared" si="28"/>
        <v>5.1241658354726202E-2</v>
      </c>
      <c r="L73" s="19">
        <f t="shared" si="29"/>
        <v>5.6611974322469644E-2</v>
      </c>
      <c r="M73" s="177">
        <f t="shared" si="30"/>
        <v>0.39728150852367372</v>
      </c>
      <c r="N73" s="154">
        <f t="shared" si="31"/>
        <v>0.10480371128051358</v>
      </c>
      <c r="P73" s="100">
        <f t="shared" si="22"/>
        <v>2.3411924298828635</v>
      </c>
      <c r="Q73" s="83">
        <f t="shared" si="23"/>
        <v>1.9452400964085097</v>
      </c>
      <c r="R73" s="167">
        <f t="shared" si="32"/>
        <v>-0.1691242156861768</v>
      </c>
    </row>
    <row r="74" spans="1:18" ht="20.100000000000001" customHeight="1" x14ac:dyDescent="0.25">
      <c r="A74" s="93" t="s">
        <v>52</v>
      </c>
      <c r="B74" s="36">
        <v>9421.9600000000009</v>
      </c>
      <c r="C74" s="37">
        <v>6672.4600000000019</v>
      </c>
      <c r="D74" s="4">
        <f t="shared" si="24"/>
        <v>4.1840174384832035E-2</v>
      </c>
      <c r="E74" s="4">
        <f t="shared" si="25"/>
        <v>2.2893500546839723E-2</v>
      </c>
      <c r="F74" s="177">
        <f t="shared" si="26"/>
        <v>-0.29181826286674944</v>
      </c>
      <c r="G74" s="154">
        <f t="shared" si="27"/>
        <v>-0.45283448543323684</v>
      </c>
      <c r="I74" s="36">
        <v>2347.8999999999996</v>
      </c>
      <c r="J74" s="3">
        <v>1704.1420000000001</v>
      </c>
      <c r="K74" s="45">
        <f t="shared" si="28"/>
        <v>4.0063513269965885E-2</v>
      </c>
      <c r="L74" s="19">
        <f t="shared" si="29"/>
        <v>2.2991982915681802E-2</v>
      </c>
      <c r="M74" s="177">
        <f t="shared" si="30"/>
        <v>-0.27418459048511423</v>
      </c>
      <c r="N74" s="154">
        <f t="shared" si="31"/>
        <v>-0.42611166522637367</v>
      </c>
      <c r="P74" s="100">
        <f t="shared" si="22"/>
        <v>2.4919443512814738</v>
      </c>
      <c r="Q74" s="83">
        <f t="shared" si="23"/>
        <v>2.5539935795793451</v>
      </c>
      <c r="R74" s="167">
        <f t="shared" si="32"/>
        <v>2.4899925339810534E-2</v>
      </c>
    </row>
    <row r="75" spans="1:18" ht="20.100000000000001" customHeight="1" x14ac:dyDescent="0.25">
      <c r="A75" s="93" t="s">
        <v>56</v>
      </c>
      <c r="B75" s="36">
        <v>5553.1599999999989</v>
      </c>
      <c r="C75" s="37">
        <v>5152.2199999999984</v>
      </c>
      <c r="D75" s="4">
        <f t="shared" si="24"/>
        <v>2.4659962766438597E-2</v>
      </c>
      <c r="E75" s="4">
        <f t="shared" si="25"/>
        <v>1.7677490968464177E-2</v>
      </c>
      <c r="F75" s="177">
        <f t="shared" si="26"/>
        <v>-7.2200332783496343E-2</v>
      </c>
      <c r="G75" s="154">
        <f t="shared" si="27"/>
        <v>-0.28315013546887163</v>
      </c>
      <c r="I75" s="36">
        <v>1403.672</v>
      </c>
      <c r="J75" s="3">
        <v>1420.4950000000001</v>
      </c>
      <c r="K75" s="45">
        <f t="shared" si="28"/>
        <v>2.3951629881459841E-2</v>
      </c>
      <c r="L75" s="19">
        <f t="shared" si="29"/>
        <v>1.91650676832162E-2</v>
      </c>
      <c r="M75" s="177">
        <f t="shared" si="30"/>
        <v>1.1984993645239125E-2</v>
      </c>
      <c r="N75" s="154">
        <f t="shared" si="31"/>
        <v>-0.19984285920970915</v>
      </c>
      <c r="P75" s="100">
        <f t="shared" si="22"/>
        <v>2.5276995440433918</v>
      </c>
      <c r="Q75" s="83">
        <f t="shared" si="23"/>
        <v>2.7570542406962444</v>
      </c>
      <c r="R75" s="167">
        <f t="shared" si="32"/>
        <v>9.0736534408662042E-2</v>
      </c>
    </row>
    <row r="76" spans="1:18" ht="20.100000000000001" customHeight="1" x14ac:dyDescent="0.25">
      <c r="A76" s="93" t="s">
        <v>53</v>
      </c>
      <c r="B76" s="36">
        <v>4505.1600000000008</v>
      </c>
      <c r="C76" s="37">
        <v>3907.55</v>
      </c>
      <c r="D76" s="4">
        <f t="shared" si="24"/>
        <v>2.0006100644830792E-2</v>
      </c>
      <c r="E76" s="4">
        <f t="shared" si="25"/>
        <v>1.3406974048822105E-2</v>
      </c>
      <c r="F76" s="177">
        <f t="shared" si="26"/>
        <v>-0.13265011675500993</v>
      </c>
      <c r="G76" s="154">
        <f t="shared" si="27"/>
        <v>-0.32985571317286061</v>
      </c>
      <c r="I76" s="36">
        <v>1467.8620000000001</v>
      </c>
      <c r="J76" s="3">
        <v>1396.797</v>
      </c>
      <c r="K76" s="45">
        <f t="shared" si="28"/>
        <v>2.5046939271467557E-2</v>
      </c>
      <c r="L76" s="19">
        <f t="shared" si="29"/>
        <v>1.8845338452239072E-2</v>
      </c>
      <c r="M76" s="177">
        <f t="shared" si="30"/>
        <v>-4.8413951720257115E-2</v>
      </c>
      <c r="N76" s="154">
        <f t="shared" si="31"/>
        <v>-0.24759914782454451</v>
      </c>
      <c r="P76" s="100">
        <f t="shared" si="22"/>
        <v>3.2581795097177455</v>
      </c>
      <c r="Q76" s="83">
        <f t="shared" si="23"/>
        <v>3.5746106895625136</v>
      </c>
      <c r="R76" s="167">
        <f t="shared" si="32"/>
        <v>9.7119013516901151E-2</v>
      </c>
    </row>
    <row r="77" spans="1:18" ht="20.100000000000001" customHeight="1" x14ac:dyDescent="0.25">
      <c r="A77" s="93" t="s">
        <v>57</v>
      </c>
      <c r="B77" s="36">
        <v>413.58999999999992</v>
      </c>
      <c r="C77" s="37">
        <v>1008.1200000000001</v>
      </c>
      <c r="D77" s="4">
        <f t="shared" si="24"/>
        <v>1.8366324760265037E-3</v>
      </c>
      <c r="E77" s="4">
        <f t="shared" si="25"/>
        <v>3.4589035784823078E-3</v>
      </c>
      <c r="F77" s="177">
        <f t="shared" si="26"/>
        <v>1.4374863995744587</v>
      </c>
      <c r="G77" s="154">
        <f t="shared" si="27"/>
        <v>0.88328564567557699</v>
      </c>
      <c r="I77" s="36">
        <v>902.52800000000025</v>
      </c>
      <c r="J77" s="3">
        <v>1187.5050000000001</v>
      </c>
      <c r="K77" s="45">
        <f t="shared" si="28"/>
        <v>1.5400333278468329E-2</v>
      </c>
      <c r="L77" s="19">
        <f t="shared" si="29"/>
        <v>1.6021607748818303E-2</v>
      </c>
      <c r="M77" s="177">
        <f t="shared" si="30"/>
        <v>0.31575419266770649</v>
      </c>
      <c r="N77" s="154">
        <f t="shared" si="31"/>
        <v>4.0341625023050422E-2</v>
      </c>
      <c r="P77" s="100">
        <f t="shared" si="22"/>
        <v>21.82180420222927</v>
      </c>
      <c r="Q77" s="83">
        <f t="shared" si="23"/>
        <v>11.779401261754552</v>
      </c>
      <c r="R77" s="167">
        <f t="shared" si="32"/>
        <v>-0.46020039623711806</v>
      </c>
    </row>
    <row r="78" spans="1:18" ht="20.100000000000001" customHeight="1" x14ac:dyDescent="0.25">
      <c r="A78" s="93" t="s">
        <v>60</v>
      </c>
      <c r="B78" s="36">
        <v>2044.4</v>
      </c>
      <c r="C78" s="37">
        <v>5760.21</v>
      </c>
      <c r="D78" s="4">
        <f t="shared" si="24"/>
        <v>9.0785837036402844E-3</v>
      </c>
      <c r="E78" s="4">
        <f t="shared" si="25"/>
        <v>1.9763531109202842E-2</v>
      </c>
      <c r="F78" s="177">
        <f t="shared" si="26"/>
        <v>1.8175552729407161</v>
      </c>
      <c r="G78" s="154">
        <f t="shared" si="27"/>
        <v>1.1769399010198212</v>
      </c>
      <c r="I78" s="36">
        <v>424.36599999999999</v>
      </c>
      <c r="J78" s="3">
        <v>1100.501</v>
      </c>
      <c r="K78" s="45">
        <f t="shared" si="28"/>
        <v>7.2411912229321286E-3</v>
      </c>
      <c r="L78" s="19">
        <f t="shared" si="29"/>
        <v>1.484776514556342E-2</v>
      </c>
      <c r="M78" s="177">
        <f t="shared" si="30"/>
        <v>1.5932826852292596</v>
      </c>
      <c r="N78" s="154">
        <f t="shared" si="31"/>
        <v>1.0504589215296556</v>
      </c>
      <c r="P78" s="100">
        <f t="shared" si="22"/>
        <v>2.0757483858344745</v>
      </c>
      <c r="Q78" s="83">
        <f t="shared" si="23"/>
        <v>1.9105223594278682</v>
      </c>
      <c r="R78" s="167">
        <f t="shared" si="32"/>
        <v>-7.9598292131241907E-2</v>
      </c>
    </row>
    <row r="79" spans="1:18" ht="20.100000000000001" customHeight="1" x14ac:dyDescent="0.25">
      <c r="A79" s="93" t="s">
        <v>58</v>
      </c>
      <c r="B79" s="36">
        <v>15626.559999999998</v>
      </c>
      <c r="C79" s="37">
        <v>14107.849999999997</v>
      </c>
      <c r="D79" s="4">
        <f t="shared" si="24"/>
        <v>6.9392992056328068E-2</v>
      </c>
      <c r="E79" s="4">
        <f t="shared" si="25"/>
        <v>4.8404647115116856E-2</v>
      </c>
      <c r="F79" s="177">
        <f t="shared" si="26"/>
        <v>-9.718773677636032E-2</v>
      </c>
      <c r="G79" s="154">
        <f t="shared" si="27"/>
        <v>-0.30245626134948089</v>
      </c>
      <c r="I79" s="36">
        <v>910.19800000000032</v>
      </c>
      <c r="J79" s="3">
        <v>840.95299999999986</v>
      </c>
      <c r="K79" s="45">
        <f t="shared" si="28"/>
        <v>1.5531210720770232E-2</v>
      </c>
      <c r="L79" s="19">
        <f t="shared" si="29"/>
        <v>1.1345989365259089E-2</v>
      </c>
      <c r="M79" s="177">
        <f t="shared" si="30"/>
        <v>-7.6076853607677047E-2</v>
      </c>
      <c r="N79" s="154">
        <f t="shared" si="31"/>
        <v>-0.2694716742149505</v>
      </c>
      <c r="P79" s="100">
        <f t="shared" si="22"/>
        <v>0.5824685663383371</v>
      </c>
      <c r="Q79" s="83">
        <f t="shared" si="23"/>
        <v>0.5960887023890955</v>
      </c>
      <c r="R79" s="167">
        <f t="shared" si="32"/>
        <v>2.3383469663231418E-2</v>
      </c>
    </row>
    <row r="80" spans="1:18" ht="20.100000000000001" customHeight="1" x14ac:dyDescent="0.25">
      <c r="A80" s="93" t="s">
        <v>72</v>
      </c>
      <c r="B80" s="36">
        <v>10736.180000000004</v>
      </c>
      <c r="C80" s="37">
        <v>12259.14</v>
      </c>
      <c r="D80" s="4">
        <f t="shared" si="24"/>
        <v>4.7676241825155931E-2</v>
      </c>
      <c r="E80" s="4">
        <f t="shared" si="25"/>
        <v>4.2061642676581745E-2</v>
      </c>
      <c r="F80" s="177">
        <f t="shared" si="26"/>
        <v>0.14185306133093847</v>
      </c>
      <c r="G80" s="154">
        <f t="shared" si="27"/>
        <v>-0.11776513696622148</v>
      </c>
      <c r="I80" s="36">
        <v>732.33100000000013</v>
      </c>
      <c r="J80" s="3">
        <v>815.9219999999998</v>
      </c>
      <c r="K80" s="45">
        <f t="shared" si="28"/>
        <v>1.2496167952854634E-2</v>
      </c>
      <c r="L80" s="19">
        <f t="shared" si="29"/>
        <v>1.1008275533687288E-2</v>
      </c>
      <c r="M80" s="177">
        <f t="shared" si="30"/>
        <v>0.11414374101328451</v>
      </c>
      <c r="N80" s="154">
        <f t="shared" si="31"/>
        <v>-0.11906789543649265</v>
      </c>
      <c r="P80" s="100">
        <f t="shared" si="22"/>
        <v>0.68211505395773908</v>
      </c>
      <c r="Q80" s="83">
        <f t="shared" si="23"/>
        <v>0.66556218462306471</v>
      </c>
      <c r="R80" s="167">
        <f t="shared" si="32"/>
        <v>-2.4266975547060591E-2</v>
      </c>
    </row>
    <row r="81" spans="1:18" ht="20.100000000000001" customHeight="1" x14ac:dyDescent="0.25">
      <c r="A81" s="93" t="s">
        <v>71</v>
      </c>
      <c r="B81" s="36">
        <v>6529.0599999999986</v>
      </c>
      <c r="C81" s="37">
        <v>8135.0300000000034</v>
      </c>
      <c r="D81" s="4">
        <f t="shared" si="24"/>
        <v>2.8993649831779308E-2</v>
      </c>
      <c r="E81" s="4">
        <f t="shared" si="25"/>
        <v>2.7911641846269229E-2</v>
      </c>
      <c r="F81" s="177">
        <f t="shared" ref="F81:F91" si="33">(C81-B81)/B81</f>
        <v>0.24597262086732319</v>
      </c>
      <c r="G81" s="154">
        <f t="shared" ref="G81:G91" si="34">(E81-D81)/D81</f>
        <v>-3.7318791935057237E-2</v>
      </c>
      <c r="I81" s="36">
        <v>641.25799999999992</v>
      </c>
      <c r="J81" s="3">
        <v>783.15299999999991</v>
      </c>
      <c r="K81" s="45">
        <f t="shared" si="28"/>
        <v>1.0942139099821876E-2</v>
      </c>
      <c r="L81" s="19">
        <f t="shared" si="29"/>
        <v>1.0566161972631945E-2</v>
      </c>
      <c r="M81" s="177">
        <f>(J81-I81)/I81</f>
        <v>0.22127599187846389</v>
      </c>
      <c r="N81" s="154">
        <f>(L81-K81)/K81</f>
        <v>-3.4360477760335927E-2</v>
      </c>
      <c r="P81" s="100">
        <f t="shared" si="22"/>
        <v>0.98215975959785951</v>
      </c>
      <c r="Q81" s="83">
        <f t="shared" si="23"/>
        <v>0.96269220887937668</v>
      </c>
      <c r="R81" s="167">
        <f>(Q81-P81)/P81</f>
        <v>-1.9821165068352752E-2</v>
      </c>
    </row>
    <row r="82" spans="1:18" ht="20.100000000000001" customHeight="1" x14ac:dyDescent="0.25">
      <c r="A82" s="93" t="s">
        <v>76</v>
      </c>
      <c r="B82" s="36">
        <v>407.98</v>
      </c>
      <c r="C82" s="37">
        <v>592.69999999999993</v>
      </c>
      <c r="D82" s="4">
        <f t="shared" si="24"/>
        <v>1.8117201034098822E-3</v>
      </c>
      <c r="E82" s="4">
        <f t="shared" si="25"/>
        <v>2.0335794855438471E-3</v>
      </c>
      <c r="F82" s="177">
        <f>(C82-B82)/B82</f>
        <v>0.45276729251433873</v>
      </c>
      <c r="G82" s="154">
        <f>(E82-D82)/D82</f>
        <v>0.12245786847339057</v>
      </c>
      <c r="I82" s="36">
        <v>381.81100000000004</v>
      </c>
      <c r="J82" s="3">
        <v>718.49099999999999</v>
      </c>
      <c r="K82" s="45">
        <f t="shared" si="28"/>
        <v>6.5150517761058601E-3</v>
      </c>
      <c r="L82" s="19">
        <f t="shared" si="29"/>
        <v>9.6937536878212802E-3</v>
      </c>
      <c r="M82" s="177">
        <f>(J82-I82)/I82</f>
        <v>0.88179753857274912</v>
      </c>
      <c r="N82" s="154">
        <f>(L82-K82)/K82</f>
        <v>0.48790125097292408</v>
      </c>
      <c r="P82" s="100">
        <f t="shared" si="22"/>
        <v>9.3585714986028741</v>
      </c>
      <c r="Q82" s="83">
        <f t="shared" si="23"/>
        <v>12.122338451155731</v>
      </c>
      <c r="R82" s="167">
        <f>(Q82-P82)/P82</f>
        <v>0.29531931801402111</v>
      </c>
    </row>
    <row r="83" spans="1:18" ht="20.100000000000001" customHeight="1" x14ac:dyDescent="0.25">
      <c r="A83" s="93" t="s">
        <v>73</v>
      </c>
      <c r="B83" s="36">
        <v>1884.4100000000003</v>
      </c>
      <c r="C83" s="37">
        <v>1820.9399999999996</v>
      </c>
      <c r="D83" s="4">
        <f t="shared" si="24"/>
        <v>8.3681148097127719E-3</v>
      </c>
      <c r="E83" s="4">
        <f t="shared" si="25"/>
        <v>6.2477243603951621E-3</v>
      </c>
      <c r="F83" s="177">
        <f>(C83-B83)/B83</f>
        <v>-3.3681629793941181E-2</v>
      </c>
      <c r="G83" s="154">
        <f>(E83-D83)/D83</f>
        <v>-0.25338926359572622</v>
      </c>
      <c r="I83" s="36">
        <v>532.70400000000018</v>
      </c>
      <c r="J83" s="3">
        <v>617.35399999999993</v>
      </c>
      <c r="K83" s="45">
        <f t="shared" si="28"/>
        <v>9.089822297782664E-3</v>
      </c>
      <c r="L83" s="19">
        <f t="shared" si="29"/>
        <v>8.3292311444280002E-3</v>
      </c>
      <c r="M83" s="177">
        <f>(J83-I83)/I83</f>
        <v>0.15890625938607505</v>
      </c>
      <c r="N83" s="154">
        <f>(L83-K83)/K83</f>
        <v>-8.3675029988231939E-2</v>
      </c>
      <c r="P83" s="100">
        <f t="shared" si="22"/>
        <v>2.8269007275486762</v>
      </c>
      <c r="Q83" s="83">
        <f t="shared" si="23"/>
        <v>3.3903039089700924</v>
      </c>
      <c r="R83" s="167">
        <f>(Q83-P83)/P83</f>
        <v>0.19930066023576523</v>
      </c>
    </row>
    <row r="84" spans="1:18" ht="20.100000000000001" customHeight="1" x14ac:dyDescent="0.25">
      <c r="A84" s="93" t="s">
        <v>74</v>
      </c>
      <c r="B84" s="36">
        <v>872.60000000000014</v>
      </c>
      <c r="C84" s="37">
        <v>1147.45</v>
      </c>
      <c r="D84" s="4">
        <f t="shared" si="24"/>
        <v>3.8749619153768894E-3</v>
      </c>
      <c r="E84" s="4">
        <f t="shared" si="25"/>
        <v>3.9369508700645992E-3</v>
      </c>
      <c r="F84" s="177">
        <f t="shared" si="33"/>
        <v>0.31497822599129022</v>
      </c>
      <c r="G84" s="154">
        <f t="shared" si="34"/>
        <v>1.5997306822996361E-2</v>
      </c>
      <c r="I84" s="36">
        <v>434.78300000000013</v>
      </c>
      <c r="J84" s="3">
        <v>605.18999999999983</v>
      </c>
      <c r="K84" s="45">
        <f t="shared" si="28"/>
        <v>7.418942242027167E-3</v>
      </c>
      <c r="L84" s="19">
        <f t="shared" si="29"/>
        <v>8.1651166045678507E-3</v>
      </c>
      <c r="M84" s="177">
        <f t="shared" si="30"/>
        <v>0.39193574725782665</v>
      </c>
      <c r="N84" s="154">
        <f t="shared" si="31"/>
        <v>0.10057692029380155</v>
      </c>
      <c r="P84" s="100">
        <f t="shared" si="22"/>
        <v>4.9826151730460699</v>
      </c>
      <c r="Q84" s="83">
        <f t="shared" si="23"/>
        <v>5.2742167414702141</v>
      </c>
      <c r="R84" s="167">
        <f t="shared" si="32"/>
        <v>5.8523798908169868E-2</v>
      </c>
    </row>
    <row r="85" spans="1:18" ht="20.100000000000001" customHeight="1" x14ac:dyDescent="0.25">
      <c r="A85" s="93" t="s">
        <v>114</v>
      </c>
      <c r="B85" s="36">
        <v>271.08</v>
      </c>
      <c r="C85" s="37">
        <v>489.46000000000004</v>
      </c>
      <c r="D85" s="4">
        <f t="shared" si="24"/>
        <v>1.2037871602342046E-3</v>
      </c>
      <c r="E85" s="4">
        <f t="shared" si="25"/>
        <v>1.679358554064943E-3</v>
      </c>
      <c r="F85" s="177">
        <f t="shared" si="33"/>
        <v>0.80559244503467631</v>
      </c>
      <c r="G85" s="154">
        <f t="shared" si="34"/>
        <v>0.39506269010064277</v>
      </c>
      <c r="I85" s="36">
        <v>220.55500000000004</v>
      </c>
      <c r="J85" s="3">
        <v>335.48899999999992</v>
      </c>
      <c r="K85" s="45">
        <f t="shared" si="28"/>
        <v>3.7634516671311933E-3</v>
      </c>
      <c r="L85" s="19">
        <f t="shared" si="29"/>
        <v>4.5263583412645013E-3</v>
      </c>
      <c r="M85" s="177">
        <f t="shared" si="30"/>
        <v>0.5211126476389103</v>
      </c>
      <c r="N85" s="154">
        <f t="shared" si="31"/>
        <v>0.20271461987842057</v>
      </c>
      <c r="P85" s="100">
        <f t="shared" si="22"/>
        <v>8.1361590674339705</v>
      </c>
      <c r="Q85" s="83">
        <f t="shared" si="23"/>
        <v>6.8542679687819206</v>
      </c>
      <c r="R85" s="167">
        <f t="shared" si="32"/>
        <v>-0.15755482261685186</v>
      </c>
    </row>
    <row r="86" spans="1:18" ht="20.100000000000001" customHeight="1" x14ac:dyDescent="0.25">
      <c r="A86" s="93" t="s">
        <v>55</v>
      </c>
      <c r="B86" s="36">
        <v>8573.840000000002</v>
      </c>
      <c r="C86" s="37">
        <v>1278.1200000000001</v>
      </c>
      <c r="D86" s="4">
        <f t="shared" si="24"/>
        <v>3.8073921004509501E-2</v>
      </c>
      <c r="E86" s="4">
        <f t="shared" si="25"/>
        <v>4.3852853248916865E-3</v>
      </c>
      <c r="F86" s="177">
        <f t="shared" si="33"/>
        <v>-0.85092793893984497</v>
      </c>
      <c r="G86" s="154">
        <f t="shared" si="34"/>
        <v>-0.88482180954327527</v>
      </c>
      <c r="I86" s="36">
        <v>1054.3390000000004</v>
      </c>
      <c r="J86" s="3">
        <v>314.28100000000001</v>
      </c>
      <c r="K86" s="45">
        <f t="shared" si="28"/>
        <v>1.7990768140697042E-2</v>
      </c>
      <c r="L86" s="19">
        <f t="shared" si="29"/>
        <v>4.2402237505579886E-3</v>
      </c>
      <c r="M86" s="177">
        <f t="shared" si="30"/>
        <v>-0.70191655624993499</v>
      </c>
      <c r="N86" s="154">
        <f t="shared" si="31"/>
        <v>-0.76431113349928903</v>
      </c>
      <c r="P86" s="100">
        <f t="shared" si="22"/>
        <v>1.2297162065072362</v>
      </c>
      <c r="Q86" s="83">
        <f t="shared" si="23"/>
        <v>2.4589318686821269</v>
      </c>
      <c r="R86" s="167">
        <f t="shared" si="32"/>
        <v>0.99959295947333471</v>
      </c>
    </row>
    <row r="87" spans="1:18" ht="20.100000000000001" customHeight="1" x14ac:dyDescent="0.25">
      <c r="A87" s="93" t="s">
        <v>80</v>
      </c>
      <c r="B87" s="36">
        <v>689.11999999999989</v>
      </c>
      <c r="C87" s="37">
        <v>597.60000000000014</v>
      </c>
      <c r="D87" s="4">
        <f t="shared" si="24"/>
        <v>3.0601807874450163E-3</v>
      </c>
      <c r="E87" s="4">
        <f t="shared" si="25"/>
        <v>2.0503915987194255E-3</v>
      </c>
      <c r="F87" s="177">
        <f t="shared" si="33"/>
        <v>-0.13280705827722278</v>
      </c>
      <c r="G87" s="154">
        <f t="shared" si="34"/>
        <v>-0.32997697157908001</v>
      </c>
      <c r="I87" s="36">
        <v>339.98899999999998</v>
      </c>
      <c r="J87" s="3">
        <v>312.94299999999993</v>
      </c>
      <c r="K87" s="45">
        <f t="shared" si="28"/>
        <v>5.8014199127485976E-3</v>
      </c>
      <c r="L87" s="19">
        <f t="shared" si="29"/>
        <v>4.2221716908463075E-3</v>
      </c>
      <c r="M87" s="177">
        <f t="shared" si="30"/>
        <v>-7.9549632488110061E-2</v>
      </c>
      <c r="N87" s="154">
        <f t="shared" si="31"/>
        <v>-0.27221753392335868</v>
      </c>
      <c r="P87" s="100">
        <f t="shared" si="22"/>
        <v>4.9336690271650809</v>
      </c>
      <c r="Q87" s="83">
        <f t="shared" si="23"/>
        <v>5.2366633199464498</v>
      </c>
      <c r="R87" s="167">
        <f t="shared" si="32"/>
        <v>6.1413583098716994E-2</v>
      </c>
    </row>
    <row r="88" spans="1:18" ht="20.100000000000001" customHeight="1" x14ac:dyDescent="0.25">
      <c r="A88" s="93" t="s">
        <v>79</v>
      </c>
      <c r="B88" s="36">
        <v>2245</v>
      </c>
      <c r="C88" s="37">
        <v>1891.9399999999998</v>
      </c>
      <c r="D88" s="4">
        <f t="shared" si="24"/>
        <v>9.9693897547800999E-3</v>
      </c>
      <c r="E88" s="4">
        <f t="shared" si="25"/>
        <v>6.4913284492657776E-3</v>
      </c>
      <c r="F88" s="177">
        <f t="shared" si="33"/>
        <v>-0.15726503340757245</v>
      </c>
      <c r="G88" s="154">
        <f t="shared" si="34"/>
        <v>-0.34887404255076593</v>
      </c>
      <c r="I88" s="36">
        <v>267.36400000000009</v>
      </c>
      <c r="J88" s="3">
        <v>251.45700000000002</v>
      </c>
      <c r="K88" s="45">
        <f t="shared" si="28"/>
        <v>4.5621794633123915E-3</v>
      </c>
      <c r="L88" s="19">
        <f t="shared" si="29"/>
        <v>3.3926134371599311E-3</v>
      </c>
      <c r="M88" s="177">
        <f t="shared" si="30"/>
        <v>-5.9495668826020191E-2</v>
      </c>
      <c r="N88" s="154">
        <f t="shared" si="31"/>
        <v>-0.25636124916999464</v>
      </c>
      <c r="P88" s="100">
        <f t="shared" si="22"/>
        <v>1.1909309576837421</v>
      </c>
      <c r="Q88" s="83">
        <f t="shared" si="23"/>
        <v>1.3290960601287569</v>
      </c>
      <c r="R88" s="167">
        <f t="shared" si="32"/>
        <v>0.11601436804845008</v>
      </c>
    </row>
    <row r="89" spans="1:18" ht="20.100000000000001" customHeight="1" x14ac:dyDescent="0.25">
      <c r="A89" s="93" t="s">
        <v>78</v>
      </c>
      <c r="B89" s="36">
        <v>487.62999999999994</v>
      </c>
      <c r="C89" s="37">
        <v>405.85999999999996</v>
      </c>
      <c r="D89" s="4">
        <f t="shared" si="24"/>
        <v>2.1654225060683385E-3</v>
      </c>
      <c r="E89" s="4">
        <f t="shared" si="25"/>
        <v>1.3925233170285572E-3</v>
      </c>
      <c r="F89" s="177">
        <f t="shared" si="33"/>
        <v>-0.16768861636896826</v>
      </c>
      <c r="G89" s="154">
        <f t="shared" si="34"/>
        <v>-0.35692766047910901</v>
      </c>
      <c r="I89" s="36">
        <v>253.435</v>
      </c>
      <c r="J89" s="3">
        <v>221.05399999999997</v>
      </c>
      <c r="K89" s="45">
        <f t="shared" si="28"/>
        <v>4.3245012502976304E-3</v>
      </c>
      <c r="L89" s="19">
        <f t="shared" si="29"/>
        <v>2.9824215302733719E-3</v>
      </c>
      <c r="M89" s="177">
        <f t="shared" si="30"/>
        <v>-0.1277684613411724</v>
      </c>
      <c r="N89" s="154">
        <f t="shared" si="31"/>
        <v>-0.31034323783162066</v>
      </c>
      <c r="P89" s="100">
        <f t="shared" si="22"/>
        <v>5.1972807251399633</v>
      </c>
      <c r="Q89" s="83">
        <f t="shared" si="23"/>
        <v>5.4465579263785546</v>
      </c>
      <c r="R89" s="167">
        <f t="shared" si="32"/>
        <v>4.7963004967733057E-2</v>
      </c>
    </row>
    <row r="90" spans="1:18" ht="20.100000000000001" customHeight="1" x14ac:dyDescent="0.25">
      <c r="A90" s="93" t="s">
        <v>77</v>
      </c>
      <c r="B90" s="36">
        <v>444.58000000000004</v>
      </c>
      <c r="C90" s="37">
        <v>557.45000000000005</v>
      </c>
      <c r="D90" s="4">
        <f t="shared" si="24"/>
        <v>1.9742500210156513E-3</v>
      </c>
      <c r="E90" s="4">
        <f t="shared" si="25"/>
        <v>1.9126352019848453E-3</v>
      </c>
      <c r="F90" s="177">
        <f t="shared" si="33"/>
        <v>0.2538800665796932</v>
      </c>
      <c r="G90" s="154">
        <f t="shared" si="34"/>
        <v>-3.1209227997935317E-2</v>
      </c>
      <c r="I90" s="36">
        <v>231.61299999999994</v>
      </c>
      <c r="J90" s="3">
        <v>216.28700000000006</v>
      </c>
      <c r="K90" s="45">
        <f t="shared" si="28"/>
        <v>3.952140422929685E-3</v>
      </c>
      <c r="L90" s="19">
        <f t="shared" si="29"/>
        <v>2.9181060081167362E-3</v>
      </c>
      <c r="M90" s="177">
        <f>(J90-I90)/I90</f>
        <v>-6.6170724441200979E-2</v>
      </c>
      <c r="N90" s="154">
        <f>(L90-K90)/K90</f>
        <v>-0.26163908772412209</v>
      </c>
      <c r="P90" s="100">
        <f t="shared" si="22"/>
        <v>5.2097035404201701</v>
      </c>
      <c r="Q90" s="83">
        <f t="shared" si="23"/>
        <v>3.8799354202170604</v>
      </c>
      <c r="R90" s="167">
        <f>(Q90-P90)/P90</f>
        <v>-0.2552483284098469</v>
      </c>
    </row>
    <row r="91" spans="1:18" ht="20.100000000000001" customHeight="1" x14ac:dyDescent="0.25">
      <c r="A91" s="93" t="s">
        <v>83</v>
      </c>
      <c r="B91" s="36">
        <v>144.81000000000003</v>
      </c>
      <c r="C91" s="37">
        <v>243.30999999999997</v>
      </c>
      <c r="D91" s="4">
        <f t="shared" si="24"/>
        <v>6.4305894449430141E-4</v>
      </c>
      <c r="E91" s="4">
        <f t="shared" si="25"/>
        <v>8.3480719525505899E-4</v>
      </c>
      <c r="F91" s="177">
        <f t="shared" si="33"/>
        <v>0.68020164353290469</v>
      </c>
      <c r="G91" s="154">
        <f t="shared" si="34"/>
        <v>0.29818145350819669</v>
      </c>
      <c r="I91" s="36">
        <v>134.65100000000001</v>
      </c>
      <c r="J91" s="3">
        <v>193.16700000000003</v>
      </c>
      <c r="K91" s="45">
        <f t="shared" si="28"/>
        <v>2.2976243133498776E-3</v>
      </c>
      <c r="L91" s="19">
        <f t="shared" si="29"/>
        <v>2.6061750510658777E-3</v>
      </c>
      <c r="M91" s="177">
        <f>(J91-I91)/I91</f>
        <v>0.4345753095038285</v>
      </c>
      <c r="N91" s="154">
        <f>(L91-K91)/K91</f>
        <v>0.13429120501695122</v>
      </c>
      <c r="P91" s="100">
        <f t="shared" si="22"/>
        <v>9.2984600511014417</v>
      </c>
      <c r="Q91" s="83">
        <f t="shared" si="23"/>
        <v>7.9391311495622885</v>
      </c>
      <c r="R91" s="167">
        <f>(Q91-P91)/P91</f>
        <v>-0.14618860478710505</v>
      </c>
    </row>
    <row r="92" spans="1:18" ht="20.100000000000001" customHeight="1" x14ac:dyDescent="0.25">
      <c r="A92" s="93" t="s">
        <v>75</v>
      </c>
      <c r="B92" s="36">
        <v>2149.4499999999998</v>
      </c>
      <c r="C92" s="37">
        <v>603.85</v>
      </c>
      <c r="D92" s="4">
        <f t="shared" si="24"/>
        <v>9.5450800928338908E-3</v>
      </c>
      <c r="E92" s="4">
        <f t="shared" si="25"/>
        <v>2.0718356206270495E-3</v>
      </c>
      <c r="F92" s="177">
        <f>(C92-B92)/B92</f>
        <v>-0.71906766847333037</v>
      </c>
      <c r="G92" s="154">
        <f>(E92-D92)/D92</f>
        <v>-0.7829420391995966</v>
      </c>
      <c r="I92" s="36">
        <v>510.34</v>
      </c>
      <c r="J92" s="3">
        <v>149.25200000000001</v>
      </c>
      <c r="K92" s="45">
        <f t="shared" si="28"/>
        <v>8.708213025339407E-3</v>
      </c>
      <c r="L92" s="19">
        <f t="shared" si="29"/>
        <v>2.0136816263734716E-3</v>
      </c>
      <c r="M92" s="177">
        <f>(J92-I92)/I92</f>
        <v>-0.70754399028098913</v>
      </c>
      <c r="N92" s="154">
        <f>(L92-K92)/K92</f>
        <v>-0.76876063774347236</v>
      </c>
      <c r="P92" s="100">
        <f t="shared" si="22"/>
        <v>2.3742817930168183</v>
      </c>
      <c r="Q92" s="83">
        <f t="shared" si="23"/>
        <v>2.4716734288316635</v>
      </c>
      <c r="R92" s="167">
        <f>(Q92-P92)/P92</f>
        <v>4.1019408943492389E-2</v>
      </c>
    </row>
    <row r="93" spans="1:18" ht="20.100000000000001" customHeight="1" x14ac:dyDescent="0.25">
      <c r="A93" s="93" t="s">
        <v>81</v>
      </c>
      <c r="B93" s="36">
        <v>211.91</v>
      </c>
      <c r="C93" s="37">
        <v>382.87</v>
      </c>
      <c r="D93" s="4">
        <f t="shared" si="24"/>
        <v>9.4103046010487795E-4</v>
      </c>
      <c r="E93" s="4">
        <f t="shared" si="25"/>
        <v>1.3136436268435514E-3</v>
      </c>
      <c r="F93" s="177">
        <f t="shared" si="26"/>
        <v>0.80675758576754286</v>
      </c>
      <c r="G93" s="154">
        <f t="shared" si="27"/>
        <v>0.39596291781792664</v>
      </c>
      <c r="I93" s="36">
        <v>78.278999999999996</v>
      </c>
      <c r="J93" s="3">
        <v>148.61500000000001</v>
      </c>
      <c r="K93" s="45">
        <f t="shared" si="28"/>
        <v>1.3357177713103879E-3</v>
      </c>
      <c r="L93" s="19">
        <f t="shared" si="29"/>
        <v>2.0050873348664909E-3</v>
      </c>
      <c r="M93" s="177">
        <f t="shared" si="30"/>
        <v>0.89852961841617829</v>
      </c>
      <c r="N93" s="154">
        <f t="shared" si="31"/>
        <v>0.50113098585146998</v>
      </c>
      <c r="P93" s="100">
        <f t="shared" si="22"/>
        <v>3.6939738568260112</v>
      </c>
      <c r="Q93" s="83">
        <f t="shared" si="23"/>
        <v>3.8816047222294774</v>
      </c>
      <c r="R93" s="167">
        <f t="shared" si="32"/>
        <v>5.0793771877066032E-2</v>
      </c>
    </row>
    <row r="94" spans="1:18" ht="20.100000000000001" customHeight="1" x14ac:dyDescent="0.25">
      <c r="A94" s="93" t="s">
        <v>94</v>
      </c>
      <c r="B94" s="36">
        <v>218.15999999999997</v>
      </c>
      <c r="C94" s="37">
        <v>558.20000000000005</v>
      </c>
      <c r="D94" s="4">
        <f t="shared" si="24"/>
        <v>9.6878488592553518E-4</v>
      </c>
      <c r="E94" s="4">
        <f t="shared" si="25"/>
        <v>1.9152084846137602E-3</v>
      </c>
      <c r="F94" s="177">
        <f>(C94-B94)/B94</f>
        <v>1.5586725339200593</v>
      </c>
      <c r="G94" s="154">
        <f>(E94-D94)/D94</f>
        <v>0.97691821212100438</v>
      </c>
      <c r="I94" s="36">
        <v>60.597999999999999</v>
      </c>
      <c r="J94" s="3">
        <v>138.05199999999999</v>
      </c>
      <c r="K94" s="45">
        <f t="shared" si="28"/>
        <v>1.0340171119440321E-3</v>
      </c>
      <c r="L94" s="19">
        <f t="shared" si="29"/>
        <v>1.8625732042727096E-3</v>
      </c>
      <c r="M94" s="177">
        <f>(J94-I94)/I94</f>
        <v>1.2781609954123898</v>
      </c>
      <c r="N94" s="154">
        <f>(L94-K94)/K94</f>
        <v>0.80129824038494679</v>
      </c>
      <c r="P94" s="100">
        <f t="shared" si="22"/>
        <v>2.7776861019435279</v>
      </c>
      <c r="Q94" s="83">
        <f t="shared" si="23"/>
        <v>2.4731637405947686</v>
      </c>
      <c r="R94" s="167">
        <f>(Q94-P94)/P94</f>
        <v>-0.10963166829242768</v>
      </c>
    </row>
    <row r="95" spans="1:18" ht="20.100000000000001" customHeight="1" thickBot="1" x14ac:dyDescent="0.3">
      <c r="A95" s="18" t="s">
        <v>18</v>
      </c>
      <c r="B95" s="36">
        <f>B96-SUM(B68:B94)</f>
        <v>5307.1199999999953</v>
      </c>
      <c r="C95" s="37">
        <f>C96-SUM(C68:C94)</f>
        <v>6414.0099999999511</v>
      </c>
      <c r="D95" s="4">
        <f t="shared" si="24"/>
        <v>2.3567370937812259E-2</v>
      </c>
      <c r="E95" s="4">
        <f t="shared" si="25"/>
        <v>2.2006747352915461E-2</v>
      </c>
      <c r="F95" s="177">
        <f t="shared" si="26"/>
        <v>0.20856698171512172</v>
      </c>
      <c r="G95" s="154">
        <f t="shared" si="27"/>
        <v>-6.6219672487646167E-2</v>
      </c>
      <c r="I95" s="36">
        <f>I96-SUM(I68:I94)</f>
        <v>1497.5720000000074</v>
      </c>
      <c r="J95" s="3">
        <f>J96-SUM(J68:J94)</f>
        <v>1711.1829999999754</v>
      </c>
      <c r="K95" s="45">
        <f t="shared" si="28"/>
        <v>2.5553897395429813E-2</v>
      </c>
      <c r="L95" s="19">
        <f t="shared" si="29"/>
        <v>2.3086978844253921E-2</v>
      </c>
      <c r="M95" s="177">
        <f t="shared" si="30"/>
        <v>0.14263821706066018</v>
      </c>
      <c r="N95" s="154">
        <f t="shared" si="31"/>
        <v>-9.6537859294100775E-2</v>
      </c>
      <c r="P95" s="100">
        <f t="shared" si="22"/>
        <v>2.8218167292241532</v>
      </c>
      <c r="Q95" s="83">
        <f t="shared" si="23"/>
        <v>2.6678832742699004</v>
      </c>
      <c r="R95" s="167">
        <f t="shared" si="32"/>
        <v>-5.4551188020129211E-2</v>
      </c>
    </row>
    <row r="96" spans="1:18" s="2" customFormat="1" ht="26.25" customHeight="1" thickBot="1" x14ac:dyDescent="0.3">
      <c r="A96" s="24" t="s">
        <v>19</v>
      </c>
      <c r="B96" s="34">
        <v>225189.31</v>
      </c>
      <c r="C96" s="35">
        <v>291456.51999999996</v>
      </c>
      <c r="D96" s="27">
        <f>SUM(D68:D95)</f>
        <v>0.99999999999999989</v>
      </c>
      <c r="E96" s="27">
        <f>SUM(E68:E95)</f>
        <v>0.99999999999999989</v>
      </c>
      <c r="F96" s="178">
        <f t="shared" si="26"/>
        <v>0.2942733382859069</v>
      </c>
      <c r="G96" s="174">
        <f t="shared" si="27"/>
        <v>0</v>
      </c>
      <c r="I96" s="34">
        <v>58604.446000000011</v>
      </c>
      <c r="J96" s="26">
        <v>74118.965999999986</v>
      </c>
      <c r="K96" s="44">
        <f t="shared" si="28"/>
        <v>1</v>
      </c>
      <c r="L96" s="28">
        <f t="shared" si="29"/>
        <v>1</v>
      </c>
      <c r="M96" s="178">
        <f t="shared" si="30"/>
        <v>0.26473281566384865</v>
      </c>
      <c r="N96" s="174">
        <f t="shared" si="31"/>
        <v>0</v>
      </c>
      <c r="P96" s="92">
        <f t="shared" si="22"/>
        <v>2.6024523988283468</v>
      </c>
      <c r="Q96" s="180">
        <f t="shared" si="23"/>
        <v>2.5430539690791614</v>
      </c>
      <c r="R96" s="173">
        <f t="shared" si="32"/>
        <v>-2.2824021594372773E-2</v>
      </c>
    </row>
  </sheetData>
  <customSheetViews>
    <customSheetView guid="{D2454DF7-9151-402B-B9E4-208D72282370}" showGridLines="0" fitToPage="1" hiddenColumns="1" topLeftCell="A25">
      <selection activeCell="N7" sqref="N7:N10"/>
      <pageMargins left="0.31496062992125984" right="0.31496062992125984" top="0.35433070866141736" bottom="0.35433070866141736" header="0.31496062992125984" footer="0.31496062992125984"/>
      <printOptions horizontalCentered="1"/>
      <pageSetup paperSize="9" scale="44" orientation="portrait" r:id="rId1"/>
    </customSheetView>
  </customSheetViews>
  <mergeCells count="45">
    <mergeCell ref="P66:Q66"/>
    <mergeCell ref="P4:Q4"/>
    <mergeCell ref="P5:Q5"/>
    <mergeCell ref="P36:Q36"/>
    <mergeCell ref="P37:Q37"/>
    <mergeCell ref="P65:Q65"/>
    <mergeCell ref="K65:L65"/>
    <mergeCell ref="M65:N65"/>
    <mergeCell ref="B66:C66"/>
    <mergeCell ref="D66:E66"/>
    <mergeCell ref="F66:G66"/>
    <mergeCell ref="I66:J66"/>
    <mergeCell ref="K66:L66"/>
    <mergeCell ref="M66:N66"/>
    <mergeCell ref="A65:A67"/>
    <mergeCell ref="B65:C65"/>
    <mergeCell ref="D65:E65"/>
    <mergeCell ref="F65:G65"/>
    <mergeCell ref="I65:J65"/>
    <mergeCell ref="K36:L36"/>
    <mergeCell ref="M36:N36"/>
    <mergeCell ref="B37:C37"/>
    <mergeCell ref="D37:E37"/>
    <mergeCell ref="F37:G37"/>
    <mergeCell ref="I37:J37"/>
    <mergeCell ref="K37:L37"/>
    <mergeCell ref="M37:N37"/>
    <mergeCell ref="A36:A38"/>
    <mergeCell ref="B36:C36"/>
    <mergeCell ref="D36:E36"/>
    <mergeCell ref="F36:G36"/>
    <mergeCell ref="I36:J36"/>
    <mergeCell ref="A4:A6"/>
    <mergeCell ref="B4:C4"/>
    <mergeCell ref="D5:E5"/>
    <mergeCell ref="D4:E4"/>
    <mergeCell ref="F4:G4"/>
    <mergeCell ref="F5:G5"/>
    <mergeCell ref="B5:C5"/>
    <mergeCell ref="I4:J4"/>
    <mergeCell ref="K4:L4"/>
    <mergeCell ref="M4:N4"/>
    <mergeCell ref="I5:J5"/>
    <mergeCell ref="K5:L5"/>
    <mergeCell ref="M5:N5"/>
  </mergeCells>
  <conditionalFormatting sqref="S7:S33">
    <cfRule type="cellIs" dxfId="1" priority="27" operator="greaterThan">
      <formula>0</formula>
    </cfRule>
    <cfRule type="cellIs" dxfId="0" priority="28" operator="lessThan">
      <formula>0</formula>
    </cfRule>
  </conditionalFormatting>
  <printOptions horizontalCentered="1"/>
  <pageMargins left="0.31496062992125984" right="0.31496062992125984" top="0.35433070866141736" bottom="0.35433070866141736" header="0.31496062992125984" footer="0.31496062992125984"/>
  <pageSetup paperSize="9" scale="82" fitToHeight="3" orientation="landscape"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" id="{B666C80E-09AD-47EE-AB05-0B5F8A38A52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F7:G33 F39:G62 F68:G96</xm:sqref>
        </x14:conditionalFormatting>
        <x14:conditionalFormatting xmlns:xm="http://schemas.microsoft.com/office/excel/2006/main">
          <x14:cfRule type="iconSet" priority="2" id="{E489B013-DFD0-4B47-944A-DED4BCDCCC5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M7:N33 M39:N62 M68:N96</xm:sqref>
        </x14:conditionalFormatting>
        <x14:conditionalFormatting xmlns:xm="http://schemas.microsoft.com/office/excel/2006/main">
          <x14:cfRule type="iconSet" priority="1" id="{5808023C-AE2D-4A8A-84ED-44A967D2F94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R7:R33 R39:R62 R68:R96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1"/>
  <sheetViews>
    <sheetView showGridLines="0" workbookViewId="0">
      <selection activeCell="J18" sqref="J18"/>
    </sheetView>
  </sheetViews>
  <sheetFormatPr defaultRowHeight="15" x14ac:dyDescent="0.25"/>
  <cols>
    <col min="1" max="2" width="2.85546875" customWidth="1"/>
    <col min="3" max="3" width="27.140625" customWidth="1"/>
    <col min="4" max="8" width="8.85546875" customWidth="1"/>
    <col min="9" max="9" width="8.85546875" style="250" customWidth="1"/>
    <col min="10" max="15" width="8.85546875" customWidth="1"/>
    <col min="16" max="16" width="2.140625" customWidth="1"/>
  </cols>
  <sheetData>
    <row r="1" spans="1:22" ht="15.75" x14ac:dyDescent="0.25">
      <c r="A1" s="8" t="s">
        <v>33</v>
      </c>
      <c r="B1" s="8"/>
      <c r="C1" s="8"/>
    </row>
    <row r="2" spans="1:22" ht="15.75" x14ac:dyDescent="0.25">
      <c r="A2" s="8"/>
      <c r="B2" s="8"/>
      <c r="C2" s="8"/>
    </row>
    <row r="3" spans="1:22" ht="16.5" thickBot="1" x14ac:dyDescent="0.3">
      <c r="A3" s="8"/>
      <c r="B3" s="8"/>
      <c r="C3" s="8"/>
    </row>
    <row r="4" spans="1:22" ht="27" customHeight="1" thickBot="1" x14ac:dyDescent="0.3">
      <c r="A4" s="473" t="s">
        <v>130</v>
      </c>
      <c r="B4" s="474"/>
      <c r="C4" s="474"/>
      <c r="D4" s="479" t="s">
        <v>131</v>
      </c>
      <c r="E4" s="480"/>
      <c r="F4" s="480"/>
      <c r="G4" s="480"/>
      <c r="H4" s="480"/>
      <c r="I4" s="481"/>
      <c r="J4" s="479" t="s">
        <v>132</v>
      </c>
      <c r="K4" s="480"/>
      <c r="L4" s="480"/>
      <c r="M4" s="480"/>
      <c r="N4" s="480"/>
      <c r="O4" s="482"/>
      <c r="Q4" s="483" t="s">
        <v>133</v>
      </c>
      <c r="R4" s="480"/>
      <c r="S4" s="480"/>
      <c r="T4" s="480"/>
      <c r="U4" s="480"/>
      <c r="V4" s="482"/>
    </row>
    <row r="5" spans="1:22" ht="19.5" customHeight="1" x14ac:dyDescent="0.25">
      <c r="A5" s="475"/>
      <c r="B5" s="476"/>
      <c r="C5" s="476"/>
      <c r="D5" s="484" t="s">
        <v>2</v>
      </c>
      <c r="E5" s="485"/>
      <c r="F5" s="484" t="s">
        <v>16</v>
      </c>
      <c r="G5" s="486"/>
      <c r="H5" s="487" t="s">
        <v>12</v>
      </c>
      <c r="I5" s="488"/>
      <c r="J5" s="484" t="s">
        <v>2</v>
      </c>
      <c r="K5" s="485"/>
      <c r="L5" s="484" t="s">
        <v>16</v>
      </c>
      <c r="M5" s="486"/>
      <c r="N5" s="487" t="s">
        <v>12</v>
      </c>
      <c r="O5" s="489"/>
      <c r="Q5" s="490" t="s">
        <v>2</v>
      </c>
      <c r="R5" s="485"/>
      <c r="S5" s="484" t="s">
        <v>16</v>
      </c>
      <c r="T5" s="486"/>
      <c r="U5" s="487" t="s">
        <v>12</v>
      </c>
      <c r="V5" s="489"/>
    </row>
    <row r="6" spans="1:22" ht="19.5" customHeight="1" thickBot="1" x14ac:dyDescent="0.3">
      <c r="A6" s="477"/>
      <c r="B6" s="478"/>
      <c r="C6" s="478"/>
      <c r="D6" s="245" t="s">
        <v>1</v>
      </c>
      <c r="E6" s="249" t="s">
        <v>24</v>
      </c>
      <c r="F6" s="245" t="s">
        <v>1</v>
      </c>
      <c r="G6" s="249" t="s">
        <v>24</v>
      </c>
      <c r="H6" s="246" t="s">
        <v>1</v>
      </c>
      <c r="I6" s="256" t="s">
        <v>24</v>
      </c>
      <c r="J6" s="245" t="s">
        <v>1</v>
      </c>
      <c r="K6" s="249" t="s">
        <v>24</v>
      </c>
      <c r="L6" s="245" t="s">
        <v>1</v>
      </c>
      <c r="M6" s="249" t="s">
        <v>24</v>
      </c>
      <c r="N6" s="246" t="s">
        <v>1</v>
      </c>
      <c r="O6" s="287" t="s">
        <v>24</v>
      </c>
      <c r="Q6" s="52" t="s">
        <v>1</v>
      </c>
      <c r="R6" s="249" t="s">
        <v>24</v>
      </c>
      <c r="S6" s="245" t="s">
        <v>1</v>
      </c>
      <c r="T6" s="249" t="s">
        <v>24</v>
      </c>
      <c r="U6" s="246" t="s">
        <v>1</v>
      </c>
      <c r="V6" s="287" t="s">
        <v>24</v>
      </c>
    </row>
    <row r="7" spans="1:22" ht="20.100000000000001" customHeight="1" thickBot="1" x14ac:dyDescent="0.3">
      <c r="A7" s="214" t="s">
        <v>31</v>
      </c>
      <c r="B7" s="211"/>
      <c r="C7" s="25"/>
      <c r="D7" s="34">
        <v>56152.030000000013</v>
      </c>
      <c r="E7" s="28">
        <f>D7/H7</f>
        <v>0.54921481259492344</v>
      </c>
      <c r="F7" s="26">
        <v>46088.52999999997</v>
      </c>
      <c r="G7" s="27">
        <f>F7/H7</f>
        <v>0.45078518740507667</v>
      </c>
      <c r="H7" s="270">
        <v>102240.55999999997</v>
      </c>
      <c r="I7" s="257">
        <f>H7/$H$17</f>
        <v>0.22691739095878979</v>
      </c>
      <c r="J7" s="34">
        <v>63205.53</v>
      </c>
      <c r="K7" s="28">
        <f>J7/N7</f>
        <v>0.54435793087672535</v>
      </c>
      <c r="L7" s="26">
        <v>52904.710000000021</v>
      </c>
      <c r="M7" s="27">
        <f>L7/N7</f>
        <v>0.45564206912327471</v>
      </c>
      <c r="N7" s="270">
        <v>116110.24</v>
      </c>
      <c r="O7" s="257">
        <f>N7/$N$17</f>
        <v>0.24204639705687528</v>
      </c>
      <c r="Q7" s="172">
        <f>(J7-D7)/D7</f>
        <v>0.1256143366499837</v>
      </c>
      <c r="R7" s="293">
        <f>(K7-E7)/K7</f>
        <v>-8.9222209188277168E-3</v>
      </c>
      <c r="S7" s="172">
        <f>(L7-F7)/F7</f>
        <v>0.14789319598607409</v>
      </c>
      <c r="T7" s="294">
        <f>(M7-G7)/G7</f>
        <v>1.0774270880896605E-2</v>
      </c>
      <c r="U7" s="293">
        <f>(N7-H7)/H7</f>
        <v>0.13565731643097456</v>
      </c>
      <c r="V7" s="294">
        <f>(O7-I7)/I7</f>
        <v>6.6671866947531785E-2</v>
      </c>
    </row>
    <row r="8" spans="1:22" ht="20.100000000000001" customHeight="1" x14ac:dyDescent="0.25">
      <c r="A8" s="215" t="s">
        <v>127</v>
      </c>
      <c r="B8" s="5"/>
      <c r="C8" s="1"/>
      <c r="D8" s="36">
        <v>48940.250000000015</v>
      </c>
      <c r="E8" s="248">
        <f>D8/D7</f>
        <v>0.87156688725233977</v>
      </c>
      <c r="F8" s="3">
        <v>42906.629999999968</v>
      </c>
      <c r="G8" s="247">
        <f t="shared" ref="G8:G21" si="0">F8/H8</f>
        <v>0.46715391965410236</v>
      </c>
      <c r="H8" s="271">
        <v>91846.879999999976</v>
      </c>
      <c r="I8" s="260">
        <f t="shared" ref="I8:I21" si="1">H8/$H$17</f>
        <v>0.2038491805728084</v>
      </c>
      <c r="J8" s="36">
        <v>47052.89</v>
      </c>
      <c r="K8" s="248">
        <f>J8/$J$7</f>
        <v>0.74444261443579385</v>
      </c>
      <c r="L8" s="3">
        <v>46679.840000000018</v>
      </c>
      <c r="M8" s="247">
        <f>L8/$L$7</f>
        <v>0.88233807538119002</v>
      </c>
      <c r="N8" s="271">
        <v>93732.73000000001</v>
      </c>
      <c r="O8" s="260">
        <f t="shared" ref="O8:O21" si="2">N8/$N$17</f>
        <v>0.19539766331380323</v>
      </c>
      <c r="Q8" s="159">
        <f t="shared" ref="Q8:Q21" si="3">(J8-D8)/D8</f>
        <v>-3.856457619239817E-2</v>
      </c>
      <c r="R8" s="258">
        <f t="shared" ref="R8:R21" si="4">(K8-E8)/K8</f>
        <v>-0.1707643683360231</v>
      </c>
      <c r="S8" s="159">
        <f t="shared" ref="S8:S21" si="5">(L8-F8)/F8</f>
        <v>8.7940022322891651E-2</v>
      </c>
      <c r="T8" s="288">
        <f t="shared" ref="T8:T21" si="6">(M8-G8)/G8</f>
        <v>0.88875237530813189</v>
      </c>
      <c r="U8" s="258">
        <f t="shared" ref="U8:U21" si="7">(N8-H8)/H8</f>
        <v>2.0532542858288004E-2</v>
      </c>
      <c r="V8" s="288">
        <f t="shared" ref="V8:V21" si="8">(O8-I8)/I8</f>
        <v>-4.1459657749208165E-2</v>
      </c>
    </row>
    <row r="9" spans="1:22" ht="20.100000000000001" customHeight="1" thickBot="1" x14ac:dyDescent="0.3">
      <c r="A9" s="219" t="s">
        <v>126</v>
      </c>
      <c r="B9" s="212"/>
      <c r="C9" s="213"/>
      <c r="D9" s="220">
        <v>7212</v>
      </c>
      <c r="E9" s="269">
        <f>D9/D7</f>
        <v>0.12843703068259507</v>
      </c>
      <c r="F9" s="262">
        <v>3182</v>
      </c>
      <c r="G9" s="261">
        <f t="shared" si="0"/>
        <v>0.30613815662882432</v>
      </c>
      <c r="H9" s="273">
        <v>10394</v>
      </c>
      <c r="I9" s="263">
        <f t="shared" si="1"/>
        <v>2.3068920608667068E-2</v>
      </c>
      <c r="J9" s="220">
        <f>J10+J11</f>
        <v>16152.64</v>
      </c>
      <c r="K9" s="269">
        <f t="shared" ref="K9:K11" si="9">J9/$J$7</f>
        <v>0.25555738556420615</v>
      </c>
      <c r="L9" s="262">
        <f>L10+L11</f>
        <v>6224.8700000000008</v>
      </c>
      <c r="M9" s="261">
        <f t="shared" ref="M9:M11" si="10">L9/$L$7</f>
        <v>0.11766192461880991</v>
      </c>
      <c r="N9" s="273">
        <f>J9+L9</f>
        <v>22377.510000000002</v>
      </c>
      <c r="O9" s="263">
        <f t="shared" si="2"/>
        <v>4.6648733743072081E-2</v>
      </c>
      <c r="Q9" s="295">
        <f t="shared" si="3"/>
        <v>1.2396894065446478</v>
      </c>
      <c r="R9" s="296">
        <f t="shared" si="4"/>
        <v>0.49742391361909361</v>
      </c>
      <c r="S9" s="295">
        <f t="shared" si="5"/>
        <v>0.95627592708988085</v>
      </c>
      <c r="T9" s="297">
        <f t="shared" si="6"/>
        <v>-0.61565743416470453</v>
      </c>
      <c r="U9" s="296">
        <f t="shared" si="7"/>
        <v>1.1529257263806043</v>
      </c>
      <c r="V9" s="297">
        <f t="shared" si="8"/>
        <v>1.02214635588741</v>
      </c>
    </row>
    <row r="10" spans="1:22" ht="20.100000000000001" customHeight="1" x14ac:dyDescent="0.25">
      <c r="A10" s="125"/>
      <c r="B10" s="216" t="s">
        <v>125</v>
      </c>
      <c r="C10" s="1"/>
      <c r="D10" s="36"/>
      <c r="E10" s="253" t="e">
        <f t="shared" ref="E10:E20" si="11">D10/H10</f>
        <v>#DIV/0!</v>
      </c>
      <c r="F10" s="303"/>
      <c r="G10" s="252" t="e">
        <f t="shared" si="0"/>
        <v>#DIV/0!</v>
      </c>
      <c r="H10" s="271"/>
      <c r="I10" s="260">
        <f t="shared" si="1"/>
        <v>0</v>
      </c>
      <c r="J10" s="36">
        <v>9947.09</v>
      </c>
      <c r="K10" s="284">
        <f t="shared" si="9"/>
        <v>0.15737689407873015</v>
      </c>
      <c r="L10" s="302">
        <v>2892.28</v>
      </c>
      <c r="M10" s="251">
        <f t="shared" si="10"/>
        <v>5.4669612592149149E-2</v>
      </c>
      <c r="N10" s="271">
        <v>12839.37</v>
      </c>
      <c r="O10" s="260">
        <f t="shared" si="2"/>
        <v>2.6765281416868427E-2</v>
      </c>
      <c r="Q10" s="207" t="e">
        <f t="shared" si="3"/>
        <v>#DIV/0!</v>
      </c>
      <c r="R10" s="285" t="e">
        <f t="shared" si="4"/>
        <v>#DIV/0!</v>
      </c>
      <c r="S10" s="207" t="e">
        <f t="shared" si="5"/>
        <v>#DIV/0!</v>
      </c>
      <c r="T10" s="289" t="e">
        <f t="shared" si="6"/>
        <v>#DIV/0!</v>
      </c>
      <c r="U10" s="285" t="e">
        <f t="shared" si="7"/>
        <v>#DIV/0!</v>
      </c>
      <c r="V10" s="289" t="e">
        <f t="shared" si="8"/>
        <v>#DIV/0!</v>
      </c>
    </row>
    <row r="11" spans="1:22" ht="20.100000000000001" customHeight="1" thickBot="1" x14ac:dyDescent="0.3">
      <c r="A11" s="217"/>
      <c r="B11" s="218" t="s">
        <v>128</v>
      </c>
      <c r="C11" s="21"/>
      <c r="D11" s="42"/>
      <c r="E11" s="255" t="e">
        <f t="shared" si="11"/>
        <v>#DIV/0!</v>
      </c>
      <c r="F11" s="266"/>
      <c r="G11" s="254" t="e">
        <f t="shared" si="0"/>
        <v>#DIV/0!</v>
      </c>
      <c r="H11" s="272"/>
      <c r="I11" s="259">
        <f t="shared" si="1"/>
        <v>0</v>
      </c>
      <c r="J11" s="42">
        <v>6205.55</v>
      </c>
      <c r="K11" s="281">
        <f t="shared" si="9"/>
        <v>9.8180491485476043E-2</v>
      </c>
      <c r="L11" s="282">
        <v>3332.5900000000006</v>
      </c>
      <c r="M11" s="283">
        <f t="shared" si="10"/>
        <v>6.2992312026660752E-2</v>
      </c>
      <c r="N11" s="272">
        <v>9538.1400000000012</v>
      </c>
      <c r="O11" s="259">
        <f t="shared" si="2"/>
        <v>1.9883452326203654E-2</v>
      </c>
      <c r="Q11" s="207" t="e">
        <f t="shared" si="3"/>
        <v>#DIV/0!</v>
      </c>
      <c r="R11" s="285" t="e">
        <f t="shared" si="4"/>
        <v>#DIV/0!</v>
      </c>
      <c r="S11" s="207" t="e">
        <f t="shared" si="5"/>
        <v>#DIV/0!</v>
      </c>
      <c r="T11" s="289" t="e">
        <f t="shared" si="6"/>
        <v>#DIV/0!</v>
      </c>
      <c r="U11" s="285" t="e">
        <f t="shared" si="7"/>
        <v>#DIV/0!</v>
      </c>
      <c r="V11" s="289" t="e">
        <f t="shared" si="8"/>
        <v>#DIV/0!</v>
      </c>
    </row>
    <row r="12" spans="1:22" ht="20.100000000000001" customHeight="1" thickBot="1" x14ac:dyDescent="0.3">
      <c r="A12" s="214" t="s">
        <v>32</v>
      </c>
      <c r="B12" s="211"/>
      <c r="C12" s="25"/>
      <c r="D12" s="34">
        <v>190465.18999999997</v>
      </c>
      <c r="E12" s="28">
        <f t="shared" si="11"/>
        <v>0.54680726057343165</v>
      </c>
      <c r="F12" s="26">
        <v>157857.15999999989</v>
      </c>
      <c r="G12" s="27">
        <f t="shared" si="0"/>
        <v>0.4531927394265684</v>
      </c>
      <c r="H12" s="270">
        <v>348322.34999999986</v>
      </c>
      <c r="I12" s="257">
        <f t="shared" si="1"/>
        <v>0.77308260904121029</v>
      </c>
      <c r="J12" s="34">
        <v>148855.96</v>
      </c>
      <c r="K12" s="28">
        <f>J12/N12</f>
        <v>0.40940364584858896</v>
      </c>
      <c r="L12" s="26">
        <v>214736.21000000011</v>
      </c>
      <c r="M12" s="27">
        <f>L12/N12</f>
        <v>0.5905963541514111</v>
      </c>
      <c r="N12" s="270">
        <v>363592.1700000001</v>
      </c>
      <c r="O12" s="257">
        <f t="shared" si="2"/>
        <v>0.75795360294312475</v>
      </c>
      <c r="Q12" s="172">
        <f t="shared" si="3"/>
        <v>-0.21846107417318611</v>
      </c>
      <c r="R12" s="293">
        <f t="shared" si="4"/>
        <v>-0.33561893285058608</v>
      </c>
      <c r="S12" s="172">
        <f t="shared" si="5"/>
        <v>0.36031973462591282</v>
      </c>
      <c r="T12" s="294">
        <f t="shared" si="6"/>
        <v>0.30319023843740645</v>
      </c>
      <c r="U12" s="293">
        <f t="shared" si="7"/>
        <v>4.3838186094002425E-2</v>
      </c>
      <c r="V12" s="294">
        <f t="shared" si="8"/>
        <v>-1.9569714699505115E-2</v>
      </c>
    </row>
    <row r="13" spans="1:22" ht="20.100000000000001" customHeight="1" x14ac:dyDescent="0.25">
      <c r="A13" s="215" t="s">
        <v>127</v>
      </c>
      <c r="B13" s="5"/>
      <c r="C13" s="1"/>
      <c r="D13" s="36">
        <v>99095.650000000009</v>
      </c>
      <c r="E13" s="248">
        <f>D13/D12</f>
        <v>0.52028221009833886</v>
      </c>
      <c r="F13" s="3">
        <v>119027.7799999999</v>
      </c>
      <c r="G13" s="247">
        <f t="shared" si="0"/>
        <v>0.54569002513851883</v>
      </c>
      <c r="H13" s="271">
        <f>D13+F13</f>
        <v>218123.42999999991</v>
      </c>
      <c r="I13" s="260">
        <f t="shared" si="1"/>
        <v>0.48411315081394518</v>
      </c>
      <c r="J13" s="36">
        <v>95486.619999999981</v>
      </c>
      <c r="K13" s="248">
        <f>J13/$J$12</f>
        <v>0.64146991494327799</v>
      </c>
      <c r="L13" s="3">
        <v>152259.59000000008</v>
      </c>
      <c r="M13" s="247">
        <f>L13/$L$12</f>
        <v>0.70905409944601339</v>
      </c>
      <c r="N13" s="271">
        <v>247746.21000000008</v>
      </c>
      <c r="O13" s="260">
        <f t="shared" si="2"/>
        <v>0.51645813078154024</v>
      </c>
      <c r="Q13" s="159">
        <f t="shared" si="3"/>
        <v>-3.6419661206117802E-2</v>
      </c>
      <c r="R13" s="258">
        <f t="shared" si="4"/>
        <v>0.18892188397589177</v>
      </c>
      <c r="S13" s="159">
        <f t="shared" si="5"/>
        <v>0.27919373107689832</v>
      </c>
      <c r="T13" s="288">
        <f t="shared" si="6"/>
        <v>0.29937156037628865</v>
      </c>
      <c r="U13" s="258">
        <f t="shared" si="7"/>
        <v>0.13580741876285451</v>
      </c>
      <c r="V13" s="288">
        <f t="shared" si="8"/>
        <v>6.6812851320425928E-2</v>
      </c>
    </row>
    <row r="14" spans="1:22" ht="20.100000000000001" customHeight="1" x14ac:dyDescent="0.25">
      <c r="A14" s="219" t="s">
        <v>126</v>
      </c>
      <c r="B14" s="212"/>
      <c r="C14" s="213"/>
      <c r="D14" s="220">
        <v>91370</v>
      </c>
      <c r="E14" s="269">
        <f>D14/D12</f>
        <v>0.47972020504114171</v>
      </c>
      <c r="F14" s="262">
        <v>38829</v>
      </c>
      <c r="G14" s="261">
        <f t="shared" si="0"/>
        <v>0.29822809698999225</v>
      </c>
      <c r="H14" s="273">
        <f>D14+F14</f>
        <v>130199</v>
      </c>
      <c r="I14" s="263">
        <f t="shared" si="1"/>
        <v>0.28896963578293661</v>
      </c>
      <c r="J14" s="220">
        <f>J15+J16</f>
        <v>53369.34</v>
      </c>
      <c r="K14" s="269">
        <f t="shared" ref="K14:K16" si="12">J14/$J$12</f>
        <v>0.35853008505672196</v>
      </c>
      <c r="L14" s="262">
        <f>L15+L16</f>
        <v>62476.62000000001</v>
      </c>
      <c r="M14" s="261">
        <f t="shared" ref="M14:M16" si="13">L14/$L$12</f>
        <v>0.29094590055398656</v>
      </c>
      <c r="N14" s="273">
        <f>J14+L14</f>
        <v>115845.96</v>
      </c>
      <c r="O14" s="263">
        <f t="shared" si="2"/>
        <v>0.24149547216158448</v>
      </c>
      <c r="Q14" s="160">
        <f t="shared" si="3"/>
        <v>-0.41589865382510677</v>
      </c>
      <c r="R14" s="298">
        <f t="shared" si="4"/>
        <v>-0.33801938815049964</v>
      </c>
      <c r="S14" s="160">
        <f t="shared" si="5"/>
        <v>0.60901954724561569</v>
      </c>
      <c r="T14" s="299">
        <f t="shared" si="6"/>
        <v>-2.4418210455368548E-2</v>
      </c>
      <c r="U14" s="298">
        <f t="shared" si="7"/>
        <v>-0.11023924914937898</v>
      </c>
      <c r="V14" s="299">
        <f t="shared" si="8"/>
        <v>-0.16428772349290349</v>
      </c>
    </row>
    <row r="15" spans="1:22" ht="20.100000000000001" customHeight="1" x14ac:dyDescent="0.25">
      <c r="A15" s="125"/>
      <c r="B15" s="216" t="s">
        <v>125</v>
      </c>
      <c r="C15" s="1"/>
      <c r="D15" s="36"/>
      <c r="E15" s="253" t="e">
        <f t="shared" si="11"/>
        <v>#DIV/0!</v>
      </c>
      <c r="F15" s="3"/>
      <c r="G15" s="252" t="e">
        <f t="shared" si="0"/>
        <v>#DIV/0!</v>
      </c>
      <c r="H15" s="271"/>
      <c r="I15" s="264">
        <f t="shared" si="1"/>
        <v>0</v>
      </c>
      <c r="J15" s="36">
        <v>29760.44</v>
      </c>
      <c r="K15" s="284">
        <f t="shared" si="12"/>
        <v>0.19992776909973911</v>
      </c>
      <c r="L15" s="3">
        <v>28260.770000000008</v>
      </c>
      <c r="M15" s="251">
        <f t="shared" si="13"/>
        <v>0.13160691436251015</v>
      </c>
      <c r="N15" s="271">
        <v>58021.210000000006</v>
      </c>
      <c r="O15" s="264">
        <f t="shared" si="2"/>
        <v>0.12095250886898816</v>
      </c>
      <c r="Q15" s="207" t="e">
        <f t="shared" si="3"/>
        <v>#DIV/0!</v>
      </c>
      <c r="R15" s="285" t="e">
        <f t="shared" si="4"/>
        <v>#DIV/0!</v>
      </c>
      <c r="S15" s="207" t="e">
        <f t="shared" si="5"/>
        <v>#DIV/0!</v>
      </c>
      <c r="T15" s="289" t="e">
        <f t="shared" si="6"/>
        <v>#DIV/0!</v>
      </c>
      <c r="U15" s="285" t="e">
        <f t="shared" si="7"/>
        <v>#DIV/0!</v>
      </c>
      <c r="V15" s="289" t="e">
        <f t="shared" si="8"/>
        <v>#DIV/0!</v>
      </c>
    </row>
    <row r="16" spans="1:22" ht="20.100000000000001" customHeight="1" thickBot="1" x14ac:dyDescent="0.3">
      <c r="A16" s="125"/>
      <c r="B16" s="216" t="s">
        <v>128</v>
      </c>
      <c r="C16" s="1"/>
      <c r="D16" s="36"/>
      <c r="E16" s="253" t="e">
        <f t="shared" si="11"/>
        <v>#DIV/0!</v>
      </c>
      <c r="F16" s="3"/>
      <c r="G16" s="252" t="e">
        <f t="shared" si="0"/>
        <v>#DIV/0!</v>
      </c>
      <c r="H16" s="271"/>
      <c r="I16" s="260">
        <f t="shared" si="1"/>
        <v>0</v>
      </c>
      <c r="J16" s="36">
        <v>23608.899999999998</v>
      </c>
      <c r="K16" s="284">
        <f t="shared" si="12"/>
        <v>0.15860231595698285</v>
      </c>
      <c r="L16" s="3">
        <v>34215.85</v>
      </c>
      <c r="M16" s="251">
        <f t="shared" si="13"/>
        <v>0.15933898619147643</v>
      </c>
      <c r="N16" s="271">
        <v>57824.75</v>
      </c>
      <c r="O16" s="260">
        <f t="shared" si="2"/>
        <v>0.12054296329259633</v>
      </c>
      <c r="Q16" s="207" t="e">
        <f t="shared" si="3"/>
        <v>#DIV/0!</v>
      </c>
      <c r="R16" s="285" t="e">
        <f t="shared" si="4"/>
        <v>#DIV/0!</v>
      </c>
      <c r="S16" s="207" t="e">
        <f t="shared" si="5"/>
        <v>#DIV/0!</v>
      </c>
      <c r="T16" s="289" t="e">
        <f t="shared" si="6"/>
        <v>#DIV/0!</v>
      </c>
      <c r="U16" s="285" t="e">
        <f t="shared" si="7"/>
        <v>#DIV/0!</v>
      </c>
      <c r="V16" s="289" t="e">
        <f t="shared" si="8"/>
        <v>#DIV/0!</v>
      </c>
    </row>
    <row r="17" spans="1:23" ht="20.100000000000001" customHeight="1" thickBot="1" x14ac:dyDescent="0.3">
      <c r="A17" s="214" t="s">
        <v>12</v>
      </c>
      <c r="B17" s="211"/>
      <c r="C17" s="25"/>
      <c r="D17" s="97">
        <v>246617.21999999997</v>
      </c>
      <c r="E17" s="278">
        <f t="shared" si="11"/>
        <v>0.54735357599674617</v>
      </c>
      <c r="F17" s="279">
        <v>203945.68999999989</v>
      </c>
      <c r="G17" s="280">
        <f t="shared" si="0"/>
        <v>0.452646424003254</v>
      </c>
      <c r="H17" s="274">
        <v>450562.9099999998</v>
      </c>
      <c r="I17" s="257">
        <f t="shared" si="1"/>
        <v>1</v>
      </c>
      <c r="J17" s="97">
        <v>212061.48999999996</v>
      </c>
      <c r="K17" s="278">
        <f>J17/N17</f>
        <v>0.44206884430703597</v>
      </c>
      <c r="L17" s="279">
        <v>267640.9200000001</v>
      </c>
      <c r="M17" s="280">
        <f>L17/N17</f>
        <v>0.55793115569296403</v>
      </c>
      <c r="N17" s="274">
        <v>479702.41000000009</v>
      </c>
      <c r="O17" s="257">
        <f t="shared" si="2"/>
        <v>1</v>
      </c>
      <c r="Q17" s="172">
        <f t="shared" si="3"/>
        <v>-0.1401188854533354</v>
      </c>
      <c r="R17" s="293">
        <f t="shared" si="4"/>
        <v>-0.23816365492743341</v>
      </c>
      <c r="S17" s="172">
        <f t="shared" si="5"/>
        <v>0.31231466573282451</v>
      </c>
      <c r="T17" s="294">
        <f t="shared" si="6"/>
        <v>0.2325981739976215</v>
      </c>
      <c r="U17" s="293">
        <f t="shared" si="7"/>
        <v>6.4673543590173244E-2</v>
      </c>
      <c r="V17" s="294">
        <f t="shared" si="8"/>
        <v>0</v>
      </c>
    </row>
    <row r="18" spans="1:23" ht="20.100000000000001" customHeight="1" x14ac:dyDescent="0.25">
      <c r="A18" s="215" t="s">
        <v>127</v>
      </c>
      <c r="B18" s="5"/>
      <c r="C18" s="1"/>
      <c r="D18" s="36">
        <f>D8+D13</f>
        <v>148035.90000000002</v>
      </c>
      <c r="E18" s="248">
        <f>D18/D17</f>
        <v>0.60026586951227512</v>
      </c>
      <c r="F18" s="3">
        <f>F8+F13</f>
        <v>161934.40999999986</v>
      </c>
      <c r="G18" s="247">
        <f>F18/F17</f>
        <v>0.79400751249021218</v>
      </c>
      <c r="H18" s="275">
        <f>D18+F18</f>
        <v>309970.30999999988</v>
      </c>
      <c r="I18" s="260">
        <f t="shared" si="1"/>
        <v>0.68796233138675356</v>
      </c>
      <c r="J18" s="36">
        <f>J8+J13</f>
        <v>142539.50999999998</v>
      </c>
      <c r="K18" s="248">
        <f>J18/$J$17</f>
        <v>0.67216122078553731</v>
      </c>
      <c r="L18" s="3">
        <f t="shared" ref="L18:N18" si="14">L8+L13</f>
        <v>198939.43000000011</v>
      </c>
      <c r="M18" s="247">
        <f>L18/$L$17</f>
        <v>0.7433072267125671</v>
      </c>
      <c r="N18" s="275">
        <f t="shared" si="14"/>
        <v>341478.94000000006</v>
      </c>
      <c r="O18" s="260">
        <f t="shared" si="2"/>
        <v>0.71185579409534339</v>
      </c>
      <c r="Q18" s="159">
        <f t="shared" si="3"/>
        <v>-3.7128764036291485E-2</v>
      </c>
      <c r="R18" s="258">
        <f t="shared" si="4"/>
        <v>0.10696146854357347</v>
      </c>
      <c r="S18" s="159">
        <f t="shared" si="5"/>
        <v>0.22851857119188124</v>
      </c>
      <c r="T18" s="288">
        <f t="shared" si="6"/>
        <v>-6.3853660047416813E-2</v>
      </c>
      <c r="U18" s="258">
        <f t="shared" si="7"/>
        <v>0.10165047742798396</v>
      </c>
      <c r="V18" s="288">
        <f t="shared" si="8"/>
        <v>3.4730771756684424E-2</v>
      </c>
    </row>
    <row r="19" spans="1:23" ht="20.100000000000001" customHeight="1" x14ac:dyDescent="0.25">
      <c r="A19" s="219" t="s">
        <v>126</v>
      </c>
      <c r="B19" s="212"/>
      <c r="C19" s="213"/>
      <c r="D19" s="220">
        <f>D9+D14</f>
        <v>98582</v>
      </c>
      <c r="E19" s="269">
        <f>D19/D17</f>
        <v>0.39973688779721062</v>
      </c>
      <c r="F19" s="262">
        <f>F9+F14</f>
        <v>42011</v>
      </c>
      <c r="G19" s="261">
        <f>F19/F17</f>
        <v>0.2059911145952632</v>
      </c>
      <c r="H19" s="300">
        <f>D19+F19</f>
        <v>140593</v>
      </c>
      <c r="I19" s="263">
        <f t="shared" si="1"/>
        <v>0.31203855639160372</v>
      </c>
      <c r="J19" s="220">
        <f>J9+J14</f>
        <v>69521.98</v>
      </c>
      <c r="K19" s="269">
        <f t="shared" ref="K19:K21" si="15">J19/$J$17</f>
        <v>0.32783877921446281</v>
      </c>
      <c r="L19" s="262">
        <f t="shared" ref="L19:N19" si="16">L9+L14</f>
        <v>68701.490000000005</v>
      </c>
      <c r="M19" s="261">
        <f t="shared" ref="M19:M21" si="17">L19/$L$17</f>
        <v>0.25669277328743295</v>
      </c>
      <c r="N19" s="300">
        <f t="shared" si="16"/>
        <v>138223.47</v>
      </c>
      <c r="O19" s="263">
        <f t="shared" si="2"/>
        <v>0.28814420590465656</v>
      </c>
      <c r="Q19" s="160">
        <f t="shared" si="3"/>
        <v>-0.29478018299486725</v>
      </c>
      <c r="R19" s="298">
        <f t="shared" si="4"/>
        <v>-0.2193093469754355</v>
      </c>
      <c r="S19" s="160">
        <f t="shared" si="5"/>
        <v>0.63532146342624563</v>
      </c>
      <c r="T19" s="299">
        <f t="shared" si="6"/>
        <v>0.24613517331458548</v>
      </c>
      <c r="U19" s="298">
        <f t="shared" si="7"/>
        <v>-1.6853826292916423E-2</v>
      </c>
      <c r="V19" s="299">
        <f t="shared" si="8"/>
        <v>-7.6574993690715923E-2</v>
      </c>
    </row>
    <row r="20" spans="1:23" ht="20.100000000000001" customHeight="1" x14ac:dyDescent="0.25">
      <c r="A20" s="125"/>
      <c r="B20" s="216" t="s">
        <v>125</v>
      </c>
      <c r="C20" s="1"/>
      <c r="D20" s="18"/>
      <c r="E20" s="253" t="e">
        <f t="shared" si="11"/>
        <v>#DIV/0!</v>
      </c>
      <c r="F20" s="267"/>
      <c r="G20" s="252" t="e">
        <f t="shared" si="0"/>
        <v>#DIV/0!</v>
      </c>
      <c r="H20" s="276"/>
      <c r="I20" s="260">
        <f t="shared" si="1"/>
        <v>0</v>
      </c>
      <c r="J20" s="36">
        <f>J10+J15</f>
        <v>39707.53</v>
      </c>
      <c r="K20" s="284">
        <f t="shared" si="15"/>
        <v>0.18724535982464335</v>
      </c>
      <c r="L20" s="302">
        <f t="shared" ref="L20:N20" si="18">L10+L15</f>
        <v>31153.050000000007</v>
      </c>
      <c r="M20" s="251">
        <f t="shared" si="17"/>
        <v>0.11639868073985098</v>
      </c>
      <c r="N20" s="275">
        <f t="shared" si="18"/>
        <v>70860.58</v>
      </c>
      <c r="O20" s="260">
        <f t="shared" si="2"/>
        <v>0.14771779028585658</v>
      </c>
      <c r="Q20" s="207" t="e">
        <f t="shared" si="3"/>
        <v>#DIV/0!</v>
      </c>
      <c r="R20" s="285" t="e">
        <f t="shared" si="4"/>
        <v>#DIV/0!</v>
      </c>
      <c r="S20" s="207" t="e">
        <f t="shared" si="5"/>
        <v>#DIV/0!</v>
      </c>
      <c r="T20" s="289" t="e">
        <f t="shared" si="6"/>
        <v>#DIV/0!</v>
      </c>
      <c r="U20" s="285" t="e">
        <f t="shared" si="7"/>
        <v>#DIV/0!</v>
      </c>
      <c r="V20" s="289" t="e">
        <f t="shared" si="8"/>
        <v>#DIV/0!</v>
      </c>
      <c r="W20" s="286"/>
    </row>
    <row r="21" spans="1:23" ht="20.100000000000001" customHeight="1" thickBot="1" x14ac:dyDescent="0.3">
      <c r="A21" s="217"/>
      <c r="B21" s="218" t="s">
        <v>128</v>
      </c>
      <c r="C21" s="21"/>
      <c r="D21" s="20"/>
      <c r="E21" s="255" t="e">
        <f t="shared" ref="E21" si="19">D21/H21</f>
        <v>#DIV/0!</v>
      </c>
      <c r="F21" s="268"/>
      <c r="G21" s="254" t="e">
        <f t="shared" si="0"/>
        <v>#DIV/0!</v>
      </c>
      <c r="H21" s="277"/>
      <c r="I21" s="259">
        <f t="shared" si="1"/>
        <v>0</v>
      </c>
      <c r="J21" s="42">
        <f>J11+J16</f>
        <v>29814.449999999997</v>
      </c>
      <c r="K21" s="281">
        <f t="shared" si="15"/>
        <v>0.14059341938981945</v>
      </c>
      <c r="L21" s="282">
        <f t="shared" ref="L21:N21" si="20">L11+L16</f>
        <v>37548.44</v>
      </c>
      <c r="M21" s="283">
        <f t="shared" si="17"/>
        <v>0.14029409254758199</v>
      </c>
      <c r="N21" s="301">
        <f t="shared" si="20"/>
        <v>67362.89</v>
      </c>
      <c r="O21" s="259">
        <f t="shared" si="2"/>
        <v>0.14042641561879998</v>
      </c>
      <c r="Q21" s="290" t="e">
        <f t="shared" si="3"/>
        <v>#DIV/0!</v>
      </c>
      <c r="R21" s="291" t="e">
        <f t="shared" si="4"/>
        <v>#DIV/0!</v>
      </c>
      <c r="S21" s="290" t="e">
        <f t="shared" si="5"/>
        <v>#DIV/0!</v>
      </c>
      <c r="T21" s="292" t="e">
        <f t="shared" si="6"/>
        <v>#DIV/0!</v>
      </c>
      <c r="U21" s="291" t="e">
        <f t="shared" si="7"/>
        <v>#DIV/0!</v>
      </c>
      <c r="V21" s="292" t="e">
        <f t="shared" si="8"/>
        <v>#DIV/0!</v>
      </c>
      <c r="W21" s="286"/>
    </row>
    <row r="23" spans="1:23" ht="15.75" thickBot="1" x14ac:dyDescent="0.3"/>
    <row r="24" spans="1:23" ht="27" customHeight="1" thickBot="1" x14ac:dyDescent="0.3">
      <c r="A24" s="473" t="s">
        <v>130</v>
      </c>
      <c r="B24" s="474"/>
      <c r="C24" s="474"/>
      <c r="D24" s="479" t="s">
        <v>131</v>
      </c>
      <c r="E24" s="480"/>
      <c r="F24" s="480"/>
      <c r="G24" s="480"/>
      <c r="H24" s="480"/>
      <c r="I24" s="481"/>
      <c r="J24" s="479" t="s">
        <v>132</v>
      </c>
      <c r="K24" s="480"/>
      <c r="L24" s="480"/>
      <c r="M24" s="480"/>
      <c r="N24" s="480"/>
      <c r="O24" s="482"/>
      <c r="Q24" s="483" t="s">
        <v>133</v>
      </c>
      <c r="R24" s="480"/>
      <c r="S24" s="480"/>
      <c r="T24" s="480"/>
      <c r="U24" s="480"/>
      <c r="V24" s="482"/>
    </row>
    <row r="25" spans="1:23" ht="20.100000000000001" customHeight="1" x14ac:dyDescent="0.25">
      <c r="A25" s="475"/>
      <c r="B25" s="476"/>
      <c r="C25" s="476"/>
      <c r="D25" s="484" t="s">
        <v>2</v>
      </c>
      <c r="E25" s="485"/>
      <c r="F25" s="484" t="s">
        <v>16</v>
      </c>
      <c r="G25" s="486"/>
      <c r="H25" s="487" t="s">
        <v>12</v>
      </c>
      <c r="I25" s="488"/>
      <c r="J25" s="484" t="s">
        <v>2</v>
      </c>
      <c r="K25" s="485"/>
      <c r="L25" s="484" t="s">
        <v>16</v>
      </c>
      <c r="M25" s="486"/>
      <c r="N25" s="487" t="s">
        <v>12</v>
      </c>
      <c r="O25" s="489"/>
      <c r="Q25" s="490" t="s">
        <v>2</v>
      </c>
      <c r="R25" s="485"/>
      <c r="S25" s="484" t="s">
        <v>16</v>
      </c>
      <c r="T25" s="486"/>
      <c r="U25" s="487" t="s">
        <v>12</v>
      </c>
      <c r="V25" s="489"/>
    </row>
    <row r="26" spans="1:23" ht="20.100000000000001" customHeight="1" thickBot="1" x14ac:dyDescent="0.3">
      <c r="A26" s="477"/>
      <c r="B26" s="478"/>
      <c r="C26" s="478"/>
      <c r="D26" s="304">
        <v>1000</v>
      </c>
      <c r="E26" s="249" t="s">
        <v>24</v>
      </c>
      <c r="F26" s="304">
        <v>1000</v>
      </c>
      <c r="G26" s="249" t="s">
        <v>24</v>
      </c>
      <c r="H26" s="304">
        <v>1000</v>
      </c>
      <c r="I26" s="256" t="s">
        <v>24</v>
      </c>
      <c r="J26" s="304">
        <v>1000</v>
      </c>
      <c r="K26" s="249" t="s">
        <v>24</v>
      </c>
      <c r="L26" s="304">
        <v>1000</v>
      </c>
      <c r="M26" s="249" t="s">
        <v>24</v>
      </c>
      <c r="N26" s="304">
        <v>1000</v>
      </c>
      <c r="O26" s="287" t="s">
        <v>24</v>
      </c>
      <c r="Q26" s="305">
        <v>1000</v>
      </c>
      <c r="R26" s="249" t="s">
        <v>24</v>
      </c>
      <c r="S26" s="304">
        <v>1000</v>
      </c>
      <c r="T26" s="249" t="s">
        <v>24</v>
      </c>
      <c r="U26" s="306">
        <v>1000</v>
      </c>
      <c r="V26" s="287" t="s">
        <v>24</v>
      </c>
    </row>
    <row r="27" spans="1:23" ht="20.100000000000001" customHeight="1" thickBot="1" x14ac:dyDescent="0.3">
      <c r="A27" s="214" t="s">
        <v>31</v>
      </c>
      <c r="B27" s="211"/>
      <c r="C27" s="25"/>
      <c r="D27" s="34">
        <v>11251.618999999995</v>
      </c>
      <c r="E27" s="28">
        <f>D27/H27</f>
        <v>0.51125770610092569</v>
      </c>
      <c r="F27" s="26">
        <v>10756.106000000007</v>
      </c>
      <c r="G27" s="27">
        <f>F27/H27</f>
        <v>0.48874229389907436</v>
      </c>
      <c r="H27" s="270">
        <f>D27+F27</f>
        <v>22007.725000000002</v>
      </c>
      <c r="I27" s="257">
        <f>H27/$H$37</f>
        <v>0.26542612974161928</v>
      </c>
      <c r="J27" s="34">
        <v>11206.175000000008</v>
      </c>
      <c r="K27" s="28">
        <f>J27/N27</f>
        <v>0.47704833527587948</v>
      </c>
      <c r="L27" s="26">
        <v>12284.474000000004</v>
      </c>
      <c r="M27" s="27">
        <f>L27/N27</f>
        <v>0.52295166472412058</v>
      </c>
      <c r="N27" s="270">
        <f t="shared" ref="N27:N37" si="21">J27+L27</f>
        <v>23490.649000000012</v>
      </c>
      <c r="O27" s="257">
        <f>N27/$N$37</f>
        <v>0.24583232837712146</v>
      </c>
      <c r="Q27" s="172">
        <f>(J27-D27)/D27</f>
        <v>-4.0388854261761611E-3</v>
      </c>
      <c r="R27" s="293">
        <f>(K27-E27)/K27</f>
        <v>-7.1710491988747349E-2</v>
      </c>
      <c r="S27" s="172">
        <f>(L27-F27)/F27</f>
        <v>0.14209305858458401</v>
      </c>
      <c r="T27" s="294">
        <f>(M27-G27)/G27</f>
        <v>6.9994701199545609E-2</v>
      </c>
      <c r="U27" s="293">
        <f>(N27-H27)/H27</f>
        <v>6.7381976101573871E-2</v>
      </c>
      <c r="V27" s="294">
        <f>(O27-I27)/I27</f>
        <v>-7.382016753049718E-2</v>
      </c>
    </row>
    <row r="28" spans="1:23" ht="20.100000000000001" customHeight="1" x14ac:dyDescent="0.25">
      <c r="A28" s="215" t="s">
        <v>127</v>
      </c>
      <c r="B28" s="5"/>
      <c r="C28" s="1"/>
      <c r="D28" s="36">
        <v>10694.417999999994</v>
      </c>
      <c r="E28" s="248">
        <f>D28/D27</f>
        <v>0.95047814896682858</v>
      </c>
      <c r="F28" s="3">
        <v>10475.650000000007</v>
      </c>
      <c r="G28" s="247">
        <f t="shared" ref="G28:G41" si="22">F28/H28</f>
        <v>0.49483308225556988</v>
      </c>
      <c r="H28" s="271">
        <f t="shared" ref="H28:H41" si="23">D28+F28</f>
        <v>21170.067999999999</v>
      </c>
      <c r="I28" s="260">
        <f t="shared" ref="I28:I41" si="24">H28/$H$37</f>
        <v>0.25532349280113698</v>
      </c>
      <c r="J28" s="36">
        <v>10346.341000000008</v>
      </c>
      <c r="K28" s="248">
        <f>J28/J27</f>
        <v>0.92327141062851503</v>
      </c>
      <c r="L28" s="3">
        <v>11777.105000000003</v>
      </c>
      <c r="M28" s="247">
        <f>L28/$L$27</f>
        <v>0.95869835371054546</v>
      </c>
      <c r="N28" s="271">
        <f t="shared" si="21"/>
        <v>22123.446000000011</v>
      </c>
      <c r="O28" s="260">
        <f t="shared" ref="O28:O41" si="25">N28/$N$37</f>
        <v>0.23152439261705857</v>
      </c>
      <c r="Q28" s="159">
        <f t="shared" ref="Q28:Q41" si="26">(J28-D28)/D28</f>
        <v>-3.2547540221448866E-2</v>
      </c>
      <c r="R28" s="258">
        <f t="shared" ref="R28:R41" si="27">(K28-E28)/K28</f>
        <v>-2.9467757828429478E-2</v>
      </c>
      <c r="S28" s="159">
        <f t="shared" ref="S28:S41" si="28">(L28-F28)/F28</f>
        <v>0.1242362049132985</v>
      </c>
      <c r="T28" s="288">
        <f t="shared" ref="T28:T41" si="29">(M28-G28)/G28</f>
        <v>0.93741766282190453</v>
      </c>
      <c r="U28" s="258">
        <f t="shared" ref="U28:U41" si="30">(N28-H28)/H28</f>
        <v>4.503424363114996E-2</v>
      </c>
      <c r="V28" s="288">
        <f t="shared" ref="V28:V41" si="31">(O28-I28)/I28</f>
        <v>-9.3211556535515286E-2</v>
      </c>
    </row>
    <row r="29" spans="1:23" ht="20.100000000000001" customHeight="1" thickBot="1" x14ac:dyDescent="0.3">
      <c r="A29" s="219" t="s">
        <v>126</v>
      </c>
      <c r="B29" s="212"/>
      <c r="C29" s="213"/>
      <c r="D29" s="220">
        <v>557.20100000000014</v>
      </c>
      <c r="E29" s="269">
        <f>D29/D27</f>
        <v>4.9521851033171346E-2</v>
      </c>
      <c r="F29" s="262">
        <v>280.45599999999996</v>
      </c>
      <c r="G29" s="261">
        <f t="shared" si="22"/>
        <v>0.33481007142541624</v>
      </c>
      <c r="H29" s="273">
        <f t="shared" si="23"/>
        <v>837.65700000000015</v>
      </c>
      <c r="I29" s="263">
        <f t="shared" si="24"/>
        <v>1.0102636940482291E-2</v>
      </c>
      <c r="J29" s="220">
        <f>J30+J31</f>
        <v>859.83400000000017</v>
      </c>
      <c r="K29" s="269">
        <f>J29/J27</f>
        <v>7.672858937148487E-2</v>
      </c>
      <c r="L29" s="262">
        <f>L30+L31</f>
        <v>507.36900000000003</v>
      </c>
      <c r="M29" s="261">
        <f t="shared" ref="M29:M31" si="32">L29/$L$27</f>
        <v>4.1301646289454465E-2</v>
      </c>
      <c r="N29" s="273">
        <f t="shared" si="21"/>
        <v>1367.2030000000002</v>
      </c>
      <c r="O29" s="263">
        <f t="shared" si="25"/>
        <v>1.4307935760062885E-2</v>
      </c>
      <c r="Q29" s="295">
        <f t="shared" si="26"/>
        <v>0.5431307553288669</v>
      </c>
      <c r="R29" s="296">
        <f t="shared" si="27"/>
        <v>0.3545841069303502</v>
      </c>
      <c r="S29" s="295">
        <f t="shared" si="28"/>
        <v>0.80908591722052692</v>
      </c>
      <c r="T29" s="297">
        <f t="shared" si="29"/>
        <v>-0.87664156542956617</v>
      </c>
      <c r="U29" s="296">
        <f t="shared" si="30"/>
        <v>0.63217522207777166</v>
      </c>
      <c r="V29" s="297">
        <f t="shared" si="31"/>
        <v>0.41625754190270214</v>
      </c>
    </row>
    <row r="30" spans="1:23" ht="20.100000000000001" customHeight="1" x14ac:dyDescent="0.25">
      <c r="A30" s="125"/>
      <c r="B30" s="216" t="s">
        <v>125</v>
      </c>
      <c r="C30" s="1"/>
      <c r="D30" s="36"/>
      <c r="E30" s="253" t="e">
        <f t="shared" ref="E30:E32" si="33">D30/H30</f>
        <v>#DIV/0!</v>
      </c>
      <c r="F30" s="303"/>
      <c r="G30" s="252" t="e">
        <f t="shared" si="22"/>
        <v>#DIV/0!</v>
      </c>
      <c r="H30" s="271">
        <f t="shared" si="23"/>
        <v>0</v>
      </c>
      <c r="I30" s="260">
        <f t="shared" si="24"/>
        <v>0</v>
      </c>
      <c r="J30" s="36">
        <v>434.07400000000013</v>
      </c>
      <c r="K30" s="284">
        <f>J30/J27</f>
        <v>3.8735250877306469E-2</v>
      </c>
      <c r="L30" s="302">
        <v>269.54700000000003</v>
      </c>
      <c r="M30" s="251">
        <f t="shared" si="32"/>
        <v>2.1942087223270606E-2</v>
      </c>
      <c r="N30" s="271">
        <f t="shared" si="21"/>
        <v>703.62100000000009</v>
      </c>
      <c r="O30" s="260">
        <f t="shared" si="25"/>
        <v>7.363474237133189E-3</v>
      </c>
      <c r="Q30" s="207" t="e">
        <f t="shared" si="26"/>
        <v>#DIV/0!</v>
      </c>
      <c r="R30" s="285" t="e">
        <f t="shared" si="27"/>
        <v>#DIV/0!</v>
      </c>
      <c r="S30" s="207" t="e">
        <f t="shared" si="28"/>
        <v>#DIV/0!</v>
      </c>
      <c r="T30" s="289" t="e">
        <f t="shared" si="29"/>
        <v>#DIV/0!</v>
      </c>
      <c r="U30" s="285" t="e">
        <f t="shared" si="30"/>
        <v>#DIV/0!</v>
      </c>
      <c r="V30" s="289" t="e">
        <f t="shared" si="31"/>
        <v>#DIV/0!</v>
      </c>
    </row>
    <row r="31" spans="1:23" ht="20.100000000000001" customHeight="1" thickBot="1" x14ac:dyDescent="0.3">
      <c r="A31" s="217"/>
      <c r="B31" s="218" t="s">
        <v>128</v>
      </c>
      <c r="C31" s="21"/>
      <c r="D31" s="42"/>
      <c r="E31" s="255" t="e">
        <f t="shared" si="33"/>
        <v>#DIV/0!</v>
      </c>
      <c r="F31" s="266"/>
      <c r="G31" s="254" t="e">
        <f t="shared" si="22"/>
        <v>#DIV/0!</v>
      </c>
      <c r="H31" s="272">
        <f t="shared" si="23"/>
        <v>0</v>
      </c>
      <c r="I31" s="259">
        <f t="shared" si="24"/>
        <v>0</v>
      </c>
      <c r="J31" s="42">
        <v>425.76000000000005</v>
      </c>
      <c r="K31" s="281">
        <f>J31/J27</f>
        <v>3.7993338494178408E-2</v>
      </c>
      <c r="L31" s="282">
        <v>237.82200000000003</v>
      </c>
      <c r="M31" s="283">
        <f t="shared" si="32"/>
        <v>1.9359559066183866E-2</v>
      </c>
      <c r="N31" s="272">
        <f t="shared" si="21"/>
        <v>663.58200000000011</v>
      </c>
      <c r="O31" s="259">
        <f t="shared" si="25"/>
        <v>6.9444615229296968E-3</v>
      </c>
      <c r="Q31" s="207" t="e">
        <f t="shared" si="26"/>
        <v>#DIV/0!</v>
      </c>
      <c r="R31" s="285" t="e">
        <f t="shared" si="27"/>
        <v>#DIV/0!</v>
      </c>
      <c r="S31" s="207" t="e">
        <f t="shared" si="28"/>
        <v>#DIV/0!</v>
      </c>
      <c r="T31" s="289" t="e">
        <f t="shared" si="29"/>
        <v>#DIV/0!</v>
      </c>
      <c r="U31" s="285" t="e">
        <f t="shared" si="30"/>
        <v>#DIV/0!</v>
      </c>
      <c r="V31" s="289" t="e">
        <f t="shared" si="31"/>
        <v>#DIV/0!</v>
      </c>
    </row>
    <row r="32" spans="1:23" ht="20.100000000000001" customHeight="1" thickBot="1" x14ac:dyDescent="0.3">
      <c r="A32" s="214" t="s">
        <v>32</v>
      </c>
      <c r="B32" s="211"/>
      <c r="C32" s="25"/>
      <c r="D32" s="34">
        <v>28720.655999999988</v>
      </c>
      <c r="E32" s="28">
        <f t="shared" si="33"/>
        <v>0.47154962444031867</v>
      </c>
      <c r="F32" s="26">
        <v>32186.307999999968</v>
      </c>
      <c r="G32" s="27">
        <f t="shared" si="22"/>
        <v>0.52845037555968133</v>
      </c>
      <c r="H32" s="270">
        <f t="shared" si="23"/>
        <v>60906.963999999956</v>
      </c>
      <c r="I32" s="257">
        <f t="shared" si="24"/>
        <v>0.73457387025838072</v>
      </c>
      <c r="J32" s="34">
        <v>28246.174999999999</v>
      </c>
      <c r="K32" s="28">
        <f>J32/N32</f>
        <v>0.39195455198148799</v>
      </c>
      <c r="L32" s="26">
        <v>43818.74900000004</v>
      </c>
      <c r="M32" s="27">
        <f>L32/N32</f>
        <v>0.6080454480185119</v>
      </c>
      <c r="N32" s="270">
        <f t="shared" si="21"/>
        <v>72064.924000000043</v>
      </c>
      <c r="O32" s="257">
        <f t="shared" si="25"/>
        <v>0.75416767162287868</v>
      </c>
      <c r="Q32" s="172">
        <f t="shared" si="26"/>
        <v>-1.652054883426023E-2</v>
      </c>
      <c r="R32" s="293">
        <f t="shared" si="27"/>
        <v>-0.20307219818329847</v>
      </c>
      <c r="S32" s="172">
        <f t="shared" si="28"/>
        <v>0.36140960932829214</v>
      </c>
      <c r="T32" s="294">
        <f t="shared" si="29"/>
        <v>0.15061976703967994</v>
      </c>
      <c r="U32" s="293">
        <f t="shared" si="30"/>
        <v>0.18319678518207039</v>
      </c>
      <c r="V32" s="294">
        <f t="shared" si="31"/>
        <v>2.667369771484791E-2</v>
      </c>
    </row>
    <row r="33" spans="1:22" ht="20.100000000000001" customHeight="1" x14ac:dyDescent="0.25">
      <c r="A33" s="215" t="s">
        <v>127</v>
      </c>
      <c r="B33" s="5"/>
      <c r="C33" s="1"/>
      <c r="D33" s="36">
        <v>23490.775999999987</v>
      </c>
      <c r="E33" s="248">
        <f>D33/D32</f>
        <v>0.81790527347286202</v>
      </c>
      <c r="F33" s="3">
        <v>28531.224999999969</v>
      </c>
      <c r="G33" s="247">
        <f t="shared" si="22"/>
        <v>0.54844535872428268</v>
      </c>
      <c r="H33" s="271">
        <f t="shared" si="23"/>
        <v>52022.00099999996</v>
      </c>
      <c r="I33" s="260">
        <f t="shared" si="24"/>
        <v>0.62741598174480262</v>
      </c>
      <c r="J33" s="36">
        <v>24069.241999999998</v>
      </c>
      <c r="K33" s="248">
        <f>J33/$J$32</f>
        <v>0.85212394244530454</v>
      </c>
      <c r="L33" s="3">
        <v>38580.724000000038</v>
      </c>
      <c r="M33" s="247">
        <f>L33/$L$32</f>
        <v>0.88046155767705747</v>
      </c>
      <c r="N33" s="271">
        <f t="shared" si="21"/>
        <v>62649.966000000037</v>
      </c>
      <c r="O33" s="260">
        <f t="shared" si="25"/>
        <v>0.65563905937752065</v>
      </c>
      <c r="Q33" s="159">
        <f t="shared" si="26"/>
        <v>2.4625240136809938E-2</v>
      </c>
      <c r="R33" s="258">
        <f t="shared" si="27"/>
        <v>4.0156915288926912E-2</v>
      </c>
      <c r="S33" s="159">
        <f t="shared" si="28"/>
        <v>0.35222809395671162</v>
      </c>
      <c r="T33" s="288">
        <f t="shared" si="29"/>
        <v>0.60537698728103873</v>
      </c>
      <c r="U33" s="258">
        <f t="shared" si="30"/>
        <v>0.20429750481916459</v>
      </c>
      <c r="V33" s="288">
        <f t="shared" si="31"/>
        <v>4.4983039090320115E-2</v>
      </c>
    </row>
    <row r="34" spans="1:22" ht="20.100000000000001" customHeight="1" x14ac:dyDescent="0.25">
      <c r="A34" s="219" t="s">
        <v>126</v>
      </c>
      <c r="B34" s="212"/>
      <c r="C34" s="213"/>
      <c r="D34" s="220">
        <v>5229.880000000001</v>
      </c>
      <c r="E34" s="269">
        <f>D34/D32</f>
        <v>0.18209472652713793</v>
      </c>
      <c r="F34" s="262">
        <v>3655.0829999999992</v>
      </c>
      <c r="G34" s="261">
        <f t="shared" si="22"/>
        <v>0.41137852796910906</v>
      </c>
      <c r="H34" s="273">
        <f t="shared" si="23"/>
        <v>8884.9629999999997</v>
      </c>
      <c r="I34" s="263">
        <f t="shared" si="24"/>
        <v>0.10715788851357815</v>
      </c>
      <c r="J34" s="220">
        <f>J35+J36</f>
        <v>4176.9330000000009</v>
      </c>
      <c r="K34" s="269">
        <f t="shared" ref="K34:K36" si="34">J34/$J$32</f>
        <v>0.14787605755469549</v>
      </c>
      <c r="L34" s="262">
        <f>L35+L36</f>
        <v>5238.0249999999996</v>
      </c>
      <c r="M34" s="261">
        <f t="shared" ref="M34:M36" si="35">L34/$L$32</f>
        <v>0.11953844232294251</v>
      </c>
      <c r="N34" s="273">
        <f t="shared" si="21"/>
        <v>9414.9580000000005</v>
      </c>
      <c r="O34" s="263">
        <f t="shared" si="25"/>
        <v>9.8528612245357958E-2</v>
      </c>
      <c r="Q34" s="160">
        <f t="shared" si="26"/>
        <v>-0.2013329177724919</v>
      </c>
      <c r="R34" s="298">
        <f t="shared" si="27"/>
        <v>-0.23140100932015886</v>
      </c>
      <c r="S34" s="160">
        <f t="shared" si="28"/>
        <v>0.43307963184420184</v>
      </c>
      <c r="T34" s="299">
        <f t="shared" si="29"/>
        <v>-0.7094198306530991</v>
      </c>
      <c r="U34" s="298">
        <f t="shared" si="30"/>
        <v>5.965078301395299E-2</v>
      </c>
      <c r="V34" s="299">
        <f t="shared" si="31"/>
        <v>-8.0528614252479952E-2</v>
      </c>
    </row>
    <row r="35" spans="1:22" ht="20.100000000000001" customHeight="1" x14ac:dyDescent="0.25">
      <c r="A35" s="125"/>
      <c r="B35" s="216" t="s">
        <v>125</v>
      </c>
      <c r="C35" s="1"/>
      <c r="D35" s="36"/>
      <c r="E35" s="253" t="e">
        <f t="shared" ref="E35:E37" si="36">D35/H35</f>
        <v>#DIV/0!</v>
      </c>
      <c r="F35" s="3"/>
      <c r="G35" s="252" t="e">
        <f t="shared" si="22"/>
        <v>#DIV/0!</v>
      </c>
      <c r="H35" s="271">
        <f t="shared" si="23"/>
        <v>0</v>
      </c>
      <c r="I35" s="264">
        <f t="shared" si="24"/>
        <v>0</v>
      </c>
      <c r="J35" s="36">
        <v>3046.6980000000003</v>
      </c>
      <c r="K35" s="284">
        <f t="shared" si="34"/>
        <v>0.10786232118154053</v>
      </c>
      <c r="L35" s="3">
        <v>2719.3829999999998</v>
      </c>
      <c r="M35" s="251">
        <f t="shared" si="35"/>
        <v>6.2059804582736883E-2</v>
      </c>
      <c r="N35" s="271">
        <f t="shared" si="21"/>
        <v>5766.0810000000001</v>
      </c>
      <c r="O35" s="264">
        <f t="shared" si="25"/>
        <v>6.0342697123484335E-2</v>
      </c>
      <c r="Q35" s="207" t="e">
        <f t="shared" si="26"/>
        <v>#DIV/0!</v>
      </c>
      <c r="R35" s="285" t="e">
        <f t="shared" si="27"/>
        <v>#DIV/0!</v>
      </c>
      <c r="S35" s="207" t="e">
        <f t="shared" si="28"/>
        <v>#DIV/0!</v>
      </c>
      <c r="T35" s="289" t="e">
        <f t="shared" si="29"/>
        <v>#DIV/0!</v>
      </c>
      <c r="U35" s="285" t="e">
        <f t="shared" si="30"/>
        <v>#DIV/0!</v>
      </c>
      <c r="V35" s="289" t="e">
        <f t="shared" si="31"/>
        <v>#DIV/0!</v>
      </c>
    </row>
    <row r="36" spans="1:22" ht="20.100000000000001" customHeight="1" thickBot="1" x14ac:dyDescent="0.3">
      <c r="A36" s="125"/>
      <c r="B36" s="216" t="s">
        <v>128</v>
      </c>
      <c r="C36" s="1"/>
      <c r="D36" s="36"/>
      <c r="E36" s="253" t="e">
        <f t="shared" si="36"/>
        <v>#DIV/0!</v>
      </c>
      <c r="F36" s="3"/>
      <c r="G36" s="252" t="e">
        <f t="shared" si="22"/>
        <v>#DIV/0!</v>
      </c>
      <c r="H36" s="271">
        <f t="shared" si="23"/>
        <v>0</v>
      </c>
      <c r="I36" s="260">
        <f t="shared" si="24"/>
        <v>0</v>
      </c>
      <c r="J36" s="36">
        <v>1130.2350000000001</v>
      </c>
      <c r="K36" s="284">
        <f t="shared" si="34"/>
        <v>4.0013736373154953E-2</v>
      </c>
      <c r="L36" s="3">
        <v>2518.6419999999994</v>
      </c>
      <c r="M36" s="251">
        <f t="shared" si="35"/>
        <v>5.7478637740205618E-2</v>
      </c>
      <c r="N36" s="271">
        <f t="shared" si="21"/>
        <v>3648.8769999999995</v>
      </c>
      <c r="O36" s="260">
        <f t="shared" si="25"/>
        <v>3.8185915121873609E-2</v>
      </c>
      <c r="Q36" s="207" t="e">
        <f t="shared" si="26"/>
        <v>#DIV/0!</v>
      </c>
      <c r="R36" s="285" t="e">
        <f t="shared" si="27"/>
        <v>#DIV/0!</v>
      </c>
      <c r="S36" s="207" t="e">
        <f t="shared" si="28"/>
        <v>#DIV/0!</v>
      </c>
      <c r="T36" s="289" t="e">
        <f t="shared" si="29"/>
        <v>#DIV/0!</v>
      </c>
      <c r="U36" s="285" t="e">
        <f t="shared" si="30"/>
        <v>#DIV/0!</v>
      </c>
      <c r="V36" s="289" t="e">
        <f t="shared" si="31"/>
        <v>#DIV/0!</v>
      </c>
    </row>
    <row r="37" spans="1:22" ht="20.100000000000001" customHeight="1" thickBot="1" x14ac:dyDescent="0.3">
      <c r="A37" s="214" t="s">
        <v>12</v>
      </c>
      <c r="B37" s="211"/>
      <c r="C37" s="25"/>
      <c r="D37" s="97">
        <f>D27+D32</f>
        <v>39972.27499999998</v>
      </c>
      <c r="E37" s="278">
        <f t="shared" si="36"/>
        <v>0.48208918687495772</v>
      </c>
      <c r="F37" s="279">
        <f>F27+F32</f>
        <v>42942.413999999975</v>
      </c>
      <c r="G37" s="280">
        <f t="shared" si="22"/>
        <v>0.51791081312504228</v>
      </c>
      <c r="H37" s="274">
        <f t="shared" si="23"/>
        <v>82914.688999999955</v>
      </c>
      <c r="I37" s="257">
        <f t="shared" si="24"/>
        <v>1</v>
      </c>
      <c r="J37" s="97">
        <v>39452.350000000006</v>
      </c>
      <c r="K37" s="278">
        <f>J37/N37</f>
        <v>0.41287335485916649</v>
      </c>
      <c r="L37" s="279">
        <v>56103.223000000042</v>
      </c>
      <c r="M37" s="280">
        <f>L37/N37</f>
        <v>0.58712664514083357</v>
      </c>
      <c r="N37" s="274">
        <f t="shared" si="21"/>
        <v>95555.573000000048</v>
      </c>
      <c r="O37" s="257">
        <f t="shared" si="25"/>
        <v>1</v>
      </c>
      <c r="Q37" s="172">
        <f t="shared" si="26"/>
        <v>-1.3007140574309921E-2</v>
      </c>
      <c r="R37" s="293">
        <f t="shared" si="27"/>
        <v>-0.16764422116656369</v>
      </c>
      <c r="S37" s="172">
        <f t="shared" si="28"/>
        <v>0.30647576077115912</v>
      </c>
      <c r="T37" s="294">
        <f t="shared" si="29"/>
        <v>0.13364430759448173</v>
      </c>
      <c r="U37" s="293">
        <f t="shared" si="30"/>
        <v>0.1524565086410696</v>
      </c>
      <c r="V37" s="294">
        <f t="shared" si="31"/>
        <v>0</v>
      </c>
    </row>
    <row r="38" spans="1:22" ht="20.100000000000001" customHeight="1" x14ac:dyDescent="0.25">
      <c r="A38" s="215" t="s">
        <v>127</v>
      </c>
      <c r="B38" s="5"/>
      <c r="C38" s="1"/>
      <c r="D38" s="36">
        <f>D28+D33</f>
        <v>34185.193999999981</v>
      </c>
      <c r="E38" s="248">
        <f>D38/D37</f>
        <v>0.85522262618277289</v>
      </c>
      <c r="F38" s="3">
        <f>F28+F33</f>
        <v>39006.874999999978</v>
      </c>
      <c r="G38" s="247">
        <f>F38/F37</f>
        <v>0.90835310283208581</v>
      </c>
      <c r="H38" s="275">
        <f t="shared" si="23"/>
        <v>73192.068999999959</v>
      </c>
      <c r="I38" s="260">
        <f>H38/H37</f>
        <v>0.8827394745459396</v>
      </c>
      <c r="J38" s="36">
        <f>J28+J33</f>
        <v>34415.583000000006</v>
      </c>
      <c r="K38" s="248">
        <f>J38/$J$37</f>
        <v>0.87233290285623044</v>
      </c>
      <c r="L38" s="3">
        <f t="shared" ref="L38" si="37">L28+L33</f>
        <v>50357.829000000042</v>
      </c>
      <c r="M38" s="247">
        <f>L38/$L$37</f>
        <v>0.89759244312933684</v>
      </c>
      <c r="N38" s="275">
        <f>J38+K38</f>
        <v>34416.455332902864</v>
      </c>
      <c r="O38" s="260">
        <f t="shared" si="25"/>
        <v>0.36017214121988306</v>
      </c>
      <c r="Q38" s="159">
        <f t="shared" si="26"/>
        <v>6.7394381321932767E-3</v>
      </c>
      <c r="R38" s="258">
        <f t="shared" si="27"/>
        <v>1.9614388747041793E-2</v>
      </c>
      <c r="S38" s="159">
        <f t="shared" si="28"/>
        <v>0.29099880469789158</v>
      </c>
      <c r="T38" s="288">
        <f t="shared" si="29"/>
        <v>-1.1846340007205485E-2</v>
      </c>
      <c r="U38" s="258">
        <f t="shared" si="30"/>
        <v>-0.52977889813576817</v>
      </c>
      <c r="V38" s="288">
        <f t="shared" si="31"/>
        <v>-0.5919836468113685</v>
      </c>
    </row>
    <row r="39" spans="1:22" ht="20.100000000000001" customHeight="1" x14ac:dyDescent="0.25">
      <c r="A39" s="219" t="s">
        <v>126</v>
      </c>
      <c r="B39" s="212"/>
      <c r="C39" s="213"/>
      <c r="D39" s="220">
        <f>D29+D34</f>
        <v>5787.081000000001</v>
      </c>
      <c r="E39" s="269">
        <f>D39/D37</f>
        <v>0.14477737381722716</v>
      </c>
      <c r="F39" s="262">
        <f>F29+F34</f>
        <v>3935.5389999999993</v>
      </c>
      <c r="G39" s="261">
        <f>F39/F37</f>
        <v>9.1646897167914257E-2</v>
      </c>
      <c r="H39" s="300">
        <f t="shared" si="23"/>
        <v>9722.6200000000008</v>
      </c>
      <c r="I39" s="263">
        <f>H39/H37</f>
        <v>0.11726052545406045</v>
      </c>
      <c r="J39" s="220">
        <f>J29+J34</f>
        <v>5036.7670000000007</v>
      </c>
      <c r="K39" s="269">
        <f t="shared" ref="K39:K41" si="38">J39/$J$37</f>
        <v>0.12766709714376964</v>
      </c>
      <c r="L39" s="262">
        <f t="shared" ref="L39" si="39">L29+L34</f>
        <v>5745.3939999999993</v>
      </c>
      <c r="M39" s="261">
        <f t="shared" ref="M39:M41" si="40">L39/$L$37</f>
        <v>0.10240755687066312</v>
      </c>
      <c r="N39" s="300">
        <f>J39+L39</f>
        <v>10782.161</v>
      </c>
      <c r="O39" s="263">
        <f t="shared" si="25"/>
        <v>0.11283654800542083</v>
      </c>
      <c r="Q39" s="160">
        <f t="shared" si="26"/>
        <v>-0.1296532742500062</v>
      </c>
      <c r="R39" s="298">
        <f t="shared" si="27"/>
        <v>-0.13402260297490071</v>
      </c>
      <c r="S39" s="160">
        <f t="shared" si="28"/>
        <v>0.45987474650867399</v>
      </c>
      <c r="T39" s="299">
        <f t="shared" si="29"/>
        <v>0.11741433736739962</v>
      </c>
      <c r="U39" s="298">
        <f t="shared" si="30"/>
        <v>0.10897690128792437</v>
      </c>
      <c r="V39" s="299">
        <f t="shared" si="31"/>
        <v>-3.772776415173764E-2</v>
      </c>
    </row>
    <row r="40" spans="1:22" ht="20.100000000000001" customHeight="1" x14ac:dyDescent="0.25">
      <c r="A40" s="125"/>
      <c r="B40" s="216" t="s">
        <v>125</v>
      </c>
      <c r="C40" s="1"/>
      <c r="D40" s="18"/>
      <c r="E40" s="253" t="e">
        <f t="shared" ref="E40:E41" si="41">D40/H40</f>
        <v>#DIV/0!</v>
      </c>
      <c r="F40" s="267"/>
      <c r="G40" s="252" t="e">
        <f t="shared" si="22"/>
        <v>#DIV/0!</v>
      </c>
      <c r="H40" s="276">
        <f t="shared" si="23"/>
        <v>0</v>
      </c>
      <c r="I40" s="260">
        <f t="shared" si="24"/>
        <v>0</v>
      </c>
      <c r="J40" s="36">
        <f>J30+J35</f>
        <v>3480.7720000000004</v>
      </c>
      <c r="K40" s="284">
        <f t="shared" si="38"/>
        <v>8.8227241216302696E-2</v>
      </c>
      <c r="L40" s="302">
        <f t="shared" ref="L40" si="42">L30+L35</f>
        <v>2988.93</v>
      </c>
      <c r="M40" s="251">
        <f t="shared" si="40"/>
        <v>5.3275548893153564E-2</v>
      </c>
      <c r="N40" s="275">
        <f t="shared" ref="N40" si="43">N30+N35</f>
        <v>6469.7020000000002</v>
      </c>
      <c r="O40" s="260">
        <f t="shared" si="25"/>
        <v>6.7706171360617518E-2</v>
      </c>
      <c r="Q40" s="207" t="e">
        <f t="shared" si="26"/>
        <v>#DIV/0!</v>
      </c>
      <c r="R40" s="285" t="e">
        <f t="shared" si="27"/>
        <v>#DIV/0!</v>
      </c>
      <c r="S40" s="207" t="e">
        <f t="shared" si="28"/>
        <v>#DIV/0!</v>
      </c>
      <c r="T40" s="289" t="e">
        <f t="shared" si="29"/>
        <v>#DIV/0!</v>
      </c>
      <c r="U40" s="285" t="e">
        <f t="shared" si="30"/>
        <v>#DIV/0!</v>
      </c>
      <c r="V40" s="289" t="e">
        <f t="shared" si="31"/>
        <v>#DIV/0!</v>
      </c>
    </row>
    <row r="41" spans="1:22" ht="20.100000000000001" customHeight="1" thickBot="1" x14ac:dyDescent="0.3">
      <c r="A41" s="217"/>
      <c r="B41" s="218" t="s">
        <v>128</v>
      </c>
      <c r="C41" s="21"/>
      <c r="D41" s="20"/>
      <c r="E41" s="255" t="e">
        <f t="shared" si="41"/>
        <v>#DIV/0!</v>
      </c>
      <c r="F41" s="268"/>
      <c r="G41" s="254" t="e">
        <f t="shared" si="22"/>
        <v>#DIV/0!</v>
      </c>
      <c r="H41" s="277">
        <f t="shared" si="23"/>
        <v>0</v>
      </c>
      <c r="I41" s="259">
        <f t="shared" si="24"/>
        <v>0</v>
      </c>
      <c r="J41" s="42">
        <f>J31+J36</f>
        <v>1555.9950000000001</v>
      </c>
      <c r="K41" s="281">
        <f t="shared" si="38"/>
        <v>3.9439855927466926E-2</v>
      </c>
      <c r="L41" s="282">
        <f t="shared" ref="L41" si="44">L31+L36</f>
        <v>2756.4639999999995</v>
      </c>
      <c r="M41" s="283">
        <f t="shared" si="40"/>
        <v>4.9132007977509551E-2</v>
      </c>
      <c r="N41" s="301">
        <f t="shared" ref="N41" si="45">N31+N36</f>
        <v>4312.4589999999998</v>
      </c>
      <c r="O41" s="259">
        <f t="shared" si="25"/>
        <v>4.5130376644803308E-2</v>
      </c>
      <c r="Q41" s="290" t="e">
        <f t="shared" si="26"/>
        <v>#DIV/0!</v>
      </c>
      <c r="R41" s="291" t="e">
        <f t="shared" si="27"/>
        <v>#DIV/0!</v>
      </c>
      <c r="S41" s="290" t="e">
        <f t="shared" si="28"/>
        <v>#DIV/0!</v>
      </c>
      <c r="T41" s="292" t="e">
        <f t="shared" si="29"/>
        <v>#DIV/0!</v>
      </c>
      <c r="U41" s="291" t="e">
        <f t="shared" si="30"/>
        <v>#DIV/0!</v>
      </c>
      <c r="V41" s="292" t="e">
        <f t="shared" si="31"/>
        <v>#DIV/0!</v>
      </c>
    </row>
    <row r="43" spans="1:22" ht="15.75" thickBot="1" x14ac:dyDescent="0.3"/>
    <row r="44" spans="1:22" ht="20.100000000000001" customHeight="1" thickBot="1" x14ac:dyDescent="0.3">
      <c r="A44" s="473" t="s">
        <v>130</v>
      </c>
      <c r="B44" s="474"/>
      <c r="C44" s="474"/>
      <c r="D44" s="479" t="s">
        <v>131</v>
      </c>
      <c r="E44" s="480"/>
      <c r="F44" s="480"/>
      <c r="G44" s="480"/>
      <c r="H44" s="480"/>
      <c r="I44" s="481"/>
      <c r="J44" s="479" t="s">
        <v>132</v>
      </c>
      <c r="K44" s="480"/>
      <c r="L44" s="480"/>
      <c r="M44" s="480"/>
      <c r="N44" s="480"/>
      <c r="O44" s="482"/>
      <c r="Q44" s="483" t="s">
        <v>133</v>
      </c>
      <c r="R44" s="480"/>
      <c r="S44" s="480"/>
      <c r="T44" s="480"/>
      <c r="U44" s="480"/>
      <c r="V44" s="482"/>
    </row>
    <row r="45" spans="1:22" ht="20.100000000000001" customHeight="1" x14ac:dyDescent="0.25">
      <c r="A45" s="475"/>
      <c r="B45" s="476"/>
      <c r="C45" s="476"/>
      <c r="D45" s="484" t="s">
        <v>2</v>
      </c>
      <c r="E45" s="485"/>
      <c r="F45" s="484" t="s">
        <v>135</v>
      </c>
      <c r="G45" s="486"/>
      <c r="H45" s="487" t="s">
        <v>12</v>
      </c>
      <c r="I45" s="488"/>
      <c r="J45" s="484" t="s">
        <v>2</v>
      </c>
      <c r="K45" s="485"/>
      <c r="L45" s="484" t="s">
        <v>135</v>
      </c>
      <c r="M45" s="486"/>
      <c r="N45" s="487" t="s">
        <v>12</v>
      </c>
      <c r="O45" s="489"/>
      <c r="Q45" s="490" t="s">
        <v>2</v>
      </c>
      <c r="R45" s="485"/>
      <c r="S45" s="484" t="s">
        <v>16</v>
      </c>
      <c r="T45" s="486"/>
      <c r="U45" s="487" t="s">
        <v>12</v>
      </c>
      <c r="V45" s="489"/>
    </row>
    <row r="46" spans="1:22" ht="20.100000000000001" customHeight="1" thickBot="1" x14ac:dyDescent="0.3">
      <c r="A46" s="477"/>
      <c r="B46" s="478"/>
      <c r="C46" s="478"/>
      <c r="D46" s="491" t="s">
        <v>136</v>
      </c>
      <c r="E46" s="492"/>
      <c r="F46" s="491" t="s">
        <v>136</v>
      </c>
      <c r="G46" s="492"/>
      <c r="H46" s="491" t="s">
        <v>136</v>
      </c>
      <c r="I46" s="492"/>
      <c r="J46" s="491" t="s">
        <v>136</v>
      </c>
      <c r="K46" s="492"/>
      <c r="L46" s="491" t="s">
        <v>136</v>
      </c>
      <c r="M46" s="492"/>
      <c r="N46" s="491" t="s">
        <v>136</v>
      </c>
      <c r="O46" s="497"/>
      <c r="Q46" s="305">
        <v>1000</v>
      </c>
      <c r="R46" s="249"/>
      <c r="S46" s="304">
        <v>1000</v>
      </c>
      <c r="T46" s="249" t="s">
        <v>24</v>
      </c>
      <c r="U46" s="306">
        <v>1000</v>
      </c>
      <c r="V46" s="287" t="s">
        <v>24</v>
      </c>
    </row>
    <row r="47" spans="1:22" ht="20.100000000000001" customHeight="1" thickBot="1" x14ac:dyDescent="0.3">
      <c r="A47" s="214" t="s">
        <v>31</v>
      </c>
      <c r="B47" s="211"/>
      <c r="C47" s="25"/>
      <c r="D47" s="493">
        <f>D27/D7*10</f>
        <v>2.0037777797169563</v>
      </c>
      <c r="E47" s="494"/>
      <c r="F47" s="493">
        <f>F27/F7*10</f>
        <v>2.3337923774093063</v>
      </c>
      <c r="G47" s="494"/>
      <c r="H47" s="498">
        <f>H27/H7*10</f>
        <v>2.1525434719841137</v>
      </c>
      <c r="I47" s="499"/>
      <c r="J47" s="493">
        <f>J27/J7*10</f>
        <v>1.7729738204869114</v>
      </c>
      <c r="K47" s="494"/>
      <c r="L47" s="493">
        <f>L27/L7*10</f>
        <v>2.3220000638884515</v>
      </c>
      <c r="M47" s="494"/>
      <c r="N47" s="498">
        <f>N27/N7*10</f>
        <v>2.0231332740333681</v>
      </c>
      <c r="O47" s="499"/>
      <c r="Q47" s="546">
        <f>(J47-D47)/D47</f>
        <v>-0.1151844089530961</v>
      </c>
      <c r="R47" s="547"/>
      <c r="S47" s="546">
        <f>(L47-F47)/F47</f>
        <v>-5.052854587666987E-3</v>
      </c>
      <c r="T47" s="547"/>
      <c r="U47" s="546">
        <f>(N47-H47)/H47</f>
        <v>-6.0119667563071952E-2</v>
      </c>
      <c r="V47" s="547"/>
    </row>
    <row r="48" spans="1:22" ht="20.100000000000001" customHeight="1" x14ac:dyDescent="0.25">
      <c r="A48" s="215" t="s">
        <v>127</v>
      </c>
      <c r="B48" s="5"/>
      <c r="C48" s="1"/>
      <c r="D48" s="495">
        <f t="shared" ref="D48:D61" si="46">D28/D8*10</f>
        <v>2.1851988904838024</v>
      </c>
      <c r="E48" s="496"/>
      <c r="F48" s="495">
        <f t="shared" ref="F48:F61" si="47">F28/F8*10</f>
        <v>2.4414991342829802</v>
      </c>
      <c r="G48" s="496"/>
      <c r="H48" s="500">
        <f t="shared" ref="H48:H59" si="48">H28/H8*10</f>
        <v>2.3049305539828904</v>
      </c>
      <c r="I48" s="501"/>
      <c r="J48" s="495">
        <f t="shared" ref="J48:J61" si="49">J28/J8*10</f>
        <v>2.1988747131153916</v>
      </c>
      <c r="K48" s="496"/>
      <c r="L48" s="495">
        <f t="shared" ref="L48:L61" si="50">L28/L8*10</f>
        <v>2.5229531635069868</v>
      </c>
      <c r="M48" s="496"/>
      <c r="N48" s="500">
        <f t="shared" ref="N48:N61" si="51">N28/N8*10</f>
        <v>2.360269033026138</v>
      </c>
      <c r="O48" s="501"/>
      <c r="Q48" s="542">
        <f t="shared" ref="Q48:Q61" si="52">(J48-D48)/D48</f>
        <v>6.2583880538953371E-3</v>
      </c>
      <c r="R48" s="543"/>
      <c r="S48" s="542">
        <f t="shared" ref="S48:S61" si="53">(L48-F48)/F48</f>
        <v>3.3362301087986303E-2</v>
      </c>
      <c r="T48" s="543"/>
      <c r="U48" s="542">
        <f t="shared" ref="U48:U61" si="54">(N48-H48)/H48</f>
        <v>2.4008740284007013E-2</v>
      </c>
      <c r="V48" s="543"/>
    </row>
    <row r="49" spans="1:22" ht="20.100000000000001" customHeight="1" thickBot="1" x14ac:dyDescent="0.3">
      <c r="A49" s="219" t="s">
        <v>126</v>
      </c>
      <c r="B49" s="212"/>
      <c r="C49" s="213"/>
      <c r="D49" s="508">
        <f t="shared" si="46"/>
        <v>0.7726026067665005</v>
      </c>
      <c r="E49" s="509"/>
      <c r="F49" s="508">
        <f t="shared" si="47"/>
        <v>0.88138277812696408</v>
      </c>
      <c r="G49" s="509"/>
      <c r="H49" s="502">
        <f t="shared" si="48"/>
        <v>0.80590436790456055</v>
      </c>
      <c r="I49" s="503"/>
      <c r="J49" s="508">
        <f t="shared" si="49"/>
        <v>0.53231793688214446</v>
      </c>
      <c r="K49" s="509"/>
      <c r="L49" s="508">
        <f t="shared" si="50"/>
        <v>0.8150676239021859</v>
      </c>
      <c r="M49" s="509"/>
      <c r="N49" s="502">
        <f t="shared" si="51"/>
        <v>0.61097190884955477</v>
      </c>
      <c r="O49" s="503"/>
      <c r="Q49" s="548">
        <f t="shared" si="52"/>
        <v>-0.31100680709581913</v>
      </c>
      <c r="R49" s="549"/>
      <c r="S49" s="548">
        <f t="shared" si="53"/>
        <v>-7.5239902424353272E-2</v>
      </c>
      <c r="T49" s="549"/>
      <c r="U49" s="548">
        <f t="shared" si="54"/>
        <v>-0.24188038533883552</v>
      </c>
      <c r="V49" s="549"/>
    </row>
    <row r="50" spans="1:22" ht="20.100000000000001" customHeight="1" x14ac:dyDescent="0.25">
      <c r="A50" s="125"/>
      <c r="B50" s="216" t="s">
        <v>125</v>
      </c>
      <c r="C50" s="1"/>
      <c r="D50" s="510" t="e">
        <f t="shared" si="46"/>
        <v>#DIV/0!</v>
      </c>
      <c r="E50" s="511"/>
      <c r="F50" s="510" t="e">
        <f t="shared" si="47"/>
        <v>#DIV/0!</v>
      </c>
      <c r="G50" s="511"/>
      <c r="H50" s="526"/>
      <c r="I50" s="527"/>
      <c r="J50" s="522">
        <f t="shared" si="49"/>
        <v>0.43638290193413365</v>
      </c>
      <c r="K50" s="523"/>
      <c r="L50" s="534">
        <f t="shared" si="50"/>
        <v>0.93195333785110712</v>
      </c>
      <c r="M50" s="535"/>
      <c r="N50" s="504">
        <f t="shared" si="51"/>
        <v>0.54801832177123955</v>
      </c>
      <c r="O50" s="505"/>
      <c r="Q50" s="207" t="e">
        <f t="shared" si="52"/>
        <v>#DIV/0!</v>
      </c>
      <c r="R50" s="285"/>
      <c r="S50" s="207" t="e">
        <f t="shared" si="53"/>
        <v>#DIV/0!</v>
      </c>
      <c r="T50" s="289"/>
      <c r="U50" s="285" t="e">
        <f t="shared" si="54"/>
        <v>#DIV/0!</v>
      </c>
      <c r="V50" s="289"/>
    </row>
    <row r="51" spans="1:22" ht="20.100000000000001" customHeight="1" thickBot="1" x14ac:dyDescent="0.3">
      <c r="A51" s="217"/>
      <c r="B51" s="218" t="s">
        <v>128</v>
      </c>
      <c r="C51" s="21"/>
      <c r="D51" s="512" t="e">
        <f t="shared" si="46"/>
        <v>#DIV/0!</v>
      </c>
      <c r="E51" s="513"/>
      <c r="F51" s="512" t="e">
        <f t="shared" si="47"/>
        <v>#DIV/0!</v>
      </c>
      <c r="G51" s="513"/>
      <c r="H51" s="528"/>
      <c r="I51" s="529"/>
      <c r="J51" s="524">
        <f t="shared" si="49"/>
        <v>0.68609551127619639</v>
      </c>
      <c r="K51" s="525"/>
      <c r="L51" s="536">
        <f t="shared" si="50"/>
        <v>0.7136251384058645</v>
      </c>
      <c r="M51" s="537"/>
      <c r="N51" s="506">
        <f t="shared" si="51"/>
        <v>0.6957142587548516</v>
      </c>
      <c r="O51" s="507"/>
      <c r="Q51" s="207" t="e">
        <f t="shared" si="52"/>
        <v>#DIV/0!</v>
      </c>
      <c r="R51" s="285"/>
      <c r="S51" s="207" t="e">
        <f t="shared" si="53"/>
        <v>#DIV/0!</v>
      </c>
      <c r="T51" s="289"/>
      <c r="U51" s="285" t="e">
        <f t="shared" si="54"/>
        <v>#DIV/0!</v>
      </c>
      <c r="V51" s="289"/>
    </row>
    <row r="52" spans="1:22" ht="20.100000000000001" customHeight="1" thickBot="1" x14ac:dyDescent="0.3">
      <c r="A52" s="214" t="s">
        <v>32</v>
      </c>
      <c r="B52" s="211"/>
      <c r="C52" s="25"/>
      <c r="D52" s="493">
        <f t="shared" si="46"/>
        <v>1.5079215262379435</v>
      </c>
      <c r="E52" s="494"/>
      <c r="F52" s="493">
        <f t="shared" si="47"/>
        <v>2.0389514165844611</v>
      </c>
      <c r="G52" s="494"/>
      <c r="H52" s="498">
        <f t="shared" si="48"/>
        <v>1.748580416961472</v>
      </c>
      <c r="I52" s="499"/>
      <c r="J52" s="493">
        <f t="shared" si="49"/>
        <v>1.8975508269873775</v>
      </c>
      <c r="K52" s="494"/>
      <c r="L52" s="493">
        <f t="shared" si="50"/>
        <v>2.0405850042710547</v>
      </c>
      <c r="M52" s="494"/>
      <c r="N52" s="498">
        <f t="shared" si="51"/>
        <v>1.9820262906101642</v>
      </c>
      <c r="O52" s="499"/>
      <c r="Q52" s="546">
        <f t="shared" si="52"/>
        <v>0.25838831396054507</v>
      </c>
      <c r="R52" s="547"/>
      <c r="S52" s="546">
        <f t="shared" si="53"/>
        <v>8.011900986488943E-4</v>
      </c>
      <c r="T52" s="547"/>
      <c r="U52" s="546">
        <f t="shared" si="54"/>
        <v>0.13350594081017658</v>
      </c>
      <c r="V52" s="547"/>
    </row>
    <row r="53" spans="1:22" ht="20.100000000000001" customHeight="1" x14ac:dyDescent="0.25">
      <c r="A53" s="215" t="s">
        <v>127</v>
      </c>
      <c r="B53" s="5"/>
      <c r="C53" s="1"/>
      <c r="D53" s="495">
        <f t="shared" si="46"/>
        <v>2.3705153556185348</v>
      </c>
      <c r="E53" s="496"/>
      <c r="F53" s="495">
        <f t="shared" si="47"/>
        <v>2.3970223589820789</v>
      </c>
      <c r="G53" s="496"/>
      <c r="H53" s="500">
        <f t="shared" si="48"/>
        <v>2.3849799629503341</v>
      </c>
      <c r="I53" s="501"/>
      <c r="J53" s="495">
        <f t="shared" si="49"/>
        <v>2.5206926373558938</v>
      </c>
      <c r="K53" s="496"/>
      <c r="L53" s="495">
        <f t="shared" si="50"/>
        <v>2.5338780959544165</v>
      </c>
      <c r="M53" s="496"/>
      <c r="N53" s="500">
        <f t="shared" si="51"/>
        <v>2.5287961418259441</v>
      </c>
      <c r="O53" s="501"/>
      <c r="Q53" s="542">
        <f t="shared" si="52"/>
        <v>6.3352165756451501E-2</v>
      </c>
      <c r="R53" s="543"/>
      <c r="S53" s="542">
        <f t="shared" si="53"/>
        <v>5.7094059410632614E-2</v>
      </c>
      <c r="T53" s="543"/>
      <c r="U53" s="542">
        <f t="shared" si="54"/>
        <v>6.0300791247613908E-2</v>
      </c>
      <c r="V53" s="543"/>
    </row>
    <row r="54" spans="1:22" ht="20.100000000000001" customHeight="1" x14ac:dyDescent="0.25">
      <c r="A54" s="219" t="s">
        <v>126</v>
      </c>
      <c r="B54" s="212"/>
      <c r="C54" s="213"/>
      <c r="D54" s="508">
        <f t="shared" si="46"/>
        <v>0.57238480901827749</v>
      </c>
      <c r="E54" s="509"/>
      <c r="F54" s="508">
        <f t="shared" si="47"/>
        <v>0.94132813103608104</v>
      </c>
      <c r="G54" s="509"/>
      <c r="H54" s="502">
        <f t="shared" si="48"/>
        <v>0.68241407384081287</v>
      </c>
      <c r="I54" s="503"/>
      <c r="J54" s="508">
        <f t="shared" si="49"/>
        <v>0.78264655324574028</v>
      </c>
      <c r="K54" s="509"/>
      <c r="L54" s="508">
        <f t="shared" si="50"/>
        <v>0.83839762778460147</v>
      </c>
      <c r="M54" s="509"/>
      <c r="N54" s="502">
        <f t="shared" si="51"/>
        <v>0.81271353787391465</v>
      </c>
      <c r="O54" s="503"/>
      <c r="Q54" s="544">
        <f t="shared" si="52"/>
        <v>0.36734333426509347</v>
      </c>
      <c r="R54" s="545"/>
      <c r="S54" s="544">
        <f t="shared" si="53"/>
        <v>-0.10934603976850051</v>
      </c>
      <c r="T54" s="545"/>
      <c r="U54" s="544">
        <f t="shared" si="54"/>
        <v>0.19093900467166627</v>
      </c>
      <c r="V54" s="545"/>
    </row>
    <row r="55" spans="1:22" ht="20.100000000000001" customHeight="1" x14ac:dyDescent="0.25">
      <c r="A55" s="125"/>
      <c r="B55" s="216" t="s">
        <v>125</v>
      </c>
      <c r="C55" s="1"/>
      <c r="D55" s="510" t="e">
        <f t="shared" si="46"/>
        <v>#DIV/0!</v>
      </c>
      <c r="E55" s="511"/>
      <c r="F55" s="510" t="e">
        <f t="shared" si="47"/>
        <v>#DIV/0!</v>
      </c>
      <c r="G55" s="511"/>
      <c r="H55" s="526"/>
      <c r="I55" s="527"/>
      <c r="J55" s="522">
        <f t="shared" si="49"/>
        <v>1.0237409124327466</v>
      </c>
      <c r="K55" s="523"/>
      <c r="L55" s="522">
        <f t="shared" si="50"/>
        <v>0.962246605453425</v>
      </c>
      <c r="M55" s="523"/>
      <c r="N55" s="504">
        <f t="shared" si="51"/>
        <v>0.9937884783857488</v>
      </c>
      <c r="O55" s="505"/>
      <c r="Q55" s="207" t="e">
        <f t="shared" si="52"/>
        <v>#DIV/0!</v>
      </c>
      <c r="R55" s="285"/>
      <c r="S55" s="207" t="e">
        <f t="shared" si="53"/>
        <v>#DIV/0!</v>
      </c>
      <c r="T55" s="289"/>
      <c r="U55" s="285" t="e">
        <f t="shared" si="54"/>
        <v>#DIV/0!</v>
      </c>
      <c r="V55" s="289"/>
    </row>
    <row r="56" spans="1:22" ht="20.100000000000001" customHeight="1" thickBot="1" x14ac:dyDescent="0.3">
      <c r="A56" s="125"/>
      <c r="B56" s="216" t="s">
        <v>128</v>
      </c>
      <c r="C56" s="1"/>
      <c r="D56" s="512" t="e">
        <f t="shared" si="46"/>
        <v>#DIV/0!</v>
      </c>
      <c r="E56" s="513"/>
      <c r="F56" s="512" t="e">
        <f t="shared" si="47"/>
        <v>#DIV/0!</v>
      </c>
      <c r="G56" s="513"/>
      <c r="H56" s="528"/>
      <c r="I56" s="529"/>
      <c r="J56" s="524">
        <f t="shared" si="49"/>
        <v>0.47873259660551754</v>
      </c>
      <c r="K56" s="525"/>
      <c r="L56" s="524">
        <f t="shared" si="50"/>
        <v>0.73610388168056595</v>
      </c>
      <c r="M56" s="525"/>
      <c r="N56" s="506">
        <f t="shared" si="51"/>
        <v>0.63102339396192797</v>
      </c>
      <c r="O56" s="507"/>
      <c r="Q56" s="207" t="e">
        <f t="shared" si="52"/>
        <v>#DIV/0!</v>
      </c>
      <c r="R56" s="285"/>
      <c r="S56" s="207" t="e">
        <f t="shared" si="53"/>
        <v>#DIV/0!</v>
      </c>
      <c r="T56" s="289"/>
      <c r="U56" s="285" t="e">
        <f t="shared" si="54"/>
        <v>#DIV/0!</v>
      </c>
      <c r="V56" s="289"/>
    </row>
    <row r="57" spans="1:22" ht="20.100000000000001" customHeight="1" thickBot="1" x14ac:dyDescent="0.3">
      <c r="A57" s="214" t="s">
        <v>12</v>
      </c>
      <c r="B57" s="211"/>
      <c r="C57" s="25"/>
      <c r="D57" s="514">
        <f t="shared" si="46"/>
        <v>1.6208225443462538</v>
      </c>
      <c r="E57" s="515"/>
      <c r="F57" s="514">
        <f t="shared" si="47"/>
        <v>2.1055808534124942</v>
      </c>
      <c r="G57" s="515"/>
      <c r="H57" s="530">
        <f t="shared" si="48"/>
        <v>1.8402466594509521</v>
      </c>
      <c r="I57" s="531"/>
      <c r="J57" s="514">
        <f t="shared" si="49"/>
        <v>1.8604202960188583</v>
      </c>
      <c r="K57" s="515"/>
      <c r="L57" s="514">
        <f t="shared" si="50"/>
        <v>2.0962124551058943</v>
      </c>
      <c r="M57" s="515"/>
      <c r="N57" s="530">
        <f t="shared" si="51"/>
        <v>1.9919760878416273</v>
      </c>
      <c r="O57" s="531"/>
      <c r="Q57" s="546">
        <f t="shared" si="52"/>
        <v>0.14782478964669407</v>
      </c>
      <c r="R57" s="547"/>
      <c r="S57" s="546">
        <f t="shared" si="53"/>
        <v>-4.4493177696865432E-3</v>
      </c>
      <c r="T57" s="547"/>
      <c r="U57" s="546">
        <f t="shared" si="54"/>
        <v>8.2450593028623939E-2</v>
      </c>
      <c r="V57" s="547"/>
    </row>
    <row r="58" spans="1:22" ht="20.100000000000001" customHeight="1" x14ac:dyDescent="0.25">
      <c r="A58" s="215" t="s">
        <v>127</v>
      </c>
      <c r="B58" s="5"/>
      <c r="C58" s="1"/>
      <c r="D58" s="495">
        <f t="shared" si="46"/>
        <v>2.3092502561878554</v>
      </c>
      <c r="E58" s="496"/>
      <c r="F58" s="495">
        <f t="shared" si="47"/>
        <v>2.4088070595990074</v>
      </c>
      <c r="G58" s="496"/>
      <c r="H58" s="532">
        <f t="shared" si="48"/>
        <v>2.3612606317037264</v>
      </c>
      <c r="I58" s="533"/>
      <c r="J58" s="495">
        <f t="shared" si="49"/>
        <v>2.4144591909990436</v>
      </c>
      <c r="K58" s="496"/>
      <c r="L58" s="495">
        <f t="shared" si="50"/>
        <v>2.5313146317952162</v>
      </c>
      <c r="M58" s="496"/>
      <c r="N58" s="532">
        <f t="shared" si="51"/>
        <v>1.0078646528802877</v>
      </c>
      <c r="O58" s="533"/>
      <c r="Q58" s="542">
        <f t="shared" si="52"/>
        <v>4.5559780508531232E-2</v>
      </c>
      <c r="R58" s="543"/>
      <c r="S58" s="542">
        <f t="shared" si="53"/>
        <v>5.0858192111327728E-2</v>
      </c>
      <c r="T58" s="543"/>
      <c r="U58" s="542">
        <f t="shared" si="54"/>
        <v>-0.57316670622968013</v>
      </c>
      <c r="V58" s="543"/>
    </row>
    <row r="59" spans="1:22" ht="20.100000000000001" customHeight="1" x14ac:dyDescent="0.25">
      <c r="A59" s="219" t="s">
        <v>126</v>
      </c>
      <c r="B59" s="212"/>
      <c r="C59" s="213"/>
      <c r="D59" s="508">
        <f t="shared" si="46"/>
        <v>0.5870322168347164</v>
      </c>
      <c r="E59" s="509"/>
      <c r="F59" s="508">
        <f t="shared" si="47"/>
        <v>0.93678774606650628</v>
      </c>
      <c r="G59" s="509"/>
      <c r="H59" s="516">
        <f t="shared" si="48"/>
        <v>0.69154367571642972</v>
      </c>
      <c r="I59" s="517"/>
      <c r="J59" s="508">
        <f t="shared" si="49"/>
        <v>0.72448555118827185</v>
      </c>
      <c r="K59" s="509"/>
      <c r="L59" s="508">
        <f t="shared" si="50"/>
        <v>0.83628375454447912</v>
      </c>
      <c r="M59" s="509"/>
      <c r="N59" s="516">
        <f t="shared" si="51"/>
        <v>0.78005283762591104</v>
      </c>
      <c r="O59" s="517"/>
      <c r="Q59" s="544">
        <f t="shared" si="52"/>
        <v>0.23414955842577978</v>
      </c>
      <c r="R59" s="545"/>
      <c r="S59" s="544">
        <f t="shared" si="53"/>
        <v>-0.10728576664675114</v>
      </c>
      <c r="T59" s="545"/>
      <c r="U59" s="544">
        <f t="shared" si="54"/>
        <v>0.12798781193073172</v>
      </c>
      <c r="V59" s="545"/>
    </row>
    <row r="60" spans="1:22" ht="20.100000000000001" customHeight="1" x14ac:dyDescent="0.25">
      <c r="A60" s="125"/>
      <c r="B60" s="216" t="s">
        <v>125</v>
      </c>
      <c r="C60" s="1"/>
      <c r="D60" s="510" t="e">
        <f t="shared" si="46"/>
        <v>#DIV/0!</v>
      </c>
      <c r="E60" s="511"/>
      <c r="F60" s="307" t="e">
        <f t="shared" si="47"/>
        <v>#DIV/0!</v>
      </c>
      <c r="G60" s="308"/>
      <c r="H60" s="518"/>
      <c r="I60" s="519"/>
      <c r="J60" s="522">
        <f t="shared" si="49"/>
        <v>0.87660249831706993</v>
      </c>
      <c r="K60" s="523"/>
      <c r="L60" s="534">
        <f t="shared" si="50"/>
        <v>0.95943414850231334</v>
      </c>
      <c r="M60" s="535"/>
      <c r="N60" s="538">
        <f t="shared" si="51"/>
        <v>0.91301849349807762</v>
      </c>
      <c r="O60" s="539"/>
      <c r="Q60" s="207" t="e">
        <f t="shared" si="52"/>
        <v>#DIV/0!</v>
      </c>
      <c r="R60" s="285"/>
      <c r="S60" s="207" t="e">
        <f t="shared" si="53"/>
        <v>#DIV/0!</v>
      </c>
      <c r="T60" s="289"/>
      <c r="U60" s="285" t="e">
        <f t="shared" si="54"/>
        <v>#DIV/0!</v>
      </c>
      <c r="V60" s="289"/>
    </row>
    <row r="61" spans="1:22" ht="20.100000000000001" customHeight="1" thickBot="1" x14ac:dyDescent="0.3">
      <c r="A61" s="217"/>
      <c r="B61" s="218" t="s">
        <v>128</v>
      </c>
      <c r="C61" s="21"/>
      <c r="D61" s="512" t="e">
        <f t="shared" si="46"/>
        <v>#DIV/0!</v>
      </c>
      <c r="E61" s="513"/>
      <c r="F61" s="309" t="e">
        <f t="shared" si="47"/>
        <v>#DIV/0!</v>
      </c>
      <c r="G61" s="310"/>
      <c r="H61" s="520"/>
      <c r="I61" s="521"/>
      <c r="J61" s="524">
        <f t="shared" si="49"/>
        <v>0.52189290763371465</v>
      </c>
      <c r="K61" s="525"/>
      <c r="L61" s="536">
        <f t="shared" si="50"/>
        <v>0.73410879386733496</v>
      </c>
      <c r="M61" s="537"/>
      <c r="N61" s="540">
        <f t="shared" si="51"/>
        <v>0.64018319285291947</v>
      </c>
      <c r="O61" s="541"/>
      <c r="Q61" s="290" t="e">
        <f t="shared" si="52"/>
        <v>#DIV/0!</v>
      </c>
      <c r="R61" s="291"/>
      <c r="S61" s="290" t="e">
        <f t="shared" si="53"/>
        <v>#DIV/0!</v>
      </c>
      <c r="T61" s="292"/>
      <c r="U61" s="291" t="e">
        <f t="shared" si="54"/>
        <v>#DIV/0!</v>
      </c>
      <c r="V61" s="292"/>
    </row>
  </sheetData>
  <mergeCells count="160">
    <mergeCell ref="S59:T59"/>
    <mergeCell ref="U59:V59"/>
    <mergeCell ref="Q57:R57"/>
    <mergeCell ref="S57:T57"/>
    <mergeCell ref="U57:V57"/>
    <mergeCell ref="Q58:R58"/>
    <mergeCell ref="S58:T58"/>
    <mergeCell ref="U58:V58"/>
    <mergeCell ref="S53:T53"/>
    <mergeCell ref="U53:V53"/>
    <mergeCell ref="Q54:R54"/>
    <mergeCell ref="S54:T54"/>
    <mergeCell ref="U54:V54"/>
    <mergeCell ref="U47:V47"/>
    <mergeCell ref="U48:V48"/>
    <mergeCell ref="U49:V49"/>
    <mergeCell ref="Q52:R52"/>
    <mergeCell ref="S52:T52"/>
    <mergeCell ref="U52:V52"/>
    <mergeCell ref="Q47:R47"/>
    <mergeCell ref="Q48:R48"/>
    <mergeCell ref="Q49:R49"/>
    <mergeCell ref="S47:T47"/>
    <mergeCell ref="S48:T48"/>
    <mergeCell ref="S49:T49"/>
    <mergeCell ref="N54:O54"/>
    <mergeCell ref="N55:O55"/>
    <mergeCell ref="N56:O56"/>
    <mergeCell ref="N57:O57"/>
    <mergeCell ref="N58:O58"/>
    <mergeCell ref="N59:O59"/>
    <mergeCell ref="N60:O60"/>
    <mergeCell ref="N61:O61"/>
    <mergeCell ref="Q53:R53"/>
    <mergeCell ref="Q59:R59"/>
    <mergeCell ref="J60:K60"/>
    <mergeCell ref="J61:K61"/>
    <mergeCell ref="L47:M47"/>
    <mergeCell ref="L48:M48"/>
    <mergeCell ref="L49:M49"/>
    <mergeCell ref="L50:M50"/>
    <mergeCell ref="L51:M51"/>
    <mergeCell ref="L52:M52"/>
    <mergeCell ref="L53:M53"/>
    <mergeCell ref="L54:M54"/>
    <mergeCell ref="L55:M55"/>
    <mergeCell ref="L56:M56"/>
    <mergeCell ref="L57:M57"/>
    <mergeCell ref="L58:M58"/>
    <mergeCell ref="L59:M59"/>
    <mergeCell ref="L60:M60"/>
    <mergeCell ref="L61:M61"/>
    <mergeCell ref="H59:I59"/>
    <mergeCell ref="H60:I60"/>
    <mergeCell ref="H61:I61"/>
    <mergeCell ref="J47:K47"/>
    <mergeCell ref="J48:K48"/>
    <mergeCell ref="J49:K49"/>
    <mergeCell ref="J50:K50"/>
    <mergeCell ref="J51:K51"/>
    <mergeCell ref="J52:K52"/>
    <mergeCell ref="J53:K53"/>
    <mergeCell ref="J54:K54"/>
    <mergeCell ref="J55:K55"/>
    <mergeCell ref="J56:K56"/>
    <mergeCell ref="J57:K57"/>
    <mergeCell ref="J58:K58"/>
    <mergeCell ref="J59:K59"/>
    <mergeCell ref="H54:I54"/>
    <mergeCell ref="H55:I55"/>
    <mergeCell ref="H56:I56"/>
    <mergeCell ref="H57:I57"/>
    <mergeCell ref="H58:I58"/>
    <mergeCell ref="H49:I49"/>
    <mergeCell ref="H50:I50"/>
    <mergeCell ref="H51:I51"/>
    <mergeCell ref="D59:E59"/>
    <mergeCell ref="D60:E60"/>
    <mergeCell ref="D61:E61"/>
    <mergeCell ref="F47:G47"/>
    <mergeCell ref="F48:G48"/>
    <mergeCell ref="F49:G49"/>
    <mergeCell ref="F50:G50"/>
    <mergeCell ref="F51:G51"/>
    <mergeCell ref="F52:G52"/>
    <mergeCell ref="F53:G53"/>
    <mergeCell ref="F54:G54"/>
    <mergeCell ref="F55:G55"/>
    <mergeCell ref="F56:G56"/>
    <mergeCell ref="F57:G57"/>
    <mergeCell ref="F58:G58"/>
    <mergeCell ref="F59:G59"/>
    <mergeCell ref="D54:E54"/>
    <mergeCell ref="D55:E55"/>
    <mergeCell ref="D56:E56"/>
    <mergeCell ref="D57:E57"/>
    <mergeCell ref="D58:E58"/>
    <mergeCell ref="D49:E49"/>
    <mergeCell ref="D50:E50"/>
    <mergeCell ref="D51:E51"/>
    <mergeCell ref="D52:E52"/>
    <mergeCell ref="D53:E53"/>
    <mergeCell ref="J46:K46"/>
    <mergeCell ref="L46:M46"/>
    <mergeCell ref="N46:O46"/>
    <mergeCell ref="D47:E47"/>
    <mergeCell ref="D48:E48"/>
    <mergeCell ref="H47:I47"/>
    <mergeCell ref="H48:I48"/>
    <mergeCell ref="H52:I52"/>
    <mergeCell ref="H53:I53"/>
    <mergeCell ref="N47:O47"/>
    <mergeCell ref="N48:O48"/>
    <mergeCell ref="N49:O49"/>
    <mergeCell ref="N50:O50"/>
    <mergeCell ref="N51:O51"/>
    <mergeCell ref="N52:O52"/>
    <mergeCell ref="N53:O53"/>
    <mergeCell ref="A44:C46"/>
    <mergeCell ref="D44:I44"/>
    <mergeCell ref="J44:O44"/>
    <mergeCell ref="Q44:V44"/>
    <mergeCell ref="D45:E45"/>
    <mergeCell ref="F45:G45"/>
    <mergeCell ref="H45:I45"/>
    <mergeCell ref="J45:K45"/>
    <mergeCell ref="L45:M45"/>
    <mergeCell ref="N45:O45"/>
    <mergeCell ref="Q45:R45"/>
    <mergeCell ref="S45:T45"/>
    <mergeCell ref="U45:V45"/>
    <mergeCell ref="D46:E46"/>
    <mergeCell ref="F46:G46"/>
    <mergeCell ref="H46:I46"/>
    <mergeCell ref="Q4:V4"/>
    <mergeCell ref="D4:I4"/>
    <mergeCell ref="H5:I5"/>
    <mergeCell ref="J4:O4"/>
    <mergeCell ref="N5:O5"/>
    <mergeCell ref="Q5:R5"/>
    <mergeCell ref="S5:T5"/>
    <mergeCell ref="U5:V5"/>
    <mergeCell ref="A4:C6"/>
    <mergeCell ref="D5:E5"/>
    <mergeCell ref="F5:G5"/>
    <mergeCell ref="J5:K5"/>
    <mergeCell ref="L5:M5"/>
    <mergeCell ref="A24:C26"/>
    <mergeCell ref="D24:I24"/>
    <mergeCell ref="J24:O24"/>
    <mergeCell ref="Q24:V24"/>
    <mergeCell ref="D25:E25"/>
    <mergeCell ref="F25:G25"/>
    <mergeCell ref="H25:I25"/>
    <mergeCell ref="J25:K25"/>
    <mergeCell ref="L25:M25"/>
    <mergeCell ref="N25:O25"/>
    <mergeCell ref="Q25:R25"/>
    <mergeCell ref="S25:T25"/>
    <mergeCell ref="U25:V25"/>
  </mergeCells>
  <pageMargins left="0.7" right="0.7" top="0.75" bottom="0.75" header="0.3" footer="0.3"/>
  <pageSetup paperSize="9" orientation="portrait" horizontalDpi="300" verticalDpi="300" r:id="rId1"/>
  <ignoredErrors>
    <ignoredError sqref="E10:G11 E20:F21 E15:E16 G15:G16 G20:G21 Q10:Q11 Q15:Q16 Q20:Q21 S20:V21 S15:V16 S10:V11 E40:F41 G40:G41 E35:G36 E30:G31 Q30:Q31 Q40:Q41 Q35:Q36 S30:V31 S40:V41 S35:V36 Q60:U61 Q50:V51 Q55:V56 D60:G61 D50:G51" evalError="1"/>
    <ignoredError sqref="R20:R21 R40:R41 R36 R35 R30:R31 R10:R11 R15:R16" evalError="1" formula="1"/>
    <ignoredError sqref="E37:E39 K38:K41 N38:N41 R27:R29 R32:R34 R7:R9 R17:R19 R12:R14" 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" id="{E90F20E8-7E8F-40F1-A5DA-6CD0FADE30D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Q7:V21</xm:sqref>
        </x14:conditionalFormatting>
        <x14:conditionalFormatting xmlns:xm="http://schemas.microsoft.com/office/excel/2006/main">
          <x14:cfRule type="iconSet" priority="2" id="{6B51155E-DB2B-40B6-A6B0-FE7209851FB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Q27:V41</xm:sqref>
        </x14:conditionalFormatting>
        <x14:conditionalFormatting xmlns:xm="http://schemas.microsoft.com/office/excel/2006/main">
          <x14:cfRule type="iconSet" priority="1" id="{42E8CBE6-6528-4A67-A263-1C44F03C67E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Q50:V51 Q47:Q49 S47:S49 U47:U49 Q55:V56 Q52:Q54 S52:S54 U52:U54 Q60:V61 Q57:Q59 S57:S59 U57:U59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6"/>
  <sheetViews>
    <sheetView showGridLines="0" topLeftCell="A58" workbookViewId="0">
      <selection activeCell="A65" sqref="A65:R67"/>
    </sheetView>
  </sheetViews>
  <sheetFormatPr defaultRowHeight="15" x14ac:dyDescent="0.25"/>
  <cols>
    <col min="1" max="1" width="26.7109375" customWidth="1"/>
    <col min="6" max="7" width="10.140625" customWidth="1"/>
    <col min="8" max="8" width="2" customWidth="1"/>
    <col min="13" max="14" width="10.140625" customWidth="1"/>
    <col min="15" max="15" width="2" customWidth="1"/>
    <col min="18" max="18" width="10.140625" customWidth="1"/>
  </cols>
  <sheetData>
    <row r="1" spans="1:18" ht="15.75" x14ac:dyDescent="0.25">
      <c r="A1" s="8" t="s">
        <v>33</v>
      </c>
    </row>
    <row r="3" spans="1:18" ht="8.25" customHeight="1" thickBot="1" x14ac:dyDescent="0.3"/>
    <row r="4" spans="1:18" x14ac:dyDescent="0.25">
      <c r="A4" s="469" t="s">
        <v>3</v>
      </c>
      <c r="B4" s="460" t="s">
        <v>1</v>
      </c>
      <c r="C4" s="453"/>
      <c r="D4" s="460" t="s">
        <v>13</v>
      </c>
      <c r="E4" s="453"/>
      <c r="F4" s="472" t="s">
        <v>116</v>
      </c>
      <c r="G4" s="463"/>
      <c r="I4" s="458" t="s">
        <v>20</v>
      </c>
      <c r="J4" s="459"/>
      <c r="K4" s="460" t="s">
        <v>13</v>
      </c>
      <c r="L4" s="461"/>
      <c r="M4" s="462" t="s">
        <v>116</v>
      </c>
      <c r="N4" s="463"/>
      <c r="P4" s="451" t="s">
        <v>23</v>
      </c>
      <c r="Q4" s="453"/>
      <c r="R4" s="397" t="s">
        <v>0</v>
      </c>
    </row>
    <row r="5" spans="1:18" x14ac:dyDescent="0.25">
      <c r="A5" s="470"/>
      <c r="B5" s="466" t="s">
        <v>113</v>
      </c>
      <c r="C5" s="465"/>
      <c r="D5" s="466" t="str">
        <f>B5</f>
        <v>jan - mar</v>
      </c>
      <c r="E5" s="465"/>
      <c r="F5" s="466" t="str">
        <f>D5</f>
        <v>jan - mar</v>
      </c>
      <c r="G5" s="468"/>
      <c r="I5" s="464" t="str">
        <f>B5</f>
        <v>jan - mar</v>
      </c>
      <c r="J5" s="465"/>
      <c r="K5" s="466" t="str">
        <f>B5</f>
        <v>jan - mar</v>
      </c>
      <c r="L5" s="467"/>
      <c r="M5" s="465" t="str">
        <f>B5</f>
        <v>jan - mar</v>
      </c>
      <c r="N5" s="468"/>
      <c r="P5" s="464" t="str">
        <f>B5</f>
        <v>jan - mar</v>
      </c>
      <c r="Q5" s="467"/>
      <c r="R5" s="398" t="s">
        <v>99</v>
      </c>
    </row>
    <row r="6" spans="1:18" ht="15.75" thickBot="1" x14ac:dyDescent="0.3">
      <c r="A6" s="471"/>
      <c r="B6" s="245">
        <f>'3'!E6</f>
        <v>2016</v>
      </c>
      <c r="C6" s="402">
        <f>'3'!F6</f>
        <v>2017</v>
      </c>
      <c r="D6" s="245">
        <f>B6</f>
        <v>2016</v>
      </c>
      <c r="E6" s="402">
        <f>C6</f>
        <v>2017</v>
      </c>
      <c r="F6" s="245" t="s">
        <v>1</v>
      </c>
      <c r="G6" s="401" t="s">
        <v>15</v>
      </c>
      <c r="I6" s="52">
        <f>B6</f>
        <v>2016</v>
      </c>
      <c r="J6" s="402">
        <f>E6</f>
        <v>2017</v>
      </c>
      <c r="K6" s="245">
        <f>B6</f>
        <v>2016</v>
      </c>
      <c r="L6" s="402">
        <f>C6</f>
        <v>2017</v>
      </c>
      <c r="M6" s="54">
        <v>1000</v>
      </c>
      <c r="N6" s="401" t="s">
        <v>15</v>
      </c>
      <c r="P6" s="52">
        <f>B6</f>
        <v>2016</v>
      </c>
      <c r="Q6" s="402">
        <f>C6</f>
        <v>2017</v>
      </c>
      <c r="R6" s="399" t="s">
        <v>24</v>
      </c>
    </row>
    <row r="7" spans="1:18" ht="20.100000000000001" customHeight="1" x14ac:dyDescent="0.25">
      <c r="A7" s="18" t="s">
        <v>37</v>
      </c>
      <c r="B7" s="95">
        <v>34321.35</v>
      </c>
      <c r="C7" s="99">
        <v>45659.790000000015</v>
      </c>
      <c r="D7" s="4">
        <f>B7/$B$33</f>
        <v>7.6174379289231778E-2</v>
      </c>
      <c r="E7" s="4">
        <f>C7/$C$33</f>
        <v>9.5183574333095392E-2</v>
      </c>
      <c r="F7" s="159">
        <f>(C7-B7)/B7</f>
        <v>0.33036113089957175</v>
      </c>
      <c r="G7" s="176">
        <f>(E7-D7)/D7</f>
        <v>0.24954840749914461</v>
      </c>
      <c r="I7" s="95">
        <v>9277.0380000000005</v>
      </c>
      <c r="J7" s="99">
        <v>12417.362000000003</v>
      </c>
      <c r="K7" s="4">
        <f>I7/$I$33</f>
        <v>0.11188654401152012</v>
      </c>
      <c r="L7" s="4">
        <f>J7/$J$33</f>
        <v>0.12994911348603397</v>
      </c>
      <c r="M7" s="159">
        <f>(J7-I7)/I7</f>
        <v>0.33850502714336217</v>
      </c>
      <c r="N7" s="176">
        <f>(L7-K7)/K7</f>
        <v>0.16143647687119622</v>
      </c>
      <c r="P7" s="80">
        <f t="shared" ref="P7:P33" si="0">(I7/B7)*10</f>
        <v>2.7029933263114652</v>
      </c>
      <c r="Q7" s="6">
        <f t="shared" ref="Q7:Q33" si="1">(J7/C7)*10</f>
        <v>2.71953988399859</v>
      </c>
      <c r="R7" s="179">
        <f>(Q7-P7)/P7</f>
        <v>6.1215680875189183E-3</v>
      </c>
    </row>
    <row r="8" spans="1:18" ht="20.100000000000001" customHeight="1" x14ac:dyDescent="0.25">
      <c r="A8" s="18" t="s">
        <v>45</v>
      </c>
      <c r="B8" s="36">
        <v>24514.039999999997</v>
      </c>
      <c r="C8" s="37">
        <v>59335.589999999982</v>
      </c>
      <c r="D8" s="4">
        <f t="shared" ref="D8:D32" si="2">B8/$B$33</f>
        <v>5.4407585391349676E-2</v>
      </c>
      <c r="E8" s="4">
        <f t="shared" ref="E8:E32" si="3">C8/$C$33</f>
        <v>0.12369249927262188</v>
      </c>
      <c r="F8" s="159">
        <f t="shared" ref="F8:F33" si="4">(C8-B8)/B8</f>
        <v>1.4204737366831413</v>
      </c>
      <c r="G8" s="154">
        <f t="shared" ref="G8:G33" si="5">(E8-D8)/D8</f>
        <v>1.2734421750737699</v>
      </c>
      <c r="I8" s="36">
        <v>3682.9009999999998</v>
      </c>
      <c r="J8" s="37">
        <v>8837.2960000000003</v>
      </c>
      <c r="K8" s="4">
        <f t="shared" ref="K8:K32" si="6">I8/$I$33</f>
        <v>4.4417955906461894E-2</v>
      </c>
      <c r="L8" s="4">
        <f t="shared" ref="L8:L32" si="7">J8/$J$33</f>
        <v>9.2483313348976526E-2</v>
      </c>
      <c r="M8" s="159">
        <f t="shared" ref="M8:M33" si="8">(J8-I8)/I8</f>
        <v>1.3995475306015559</v>
      </c>
      <c r="N8" s="154">
        <f t="shared" ref="N8:N33" si="9">(L8-K8)/K8</f>
        <v>1.0821154747357953</v>
      </c>
      <c r="P8" s="80">
        <f t="shared" si="0"/>
        <v>1.5023639514335461</v>
      </c>
      <c r="Q8" s="6">
        <f t="shared" si="1"/>
        <v>1.489375263648681</v>
      </c>
      <c r="R8" s="167">
        <f t="shared" ref="R8:R71" si="10">(Q8-P8)/P8</f>
        <v>-8.6455001615762528E-3</v>
      </c>
    </row>
    <row r="9" spans="1:18" ht="20.100000000000001" customHeight="1" x14ac:dyDescent="0.25">
      <c r="A9" s="18" t="s">
        <v>42</v>
      </c>
      <c r="B9" s="36">
        <v>21542.269999999997</v>
      </c>
      <c r="C9" s="37">
        <v>22883.929999999997</v>
      </c>
      <c r="D9" s="4">
        <f t="shared" si="2"/>
        <v>4.7811902670816822E-2</v>
      </c>
      <c r="E9" s="4">
        <f t="shared" si="3"/>
        <v>4.7704429919374368E-2</v>
      </c>
      <c r="F9" s="159">
        <f t="shared" si="4"/>
        <v>6.2280344643345385E-2</v>
      </c>
      <c r="G9" s="154">
        <f t="shared" si="5"/>
        <v>-2.2478241910262415E-3</v>
      </c>
      <c r="I9" s="36">
        <v>6386.983000000002</v>
      </c>
      <c r="J9" s="37">
        <v>7684.8139999999994</v>
      </c>
      <c r="K9" s="4">
        <f t="shared" si="6"/>
        <v>7.7030777984344906E-2</v>
      </c>
      <c r="L9" s="4">
        <f t="shared" si="7"/>
        <v>8.0422457411249051E-2</v>
      </c>
      <c r="M9" s="159">
        <f t="shared" si="8"/>
        <v>0.20319938224354081</v>
      </c>
      <c r="N9" s="154">
        <f t="shared" si="9"/>
        <v>4.4030185279881791E-2</v>
      </c>
      <c r="P9" s="80">
        <f t="shared" si="0"/>
        <v>2.9648607133788607</v>
      </c>
      <c r="Q9" s="6">
        <f t="shared" si="1"/>
        <v>3.3581705589905231</v>
      </c>
      <c r="R9" s="167">
        <f t="shared" si="10"/>
        <v>0.13265710724178759</v>
      </c>
    </row>
    <row r="10" spans="1:18" ht="20.100000000000001" customHeight="1" x14ac:dyDescent="0.25">
      <c r="A10" s="18" t="s">
        <v>40</v>
      </c>
      <c r="B10" s="36">
        <v>43066.859999999993</v>
      </c>
      <c r="C10" s="37">
        <v>51855.05</v>
      </c>
      <c r="D10" s="4">
        <f t="shared" si="2"/>
        <v>9.5584565538250801E-2</v>
      </c>
      <c r="E10" s="4">
        <f t="shared" si="3"/>
        <v>0.10809837290581881</v>
      </c>
      <c r="F10" s="159">
        <f t="shared" si="4"/>
        <v>0.20405922326354908</v>
      </c>
      <c r="G10" s="154">
        <f t="shared" si="5"/>
        <v>0.13091870321427845</v>
      </c>
      <c r="I10" s="36">
        <v>7583.0229999999992</v>
      </c>
      <c r="J10" s="37">
        <v>7679.0099999999993</v>
      </c>
      <c r="K10" s="4">
        <f t="shared" si="6"/>
        <v>9.1455725052529621E-2</v>
      </c>
      <c r="L10" s="4">
        <f t="shared" si="7"/>
        <v>8.0361717887453832E-2</v>
      </c>
      <c r="M10" s="159">
        <f t="shared" si="8"/>
        <v>1.2658144383842709E-2</v>
      </c>
      <c r="N10" s="154">
        <f t="shared" si="9"/>
        <v>-0.12130467675701768</v>
      </c>
      <c r="P10" s="80">
        <f t="shared" si="0"/>
        <v>1.7607559501667871</v>
      </c>
      <c r="Q10" s="6">
        <f t="shared" si="1"/>
        <v>1.480860591205678</v>
      </c>
      <c r="R10" s="167">
        <f t="shared" si="10"/>
        <v>-0.15896317654618522</v>
      </c>
    </row>
    <row r="11" spans="1:18" ht="20.100000000000001" customHeight="1" x14ac:dyDescent="0.25">
      <c r="A11" s="18" t="s">
        <v>43</v>
      </c>
      <c r="B11" s="36">
        <v>15196.470000000001</v>
      </c>
      <c r="C11" s="37">
        <v>30261.089999999997</v>
      </c>
      <c r="D11" s="4">
        <f t="shared" si="2"/>
        <v>3.3727742924955811E-2</v>
      </c>
      <c r="E11" s="4">
        <f t="shared" si="3"/>
        <v>6.3083047675328519E-2</v>
      </c>
      <c r="F11" s="159">
        <f t="shared" si="4"/>
        <v>0.99132364292496833</v>
      </c>
      <c r="G11" s="154">
        <f t="shared" si="5"/>
        <v>0.87036078327827116</v>
      </c>
      <c r="I11" s="36">
        <v>3784.1659999999993</v>
      </c>
      <c r="J11" s="37">
        <v>7321.1400000000012</v>
      </c>
      <c r="K11" s="4">
        <f t="shared" si="6"/>
        <v>4.5639271468533166E-2</v>
      </c>
      <c r="L11" s="4">
        <f t="shared" si="7"/>
        <v>7.6616567408370861E-2</v>
      </c>
      <c r="M11" s="159">
        <f t="shared" si="8"/>
        <v>0.93467728424175966</v>
      </c>
      <c r="N11" s="154">
        <f t="shared" si="9"/>
        <v>0.67874212149060187</v>
      </c>
      <c r="P11" s="80">
        <f t="shared" si="0"/>
        <v>2.490161201910706</v>
      </c>
      <c r="Q11" s="6">
        <f t="shared" si="1"/>
        <v>2.4193246178508447</v>
      </c>
      <c r="R11" s="167">
        <f t="shared" si="10"/>
        <v>-2.8446585709193527E-2</v>
      </c>
    </row>
    <row r="12" spans="1:18" ht="20.100000000000001" customHeight="1" x14ac:dyDescent="0.25">
      <c r="A12" s="18" t="s">
        <v>36</v>
      </c>
      <c r="B12" s="36">
        <v>40452.11</v>
      </c>
      <c r="C12" s="37">
        <v>44920.780000000006</v>
      </c>
      <c r="D12" s="4">
        <f t="shared" si="2"/>
        <v>8.9781269390327767E-2</v>
      </c>
      <c r="E12" s="4">
        <f t="shared" si="3"/>
        <v>9.3643015051769266E-2</v>
      </c>
      <c r="F12" s="159">
        <f t="shared" si="4"/>
        <v>0.11046815604921488</v>
      </c>
      <c r="G12" s="154">
        <f t="shared" si="5"/>
        <v>4.3012820910922969E-2</v>
      </c>
      <c r="I12" s="36">
        <v>6908.4089999999997</v>
      </c>
      <c r="J12" s="37">
        <v>7163.8100000000013</v>
      </c>
      <c r="K12" s="4">
        <f t="shared" si="6"/>
        <v>8.3319482751723309E-2</v>
      </c>
      <c r="L12" s="4">
        <f t="shared" si="7"/>
        <v>7.4970090964762481E-2</v>
      </c>
      <c r="M12" s="159">
        <f t="shared" si="8"/>
        <v>3.6969583011081372E-2</v>
      </c>
      <c r="N12" s="154">
        <f t="shared" si="9"/>
        <v>-0.10020935693804624</v>
      </c>
      <c r="P12" s="80">
        <f t="shared" si="0"/>
        <v>1.7077994201044147</v>
      </c>
      <c r="Q12" s="6">
        <f t="shared" si="1"/>
        <v>1.5947652734436046</v>
      </c>
      <c r="R12" s="167">
        <f t="shared" si="10"/>
        <v>-6.6187015483293185E-2</v>
      </c>
    </row>
    <row r="13" spans="1:18" ht="20.100000000000001" customHeight="1" x14ac:dyDescent="0.25">
      <c r="A13" s="18" t="s">
        <v>44</v>
      </c>
      <c r="B13" s="36">
        <v>22186.82</v>
      </c>
      <c r="C13" s="37">
        <v>21704.909999999996</v>
      </c>
      <c r="D13" s="4">
        <f t="shared" si="2"/>
        <v>4.9242446520953088E-2</v>
      </c>
      <c r="E13" s="4">
        <f t="shared" si="3"/>
        <v>4.524661445832634E-2</v>
      </c>
      <c r="F13" s="159">
        <f t="shared" si="4"/>
        <v>-2.1720553013005177E-2</v>
      </c>
      <c r="G13" s="154">
        <f t="shared" si="5"/>
        <v>-8.1146091328473849E-2</v>
      </c>
      <c r="I13" s="36">
        <v>6119.8830000000016</v>
      </c>
      <c r="J13" s="37">
        <v>5787.96</v>
      </c>
      <c r="K13" s="4">
        <f t="shared" si="6"/>
        <v>7.3809394617641313E-2</v>
      </c>
      <c r="L13" s="4">
        <f t="shared" si="7"/>
        <v>6.0571663360754487E-2</v>
      </c>
      <c r="M13" s="159">
        <f t="shared" si="8"/>
        <v>-5.4236821194130917E-2</v>
      </c>
      <c r="N13" s="154">
        <f t="shared" si="9"/>
        <v>-0.17935022127552924</v>
      </c>
      <c r="P13" s="80">
        <f t="shared" si="0"/>
        <v>2.7583416641050866</v>
      </c>
      <c r="Q13" s="6">
        <f t="shared" si="1"/>
        <v>2.6666592950627304</v>
      </c>
      <c r="R13" s="167">
        <f t="shared" si="10"/>
        <v>-3.323822071625112E-2</v>
      </c>
    </row>
    <row r="14" spans="1:18" ht="20.100000000000001" customHeight="1" x14ac:dyDescent="0.25">
      <c r="A14" s="18" t="s">
        <v>38</v>
      </c>
      <c r="B14" s="36">
        <v>22241.929999999993</v>
      </c>
      <c r="C14" s="37">
        <v>22597.940000000002</v>
      </c>
      <c r="D14" s="4">
        <f t="shared" si="2"/>
        <v>4.9364760184099472E-2</v>
      </c>
      <c r="E14" s="4">
        <f t="shared" si="3"/>
        <v>4.7108247798880135E-2</v>
      </c>
      <c r="F14" s="159">
        <f t="shared" si="4"/>
        <v>1.6006254852884143E-2</v>
      </c>
      <c r="G14" s="154">
        <f t="shared" si="5"/>
        <v>-4.5710996605756157E-2</v>
      </c>
      <c r="I14" s="36">
        <v>5013.7980000000007</v>
      </c>
      <c r="J14" s="37">
        <v>4951.6219999999976</v>
      </c>
      <c r="K14" s="4">
        <f t="shared" si="6"/>
        <v>6.0469357848040681E-2</v>
      </c>
      <c r="L14" s="4">
        <f t="shared" si="7"/>
        <v>5.1819290539966707E-2</v>
      </c>
      <c r="M14" s="159">
        <f t="shared" si="8"/>
        <v>-1.240097826039324E-2</v>
      </c>
      <c r="N14" s="154">
        <f t="shared" si="9"/>
        <v>-0.1430487707478483</v>
      </c>
      <c r="P14" s="80">
        <f t="shared" si="0"/>
        <v>2.2542099539023828</v>
      </c>
      <c r="Q14" s="6">
        <f t="shared" si="1"/>
        <v>2.1911829131327885</v>
      </c>
      <c r="R14" s="167">
        <f t="shared" si="10"/>
        <v>-2.795970298174083E-2</v>
      </c>
    </row>
    <row r="15" spans="1:18" ht="20.100000000000001" customHeight="1" x14ac:dyDescent="0.25">
      <c r="A15" s="18" t="s">
        <v>49</v>
      </c>
      <c r="B15" s="36">
        <v>12124.829999999998</v>
      </c>
      <c r="C15" s="37">
        <v>20497.519999999993</v>
      </c>
      <c r="D15" s="4">
        <f t="shared" si="2"/>
        <v>2.6910404143119546E-2</v>
      </c>
      <c r="E15" s="4">
        <f t="shared" si="3"/>
        <v>4.2729658164527437E-2</v>
      </c>
      <c r="F15" s="159">
        <f t="shared" si="4"/>
        <v>0.69054081582999483</v>
      </c>
      <c r="G15" s="154">
        <f t="shared" si="5"/>
        <v>0.58784899465928531</v>
      </c>
      <c r="I15" s="36">
        <v>2557.2110000000002</v>
      </c>
      <c r="J15" s="37">
        <v>3657.3930000000005</v>
      </c>
      <c r="K15" s="4">
        <f t="shared" si="6"/>
        <v>3.0841471286227717E-2</v>
      </c>
      <c r="L15" s="4">
        <f t="shared" si="7"/>
        <v>3.8275036035836457E-2</v>
      </c>
      <c r="M15" s="159">
        <f t="shared" si="8"/>
        <v>0.43022730623323618</v>
      </c>
      <c r="N15" s="154">
        <f t="shared" si="9"/>
        <v>0.24102497188349778</v>
      </c>
      <c r="P15" s="80">
        <f t="shared" si="0"/>
        <v>2.1090695704599574</v>
      </c>
      <c r="Q15" s="6">
        <f t="shared" si="1"/>
        <v>1.7843100043322322</v>
      </c>
      <c r="R15" s="167">
        <f t="shared" si="10"/>
        <v>-0.15398238667722081</v>
      </c>
    </row>
    <row r="16" spans="1:18" ht="20.100000000000001" customHeight="1" x14ac:dyDescent="0.25">
      <c r="A16" s="18" t="s">
        <v>41</v>
      </c>
      <c r="B16" s="36">
        <v>13804.379999999997</v>
      </c>
      <c r="C16" s="37">
        <v>14865.960000000001</v>
      </c>
      <c r="D16" s="4">
        <f t="shared" si="2"/>
        <v>3.0638074492194661E-2</v>
      </c>
      <c r="E16" s="4">
        <f t="shared" si="3"/>
        <v>3.0989963131517303E-2</v>
      </c>
      <c r="F16" s="159">
        <f t="shared" si="4"/>
        <v>7.6901679032307407E-2</v>
      </c>
      <c r="G16" s="154">
        <f t="shared" si="5"/>
        <v>1.1485337938331879E-2</v>
      </c>
      <c r="I16" s="36">
        <v>3172.3309999999997</v>
      </c>
      <c r="J16" s="37">
        <v>3582.3469999999988</v>
      </c>
      <c r="K16" s="4">
        <f t="shared" si="6"/>
        <v>3.8260180895088453E-2</v>
      </c>
      <c r="L16" s="4">
        <f t="shared" si="7"/>
        <v>3.7489671062932134E-2</v>
      </c>
      <c r="M16" s="159">
        <f t="shared" si="8"/>
        <v>0.12924754699304683</v>
      </c>
      <c r="N16" s="154">
        <f t="shared" si="9"/>
        <v>-2.0138687641574397E-2</v>
      </c>
      <c r="P16" s="80">
        <f t="shared" si="0"/>
        <v>2.298061195069971</v>
      </c>
      <c r="Q16" s="6">
        <f t="shared" si="1"/>
        <v>2.4097649933135825</v>
      </c>
      <c r="R16" s="167">
        <f t="shared" si="10"/>
        <v>4.8607843204197358E-2</v>
      </c>
    </row>
    <row r="17" spans="1:18" ht="20.100000000000001" customHeight="1" x14ac:dyDescent="0.25">
      <c r="A17" s="18" t="s">
        <v>50</v>
      </c>
      <c r="B17" s="36">
        <v>18085.789999999997</v>
      </c>
      <c r="C17" s="37">
        <v>14227.43</v>
      </c>
      <c r="D17" s="4">
        <f t="shared" si="2"/>
        <v>4.0140432331635993E-2</v>
      </c>
      <c r="E17" s="4">
        <f t="shared" si="3"/>
        <v>2.9658867046342328E-2</v>
      </c>
      <c r="F17" s="159">
        <f t="shared" si="4"/>
        <v>-0.21333654764320484</v>
      </c>
      <c r="G17" s="154">
        <f t="shared" si="5"/>
        <v>-0.26112238151039541</v>
      </c>
      <c r="I17" s="36">
        <v>3863.7039999999997</v>
      </c>
      <c r="J17" s="37">
        <v>3187.5160000000005</v>
      </c>
      <c r="K17" s="4">
        <f t="shared" si="6"/>
        <v>4.6598546609756944E-2</v>
      </c>
      <c r="L17" s="4">
        <f t="shared" si="7"/>
        <v>3.3357719491672148E-2</v>
      </c>
      <c r="M17" s="159">
        <f t="shared" si="8"/>
        <v>-0.17501030099614237</v>
      </c>
      <c r="N17" s="154">
        <f t="shared" si="9"/>
        <v>-0.28414678313834774</v>
      </c>
      <c r="P17" s="80">
        <f t="shared" si="0"/>
        <v>2.1363202823874436</v>
      </c>
      <c r="Q17" s="6">
        <f t="shared" si="1"/>
        <v>2.2404018153665142</v>
      </c>
      <c r="R17" s="167">
        <f t="shared" si="10"/>
        <v>4.8720004129134728E-2</v>
      </c>
    </row>
    <row r="18" spans="1:18" ht="20.100000000000001" customHeight="1" x14ac:dyDescent="0.25">
      <c r="A18" s="18" t="s">
        <v>46</v>
      </c>
      <c r="B18" s="36">
        <v>16399.16</v>
      </c>
      <c r="C18" s="37">
        <v>15097.440000000004</v>
      </c>
      <c r="D18" s="4">
        <f t="shared" si="2"/>
        <v>3.6397048305640604E-2</v>
      </c>
      <c r="E18" s="4">
        <f t="shared" si="3"/>
        <v>3.1472512301949869E-2</v>
      </c>
      <c r="F18" s="159">
        <f t="shared" si="4"/>
        <v>-7.9377236395034606E-2</v>
      </c>
      <c r="G18" s="154">
        <f t="shared" si="5"/>
        <v>-0.13530042223032573</v>
      </c>
      <c r="I18" s="36">
        <v>2894.8969999999999</v>
      </c>
      <c r="J18" s="37">
        <v>3156.782999999999</v>
      </c>
      <c r="K18" s="4">
        <f t="shared" si="6"/>
        <v>3.4914163399925445E-2</v>
      </c>
      <c r="L18" s="4">
        <f t="shared" si="7"/>
        <v>3.3036095131782628E-2</v>
      </c>
      <c r="M18" s="159">
        <f t="shared" si="8"/>
        <v>9.0464703925562481E-2</v>
      </c>
      <c r="N18" s="154">
        <f t="shared" si="9"/>
        <v>-5.3791014455377942E-2</v>
      </c>
      <c r="P18" s="80">
        <f t="shared" si="0"/>
        <v>1.7652715139068098</v>
      </c>
      <c r="Q18" s="6">
        <f t="shared" si="1"/>
        <v>2.0909392585762872</v>
      </c>
      <c r="R18" s="167">
        <f t="shared" si="10"/>
        <v>0.18448592304575626</v>
      </c>
    </row>
    <row r="19" spans="1:18" ht="20.100000000000001" customHeight="1" x14ac:dyDescent="0.25">
      <c r="A19" s="18" t="s">
        <v>51</v>
      </c>
      <c r="B19" s="36">
        <v>11198.019999999997</v>
      </c>
      <c r="C19" s="37">
        <v>10405.859999999997</v>
      </c>
      <c r="D19" s="4">
        <f t="shared" si="2"/>
        <v>2.4853399495311315E-2</v>
      </c>
      <c r="E19" s="4">
        <f t="shared" si="3"/>
        <v>2.1692323788825647E-2</v>
      </c>
      <c r="F19" s="159">
        <f t="shared" si="4"/>
        <v>-7.0741077440476086E-2</v>
      </c>
      <c r="G19" s="154">
        <f t="shared" si="5"/>
        <v>-0.12718886633927148</v>
      </c>
      <c r="I19" s="36">
        <v>2184.4410000000003</v>
      </c>
      <c r="J19" s="37">
        <v>2222.3020000000001</v>
      </c>
      <c r="K19" s="4">
        <f t="shared" si="6"/>
        <v>2.6345645462168967E-2</v>
      </c>
      <c r="L19" s="4">
        <f t="shared" si="7"/>
        <v>2.3256644591519538E-2</v>
      </c>
      <c r="M19" s="159">
        <f t="shared" si="8"/>
        <v>1.7332122955025963E-2</v>
      </c>
      <c r="N19" s="154">
        <f t="shared" si="9"/>
        <v>-0.11724901085020217</v>
      </c>
      <c r="P19" s="80">
        <f t="shared" si="0"/>
        <v>1.9507386127190351</v>
      </c>
      <c r="Q19" s="6">
        <f t="shared" si="1"/>
        <v>2.1356255033221676</v>
      </c>
      <c r="R19" s="167">
        <f t="shared" si="10"/>
        <v>9.4777890486018548E-2</v>
      </c>
    </row>
    <row r="20" spans="1:18" ht="20.100000000000001" customHeight="1" x14ac:dyDescent="0.25">
      <c r="A20" s="18" t="s">
        <v>39</v>
      </c>
      <c r="B20" s="36">
        <v>8768.7899999999972</v>
      </c>
      <c r="C20" s="37">
        <v>8268.7199999999993</v>
      </c>
      <c r="D20" s="4">
        <f t="shared" si="2"/>
        <v>1.9461854949400958E-2</v>
      </c>
      <c r="E20" s="4">
        <f t="shared" si="3"/>
        <v>1.7237186696643855E-2</v>
      </c>
      <c r="F20" s="159">
        <f t="shared" si="4"/>
        <v>-5.7028392742898171E-2</v>
      </c>
      <c r="G20" s="154">
        <f t="shared" si="5"/>
        <v>-0.11430915801916294</v>
      </c>
      <c r="I20" s="36">
        <v>1719.1729999999998</v>
      </c>
      <c r="J20" s="37">
        <v>1678.6579999999994</v>
      </c>
      <c r="K20" s="4">
        <f t="shared" si="6"/>
        <v>2.0734239261272516E-2</v>
      </c>
      <c r="L20" s="4">
        <f t="shared" si="7"/>
        <v>1.7567347955728334E-2</v>
      </c>
      <c r="M20" s="159">
        <f t="shared" si="8"/>
        <v>-2.3566563690798036E-2</v>
      </c>
      <c r="N20" s="154">
        <f t="shared" si="9"/>
        <v>-0.15273727989911415</v>
      </c>
      <c r="P20" s="80">
        <f t="shared" si="0"/>
        <v>1.9605589824821901</v>
      </c>
      <c r="Q20" s="6">
        <f t="shared" si="1"/>
        <v>2.0301304192184517</v>
      </c>
      <c r="R20" s="167">
        <f t="shared" si="10"/>
        <v>3.548551069255762E-2</v>
      </c>
    </row>
    <row r="21" spans="1:18" ht="20.100000000000001" customHeight="1" x14ac:dyDescent="0.25">
      <c r="A21" s="18" t="s">
        <v>47</v>
      </c>
      <c r="B21" s="36">
        <v>55497.17</v>
      </c>
      <c r="C21" s="37">
        <v>11812.100000000006</v>
      </c>
      <c r="D21" s="4">
        <f t="shared" si="2"/>
        <v>0.12317296601267069</v>
      </c>
      <c r="E21" s="4">
        <f t="shared" si="3"/>
        <v>2.462380791457771E-2</v>
      </c>
      <c r="F21" s="159">
        <f t="shared" si="4"/>
        <v>-0.78715851637119505</v>
      </c>
      <c r="G21" s="154">
        <f t="shared" si="5"/>
        <v>-0.80008756213563381</v>
      </c>
      <c r="I21" s="36">
        <v>2674.1240000000003</v>
      </c>
      <c r="J21" s="37">
        <v>1460.0890000000002</v>
      </c>
      <c r="K21" s="4">
        <f t="shared" si="6"/>
        <v>3.2251510947595805E-2</v>
      </c>
      <c r="L21" s="4">
        <f t="shared" si="7"/>
        <v>1.5279998373302626E-2</v>
      </c>
      <c r="M21" s="159">
        <f t="shared" si="8"/>
        <v>-0.45399353208751725</v>
      </c>
      <c r="N21" s="154">
        <f t="shared" si="9"/>
        <v>-0.52622379775848371</v>
      </c>
      <c r="P21" s="80">
        <f t="shared" si="0"/>
        <v>0.48184871408758329</v>
      </c>
      <c r="Q21" s="6">
        <f t="shared" si="1"/>
        <v>1.2360960371144838</v>
      </c>
      <c r="R21" s="167">
        <f t="shared" si="10"/>
        <v>1.5653197797884018</v>
      </c>
    </row>
    <row r="22" spans="1:18" ht="20.100000000000001" customHeight="1" x14ac:dyDescent="0.25">
      <c r="A22" s="18" t="s">
        <v>52</v>
      </c>
      <c r="B22" s="36">
        <v>9039.2000000000025</v>
      </c>
      <c r="C22" s="37">
        <v>6371.4700000000021</v>
      </c>
      <c r="D22" s="4">
        <f t="shared" si="2"/>
        <v>2.0062015313244499E-2</v>
      </c>
      <c r="E22" s="4">
        <f t="shared" si="3"/>
        <v>1.3282130477518344E-2</v>
      </c>
      <c r="F22" s="159">
        <f t="shared" si="4"/>
        <v>-0.29512899371625806</v>
      </c>
      <c r="G22" s="154">
        <f t="shared" si="5"/>
        <v>-0.33794634935056722</v>
      </c>
      <c r="I22" s="36">
        <v>2020.8280000000002</v>
      </c>
      <c r="J22" s="37">
        <v>1453.2769999999998</v>
      </c>
      <c r="K22" s="4">
        <f t="shared" si="6"/>
        <v>2.4372376286667382E-2</v>
      </c>
      <c r="L22" s="4">
        <f t="shared" si="7"/>
        <v>1.5208710014223869E-2</v>
      </c>
      <c r="M22" s="159">
        <f t="shared" si="8"/>
        <v>-0.28085072059571636</v>
      </c>
      <c r="N22" s="154">
        <f t="shared" si="9"/>
        <v>-0.37598575389862116</v>
      </c>
      <c r="P22" s="80">
        <f t="shared" si="0"/>
        <v>2.2356270466412953</v>
      </c>
      <c r="Q22" s="6">
        <f t="shared" si="1"/>
        <v>2.2809131958559004</v>
      </c>
      <c r="R22" s="167">
        <f t="shared" si="10"/>
        <v>2.0256576016398135E-2</v>
      </c>
    </row>
    <row r="23" spans="1:18" ht="20.100000000000001" customHeight="1" x14ac:dyDescent="0.25">
      <c r="A23" s="18" t="s">
        <v>56</v>
      </c>
      <c r="B23" s="36">
        <v>5455.84</v>
      </c>
      <c r="C23" s="37">
        <v>5070.0499999999984</v>
      </c>
      <c r="D23" s="4">
        <f t="shared" si="2"/>
        <v>1.2108941679198584E-2</v>
      </c>
      <c r="E23" s="4">
        <f t="shared" si="3"/>
        <v>1.056915682370659E-2</v>
      </c>
      <c r="F23" s="159">
        <f t="shared" si="4"/>
        <v>-7.0711384498079441E-2</v>
      </c>
      <c r="G23" s="154">
        <f t="shared" si="5"/>
        <v>-0.12716097709324359</v>
      </c>
      <c r="I23" s="36">
        <v>1300.029</v>
      </c>
      <c r="J23" s="37">
        <v>1308.999</v>
      </c>
      <c r="K23" s="4">
        <f t="shared" si="6"/>
        <v>1.5679115675148955E-2</v>
      </c>
      <c r="L23" s="4">
        <f t="shared" si="7"/>
        <v>1.3698824243354181E-2</v>
      </c>
      <c r="M23" s="159">
        <f t="shared" si="8"/>
        <v>6.8998460803566903E-3</v>
      </c>
      <c r="N23" s="154">
        <f t="shared" si="9"/>
        <v>-0.12630121958558488</v>
      </c>
      <c r="P23" s="80">
        <f t="shared" si="0"/>
        <v>2.382820977154755</v>
      </c>
      <c r="Q23" s="6">
        <f t="shared" si="1"/>
        <v>2.5818266092050384</v>
      </c>
      <c r="R23" s="167">
        <f t="shared" si="10"/>
        <v>8.3516820591326646E-2</v>
      </c>
    </row>
    <row r="24" spans="1:18" ht="20.100000000000001" customHeight="1" x14ac:dyDescent="0.25">
      <c r="A24" s="18" t="s">
        <v>48</v>
      </c>
      <c r="B24" s="36">
        <v>6088.68</v>
      </c>
      <c r="C24" s="37">
        <v>4558.6999999999989</v>
      </c>
      <c r="D24" s="4">
        <f t="shared" si="2"/>
        <v>1.3513495817931398E-2</v>
      </c>
      <c r="E24" s="4">
        <f t="shared" si="3"/>
        <v>9.5031834424179722E-3</v>
      </c>
      <c r="F24" s="159">
        <f t="shared" si="4"/>
        <v>-0.25128270823889598</v>
      </c>
      <c r="G24" s="154">
        <f t="shared" si="5"/>
        <v>-0.29676350439181265</v>
      </c>
      <c r="I24" s="36">
        <v>1250.5540000000001</v>
      </c>
      <c r="J24" s="37">
        <v>1149.28</v>
      </c>
      <c r="K24" s="4">
        <f t="shared" si="6"/>
        <v>1.5082418026074976E-2</v>
      </c>
      <c r="L24" s="4">
        <f t="shared" si="7"/>
        <v>1.2027346641519276E-2</v>
      </c>
      <c r="M24" s="159">
        <f t="shared" si="8"/>
        <v>-8.0983308197806816E-2</v>
      </c>
      <c r="N24" s="154">
        <f t="shared" si="9"/>
        <v>-0.20255846106864248</v>
      </c>
      <c r="P24" s="80">
        <f t="shared" si="0"/>
        <v>2.0539000243074033</v>
      </c>
      <c r="Q24" s="6">
        <f t="shared" si="1"/>
        <v>2.5210696031763447</v>
      </c>
      <c r="R24" s="167">
        <f t="shared" si="10"/>
        <v>0.22745487771561612</v>
      </c>
    </row>
    <row r="25" spans="1:18" ht="20.100000000000001" customHeight="1" x14ac:dyDescent="0.25">
      <c r="A25" s="18" t="s">
        <v>59</v>
      </c>
      <c r="B25" s="36">
        <v>3525.8199999999997</v>
      </c>
      <c r="C25" s="37">
        <v>3773.9100000000003</v>
      </c>
      <c r="D25" s="4">
        <f t="shared" si="2"/>
        <v>7.8253667173802648E-3</v>
      </c>
      <c r="E25" s="4">
        <f t="shared" si="3"/>
        <v>7.8671899938964219E-3</v>
      </c>
      <c r="F25" s="159">
        <f t="shared" si="4"/>
        <v>7.0363773533532806E-2</v>
      </c>
      <c r="G25" s="154">
        <f t="shared" si="5"/>
        <v>5.3445771970362602E-3</v>
      </c>
      <c r="I25" s="36">
        <v>852.03800000000012</v>
      </c>
      <c r="J25" s="37">
        <v>935.3649999999999</v>
      </c>
      <c r="K25" s="4">
        <f t="shared" si="6"/>
        <v>1.0276080273303569E-2</v>
      </c>
      <c r="L25" s="4">
        <f t="shared" si="7"/>
        <v>9.7887017013649213E-3</v>
      </c>
      <c r="M25" s="159">
        <f t="shared" si="8"/>
        <v>9.7797281341911693E-2</v>
      </c>
      <c r="N25" s="154">
        <f t="shared" si="9"/>
        <v>-4.7428451216444657E-2</v>
      </c>
      <c r="P25" s="80">
        <f t="shared" si="0"/>
        <v>2.4165669262753067</v>
      </c>
      <c r="Q25" s="6">
        <f t="shared" si="1"/>
        <v>2.4785037269039267</v>
      </c>
      <c r="R25" s="167">
        <f t="shared" si="10"/>
        <v>2.563007875146427E-2</v>
      </c>
    </row>
    <row r="26" spans="1:18" ht="20.100000000000001" customHeight="1" x14ac:dyDescent="0.25">
      <c r="A26" s="18" t="s">
        <v>60</v>
      </c>
      <c r="B26" s="36">
        <v>1993.15</v>
      </c>
      <c r="C26" s="37">
        <v>5359.84</v>
      </c>
      <c r="D26" s="4">
        <f t="shared" si="2"/>
        <v>4.4236885810241241E-3</v>
      </c>
      <c r="E26" s="4">
        <f t="shared" si="3"/>
        <v>1.117326052208076E-2</v>
      </c>
      <c r="F26" s="159">
        <f t="shared" si="4"/>
        <v>1.6891302711787872</v>
      </c>
      <c r="G26" s="154">
        <f t="shared" si="5"/>
        <v>1.5257791812040369</v>
      </c>
      <c r="I26" s="36">
        <v>380.12900000000002</v>
      </c>
      <c r="J26" s="37">
        <v>816.50999999999988</v>
      </c>
      <c r="K26" s="4">
        <f t="shared" si="6"/>
        <v>4.5845796997441568E-3</v>
      </c>
      <c r="L26" s="4">
        <f t="shared" si="7"/>
        <v>8.5448705330875892E-3</v>
      </c>
      <c r="M26" s="159">
        <f t="shared" si="8"/>
        <v>1.1479813431756059</v>
      </c>
      <c r="N26" s="154">
        <f t="shared" si="9"/>
        <v>0.86382854977184431</v>
      </c>
      <c r="P26" s="80">
        <f t="shared" si="0"/>
        <v>1.9071770815041518</v>
      </c>
      <c r="Q26" s="6">
        <f t="shared" si="1"/>
        <v>1.5233850264186988</v>
      </c>
      <c r="R26" s="167">
        <f t="shared" si="10"/>
        <v>-0.20123566857397637</v>
      </c>
    </row>
    <row r="27" spans="1:18" ht="20.100000000000001" customHeight="1" x14ac:dyDescent="0.25">
      <c r="A27" s="18" t="s">
        <v>58</v>
      </c>
      <c r="B27" s="36">
        <v>15572.800000000001</v>
      </c>
      <c r="C27" s="37">
        <v>13965.109999999997</v>
      </c>
      <c r="D27" s="4">
        <f t="shared" si="2"/>
        <v>3.456298699775355E-2</v>
      </c>
      <c r="E27" s="4">
        <f t="shared" si="3"/>
        <v>2.9112028017536939E-2</v>
      </c>
      <c r="F27" s="159">
        <f t="shared" si="4"/>
        <v>-0.10323705435117667</v>
      </c>
      <c r="G27" s="154">
        <f t="shared" si="5"/>
        <v>-0.15771087668351411</v>
      </c>
      <c r="I27" s="36">
        <v>892.64700000000039</v>
      </c>
      <c r="J27" s="37">
        <v>801.02199999999993</v>
      </c>
      <c r="K27" s="4">
        <f t="shared" si="6"/>
        <v>1.076584873881636E-2</v>
      </c>
      <c r="L27" s="4">
        <f t="shared" si="7"/>
        <v>8.3827868417470537E-3</v>
      </c>
      <c r="M27" s="159">
        <f t="shared" si="8"/>
        <v>-0.1026441583291048</v>
      </c>
      <c r="N27" s="154">
        <f t="shared" si="9"/>
        <v>-0.22135383422926577</v>
      </c>
      <c r="P27" s="80">
        <f t="shared" si="0"/>
        <v>0.57320905681701451</v>
      </c>
      <c r="Q27" s="6">
        <f t="shared" si="1"/>
        <v>0.57358803475232212</v>
      </c>
      <c r="R27" s="167">
        <f t="shared" si="10"/>
        <v>6.6115133876642985E-4</v>
      </c>
    </row>
    <row r="28" spans="1:18" ht="20.100000000000001" customHeight="1" x14ac:dyDescent="0.25">
      <c r="A28" s="18" t="s">
        <v>53</v>
      </c>
      <c r="B28" s="36">
        <v>3788.3500000000004</v>
      </c>
      <c r="C28" s="37">
        <v>2734.92</v>
      </c>
      <c r="D28" s="4">
        <f t="shared" si="2"/>
        <v>8.4080378475893652E-3</v>
      </c>
      <c r="E28" s="4">
        <f t="shared" si="3"/>
        <v>5.7012846777234226E-3</v>
      </c>
      <c r="F28" s="159">
        <f t="shared" si="4"/>
        <v>-0.27807092797655975</v>
      </c>
      <c r="G28" s="154">
        <f t="shared" si="5"/>
        <v>-0.3219244750000721</v>
      </c>
      <c r="I28" s="36">
        <v>943.57700000000011</v>
      </c>
      <c r="J28" s="37">
        <v>769.97500000000014</v>
      </c>
      <c r="K28" s="4">
        <f t="shared" si="6"/>
        <v>1.1380094545129397E-2</v>
      </c>
      <c r="L28" s="4">
        <f t="shared" si="7"/>
        <v>8.0578764359458162E-3</v>
      </c>
      <c r="M28" s="159">
        <f t="shared" si="8"/>
        <v>-0.18398286520336968</v>
      </c>
      <c r="N28" s="154">
        <f t="shared" si="9"/>
        <v>-0.29193238210885231</v>
      </c>
      <c r="P28" s="80">
        <f t="shared" si="0"/>
        <v>2.4907334327609645</v>
      </c>
      <c r="Q28" s="6">
        <f t="shared" si="1"/>
        <v>2.8153474324660319</v>
      </c>
      <c r="R28" s="167">
        <f t="shared" si="10"/>
        <v>0.13032867967136674</v>
      </c>
    </row>
    <row r="29" spans="1:18" ht="20.100000000000001" customHeight="1" x14ac:dyDescent="0.25">
      <c r="A29" s="18" t="s">
        <v>71</v>
      </c>
      <c r="B29" s="36">
        <v>6481.58</v>
      </c>
      <c r="C29" s="37">
        <v>8084.1500000000024</v>
      </c>
      <c r="D29" s="4">
        <f t="shared" si="2"/>
        <v>1.4385516109171081E-2</v>
      </c>
      <c r="E29" s="4">
        <f t="shared" si="3"/>
        <v>1.6852427320513147E-2</v>
      </c>
      <c r="F29" s="159">
        <f>(C29-B29)/B29</f>
        <v>0.24724989894439356</v>
      </c>
      <c r="G29" s="154">
        <f>(E29-D29)/D29</f>
        <v>0.17148576336231386</v>
      </c>
      <c r="I29" s="36">
        <v>626.60800000000006</v>
      </c>
      <c r="J29" s="37">
        <v>768.12400000000014</v>
      </c>
      <c r="K29" s="4">
        <f t="shared" si="6"/>
        <v>7.5572616572197517E-3</v>
      </c>
      <c r="L29" s="4">
        <f t="shared" si="7"/>
        <v>8.0385055092495779E-3</v>
      </c>
      <c r="M29" s="159">
        <f>(J29-I29)/I29</f>
        <v>0.22584454714909491</v>
      </c>
      <c r="N29" s="154">
        <f>(L29-K29)/K29</f>
        <v>6.3679659889779625E-2</v>
      </c>
      <c r="P29" s="80">
        <f t="shared" si="0"/>
        <v>0.96675193394203274</v>
      </c>
      <c r="Q29" s="6">
        <f t="shared" si="1"/>
        <v>0.9501604992485293</v>
      </c>
      <c r="R29" s="167">
        <f>(Q29-P29)/P29</f>
        <v>-1.7162039310177655E-2</v>
      </c>
    </row>
    <row r="30" spans="1:18" ht="20.100000000000001" customHeight="1" x14ac:dyDescent="0.25">
      <c r="A30" s="18" t="s">
        <v>72</v>
      </c>
      <c r="B30" s="36">
        <v>10122.420000000002</v>
      </c>
      <c r="C30" s="37">
        <v>11339.219999999998</v>
      </c>
      <c r="D30" s="4">
        <f t="shared" si="2"/>
        <v>2.2466163493129077E-2</v>
      </c>
      <c r="E30" s="4">
        <f t="shared" si="3"/>
        <v>2.3638030086194469E-2</v>
      </c>
      <c r="F30" s="159">
        <f t="shared" si="4"/>
        <v>0.1202084086611695</v>
      </c>
      <c r="G30" s="154">
        <f t="shared" si="5"/>
        <v>5.2161402342851708E-2</v>
      </c>
      <c r="I30" s="36">
        <v>663.32599999999991</v>
      </c>
      <c r="J30" s="37">
        <v>737.77299999999991</v>
      </c>
      <c r="K30" s="4">
        <f t="shared" si="6"/>
        <v>8.0001023702808583E-3</v>
      </c>
      <c r="L30" s="4">
        <f t="shared" si="7"/>
        <v>7.7208788230488656E-3</v>
      </c>
      <c r="M30" s="159">
        <f t="shared" si="8"/>
        <v>0.11223289905717553</v>
      </c>
      <c r="N30" s="154">
        <f t="shared" si="9"/>
        <v>-3.4902496781699308E-2</v>
      </c>
      <c r="P30" s="80">
        <f t="shared" si="0"/>
        <v>0.65530377123257066</v>
      </c>
      <c r="Q30" s="6">
        <f t="shared" si="1"/>
        <v>0.6506382273207505</v>
      </c>
      <c r="R30" s="167">
        <f t="shared" si="10"/>
        <v>-7.119665896389819E-3</v>
      </c>
    </row>
    <row r="31" spans="1:18" ht="20.100000000000001" customHeight="1" x14ac:dyDescent="0.25">
      <c r="A31" s="18" t="s">
        <v>54</v>
      </c>
      <c r="B31" s="36">
        <v>2620.2400000000002</v>
      </c>
      <c r="C31" s="37">
        <v>2279.4999999999995</v>
      </c>
      <c r="D31" s="4">
        <f t="shared" si="2"/>
        <v>5.815480905873944E-3</v>
      </c>
      <c r="E31" s="4">
        <f t="shared" si="3"/>
        <v>4.7519044150726676E-3</v>
      </c>
      <c r="F31" s="159">
        <f t="shared" si="4"/>
        <v>-0.13004152291393181</v>
      </c>
      <c r="G31" s="154">
        <f t="shared" si="5"/>
        <v>-0.1828871090827601</v>
      </c>
      <c r="I31" s="36">
        <v>700.94</v>
      </c>
      <c r="J31" s="37">
        <v>588.19999999999993</v>
      </c>
      <c r="K31" s="4">
        <f t="shared" si="6"/>
        <v>8.4537493712362639E-3</v>
      </c>
      <c r="L31" s="4">
        <f t="shared" si="7"/>
        <v>6.1555802715975551E-3</v>
      </c>
      <c r="M31" s="159">
        <f t="shared" si="8"/>
        <v>-0.16084115616172584</v>
      </c>
      <c r="N31" s="154">
        <f t="shared" si="9"/>
        <v>-0.27185205034090432</v>
      </c>
      <c r="P31" s="80">
        <f t="shared" si="0"/>
        <v>2.6750984642628155</v>
      </c>
      <c r="Q31" s="6">
        <f t="shared" si="1"/>
        <v>2.5803904364992327</v>
      </c>
      <c r="R31" s="167">
        <f t="shared" si="10"/>
        <v>-3.5403567019609401E-2</v>
      </c>
    </row>
    <row r="32" spans="1:18" ht="20.100000000000001" customHeight="1" thickBot="1" x14ac:dyDescent="0.3">
      <c r="A32" s="18" t="s">
        <v>18</v>
      </c>
      <c r="B32" s="36">
        <f>B33-SUM(B7:B31)</f>
        <v>26474.840000000026</v>
      </c>
      <c r="C32" s="37">
        <f>C33-SUM(C7:C31)</f>
        <v>21771.430000000168</v>
      </c>
      <c r="D32" s="4">
        <f t="shared" si="2"/>
        <v>5.8759474897745197E-2</v>
      </c>
      <c r="E32" s="4">
        <f t="shared" si="3"/>
        <v>4.5385283763740444E-2</v>
      </c>
      <c r="F32" s="159">
        <f t="shared" si="4"/>
        <v>-0.17765584230159101</v>
      </c>
      <c r="G32" s="154">
        <f t="shared" si="5"/>
        <v>-0.22760909891177339</v>
      </c>
      <c r="I32" s="36">
        <f>I33-SUM(I7:I31)</f>
        <v>5461.9309999999823</v>
      </c>
      <c r="J32" s="37">
        <f>J33-SUM(J7:J31)</f>
        <v>5438.9459999999963</v>
      </c>
      <c r="K32" s="4">
        <f t="shared" si="6"/>
        <v>6.5874105853547665E-2</v>
      </c>
      <c r="L32" s="4">
        <f t="shared" si="7"/>
        <v>5.6919191934519581E-2</v>
      </c>
      <c r="M32" s="159">
        <f t="shared" si="8"/>
        <v>-4.2082186684500597E-3</v>
      </c>
      <c r="N32" s="154">
        <f t="shared" si="9"/>
        <v>-0.1359398173682507</v>
      </c>
      <c r="P32" s="80">
        <f t="shared" si="0"/>
        <v>2.0630647815057528</v>
      </c>
      <c r="Q32" s="6">
        <f t="shared" si="1"/>
        <v>2.4982033793829594</v>
      </c>
      <c r="R32" s="167">
        <f t="shared" si="10"/>
        <v>0.21091853332866042</v>
      </c>
    </row>
    <row r="33" spans="1:18" ht="26.25" customHeight="1" thickBot="1" x14ac:dyDescent="0.3">
      <c r="A33" s="24" t="s">
        <v>19</v>
      </c>
      <c r="B33" s="34">
        <v>450562.91</v>
      </c>
      <c r="C33" s="35">
        <v>479702.41000000015</v>
      </c>
      <c r="D33" s="27">
        <f>SUM(D7:D32)</f>
        <v>1</v>
      </c>
      <c r="E33" s="27">
        <f>SUM(E7:E32)</f>
        <v>1.0000000000000004</v>
      </c>
      <c r="F33" s="172">
        <f t="shared" si="4"/>
        <v>6.4673543590172966E-2</v>
      </c>
      <c r="G33" s="174">
        <f t="shared" si="5"/>
        <v>4.4408920985006262E-16</v>
      </c>
      <c r="H33" s="2"/>
      <c r="I33" s="34">
        <v>82914.688999999969</v>
      </c>
      <c r="J33" s="35">
        <v>95555.572999999989</v>
      </c>
      <c r="K33" s="27">
        <f>SUM(K7:K32)</f>
        <v>1</v>
      </c>
      <c r="L33" s="27">
        <f>SUM(L7:L32)</f>
        <v>1</v>
      </c>
      <c r="M33" s="172">
        <f t="shared" si="8"/>
        <v>0.15245650864106872</v>
      </c>
      <c r="N33" s="174">
        <f t="shared" si="9"/>
        <v>0</v>
      </c>
      <c r="P33" s="65">
        <f t="shared" si="0"/>
        <v>1.8402466594509514</v>
      </c>
      <c r="Q33" s="66">
        <f t="shared" si="1"/>
        <v>1.9919760878416259</v>
      </c>
      <c r="R33" s="173">
        <f t="shared" si="10"/>
        <v>8.2450593028623606E-2</v>
      </c>
    </row>
    <row r="35" spans="1:18" ht="15.75" thickBot="1" x14ac:dyDescent="0.3"/>
    <row r="36" spans="1:18" x14ac:dyDescent="0.25">
      <c r="A36" s="469" t="s">
        <v>2</v>
      </c>
      <c r="B36" s="460" t="s">
        <v>1</v>
      </c>
      <c r="C36" s="453"/>
      <c r="D36" s="460" t="s">
        <v>13</v>
      </c>
      <c r="E36" s="453"/>
      <c r="F36" s="472" t="s">
        <v>115</v>
      </c>
      <c r="G36" s="463"/>
      <c r="I36" s="458" t="s">
        <v>20</v>
      </c>
      <c r="J36" s="459"/>
      <c r="K36" s="460" t="s">
        <v>13</v>
      </c>
      <c r="L36" s="461"/>
      <c r="M36" s="462" t="s">
        <v>115</v>
      </c>
      <c r="N36" s="463"/>
      <c r="P36" s="451" t="s">
        <v>23</v>
      </c>
      <c r="Q36" s="453"/>
      <c r="R36" s="397" t="s">
        <v>0</v>
      </c>
    </row>
    <row r="37" spans="1:18" x14ac:dyDescent="0.25">
      <c r="A37" s="470"/>
      <c r="B37" s="466" t="str">
        <f>B5</f>
        <v>jan - mar</v>
      </c>
      <c r="C37" s="465"/>
      <c r="D37" s="466" t="str">
        <f>B5</f>
        <v>jan - mar</v>
      </c>
      <c r="E37" s="465"/>
      <c r="F37" s="466" t="str">
        <f>B5</f>
        <v>jan - mar</v>
      </c>
      <c r="G37" s="468"/>
      <c r="I37" s="464" t="str">
        <f>B5</f>
        <v>jan - mar</v>
      </c>
      <c r="J37" s="465"/>
      <c r="K37" s="466" t="str">
        <f>B5</f>
        <v>jan - mar</v>
      </c>
      <c r="L37" s="467"/>
      <c r="M37" s="465" t="str">
        <f>B5</f>
        <v>jan - mar</v>
      </c>
      <c r="N37" s="468"/>
      <c r="P37" s="464" t="str">
        <f>B5</f>
        <v>jan - mar</v>
      </c>
      <c r="Q37" s="467"/>
      <c r="R37" s="398" t="str">
        <f>R5</f>
        <v>2017/2016</v>
      </c>
    </row>
    <row r="38" spans="1:18" ht="15.75" thickBot="1" x14ac:dyDescent="0.3">
      <c r="A38" s="471"/>
      <c r="B38" s="245">
        <f>B6</f>
        <v>2016</v>
      </c>
      <c r="C38" s="402">
        <f>C6</f>
        <v>2017</v>
      </c>
      <c r="D38" s="245">
        <f>B6</f>
        <v>2016</v>
      </c>
      <c r="E38" s="402">
        <f>C6</f>
        <v>2017</v>
      </c>
      <c r="F38" s="245" t="s">
        <v>1</v>
      </c>
      <c r="G38" s="401" t="s">
        <v>15</v>
      </c>
      <c r="I38" s="52">
        <f>B6</f>
        <v>2016</v>
      </c>
      <c r="J38" s="402">
        <f>C6</f>
        <v>2017</v>
      </c>
      <c r="K38" s="245">
        <f>B6</f>
        <v>2016</v>
      </c>
      <c r="L38" s="402">
        <f>C6</f>
        <v>2017</v>
      </c>
      <c r="M38" s="54">
        <v>1000</v>
      </c>
      <c r="N38" s="401" t="s">
        <v>15</v>
      </c>
      <c r="P38" s="52">
        <f>B6</f>
        <v>2016</v>
      </c>
      <c r="Q38" s="402">
        <f>C6</f>
        <v>2017</v>
      </c>
      <c r="R38" s="399" t="s">
        <v>24</v>
      </c>
    </row>
    <row r="39" spans="1:18" ht="20.100000000000001" customHeight="1" x14ac:dyDescent="0.25">
      <c r="A39" s="93" t="s">
        <v>40</v>
      </c>
      <c r="B39" s="95">
        <v>43066.86</v>
      </c>
      <c r="C39" s="99">
        <v>51855.05</v>
      </c>
      <c r="D39" s="4">
        <f t="shared" ref="D39:D61" si="11">B39/$B$62</f>
        <v>0.17463038469089875</v>
      </c>
      <c r="E39" s="4">
        <f t="shared" ref="E39:E61" si="12">C39/$C$62</f>
        <v>0.24452836769184255</v>
      </c>
      <c r="F39" s="159">
        <f>(C39-B39)/B39</f>
        <v>0.20405922326354886</v>
      </c>
      <c r="G39" s="176">
        <f>(E39-D39)/D39</f>
        <v>0.40026243499758313</v>
      </c>
      <c r="I39" s="95">
        <v>7583.023000000001</v>
      </c>
      <c r="J39" s="99">
        <v>7679.0099999999993</v>
      </c>
      <c r="K39" s="4">
        <f t="shared" ref="K39:K61" si="13">I39/$I$62</f>
        <v>0.18970706570992024</v>
      </c>
      <c r="L39" s="4">
        <f t="shared" ref="L39:L61" si="14">J39/$J$62</f>
        <v>0.19464011649496166</v>
      </c>
      <c r="M39" s="159">
        <f>(J39-I39)/I39</f>
        <v>1.2658144383842466E-2</v>
      </c>
      <c r="N39" s="176">
        <f>(L39-K39)/K39</f>
        <v>2.6003516350753687E-2</v>
      </c>
      <c r="P39" s="80">
        <f t="shared" ref="P39:P62" si="15">(I39/B39)*10</f>
        <v>1.7607559501667875</v>
      </c>
      <c r="Q39" s="6">
        <f t="shared" ref="Q39:Q62" si="16">(J39/C39)*10</f>
        <v>1.480860591205678</v>
      </c>
      <c r="R39" s="179">
        <f t="shared" si="10"/>
        <v>-0.15896317654618541</v>
      </c>
    </row>
    <row r="40" spans="1:18" ht="20.100000000000001" customHeight="1" x14ac:dyDescent="0.25">
      <c r="A40" s="93" t="s">
        <v>36</v>
      </c>
      <c r="B40" s="36">
        <v>40452.109999999993</v>
      </c>
      <c r="C40" s="37">
        <v>44920.780000000006</v>
      </c>
      <c r="D40" s="4">
        <f t="shared" si="11"/>
        <v>0.16402792148901849</v>
      </c>
      <c r="E40" s="4">
        <f t="shared" si="12"/>
        <v>0.21182903128710448</v>
      </c>
      <c r="F40" s="159">
        <f t="shared" ref="F40:F62" si="17">(C40-B40)/B40</f>
        <v>0.11046815604921507</v>
      </c>
      <c r="G40" s="154">
        <f t="shared" ref="G40:G61" si="18">(E40-D40)/D40</f>
        <v>0.29142056647524023</v>
      </c>
      <c r="I40" s="36">
        <v>6908.4089999999987</v>
      </c>
      <c r="J40" s="37">
        <v>7163.8100000000013</v>
      </c>
      <c r="K40" s="4">
        <f t="shared" si="13"/>
        <v>0.17283001780609183</v>
      </c>
      <c r="L40" s="4">
        <f t="shared" si="14"/>
        <v>0.1815813253202915</v>
      </c>
      <c r="M40" s="159">
        <f t="shared" ref="M40:M62" si="19">(J40-I40)/I40</f>
        <v>3.6969583011081511E-2</v>
      </c>
      <c r="N40" s="154">
        <f t="shared" ref="N40:N62" si="20">(L40-K40)/K40</f>
        <v>5.0635344631036694E-2</v>
      </c>
      <c r="P40" s="80">
        <f t="shared" si="15"/>
        <v>1.7077994201044147</v>
      </c>
      <c r="Q40" s="6">
        <f t="shared" si="16"/>
        <v>1.5947652734436046</v>
      </c>
      <c r="R40" s="167">
        <f t="shared" si="10"/>
        <v>-6.6187015483293185E-2</v>
      </c>
    </row>
    <row r="41" spans="1:18" ht="20.100000000000001" customHeight="1" x14ac:dyDescent="0.25">
      <c r="A41" s="93" t="s">
        <v>38</v>
      </c>
      <c r="B41" s="36">
        <v>22241.929999999997</v>
      </c>
      <c r="C41" s="37">
        <v>22597.940000000002</v>
      </c>
      <c r="D41" s="4">
        <f t="shared" si="11"/>
        <v>9.0188065537353812E-2</v>
      </c>
      <c r="E41" s="4">
        <f t="shared" si="12"/>
        <v>0.10656314826421336</v>
      </c>
      <c r="F41" s="159">
        <f t="shared" si="17"/>
        <v>1.6006254852883976E-2</v>
      </c>
      <c r="G41" s="154">
        <f t="shared" si="18"/>
        <v>0.18156596029967362</v>
      </c>
      <c r="I41" s="36">
        <v>5013.7979999999989</v>
      </c>
      <c r="J41" s="37">
        <v>4951.6219999999976</v>
      </c>
      <c r="K41" s="4">
        <f t="shared" si="13"/>
        <v>0.1254318899787415</v>
      </c>
      <c r="L41" s="4">
        <f t="shared" si="14"/>
        <v>0.12550892405648836</v>
      </c>
      <c r="M41" s="159">
        <f t="shared" si="19"/>
        <v>-1.2400978260392881E-2</v>
      </c>
      <c r="N41" s="154">
        <f t="shared" si="20"/>
        <v>6.1415065785841243E-4</v>
      </c>
      <c r="P41" s="80">
        <f t="shared" si="15"/>
        <v>2.2542099539023814</v>
      </c>
      <c r="Q41" s="6">
        <f t="shared" si="16"/>
        <v>2.1911829131327885</v>
      </c>
      <c r="R41" s="167">
        <f t="shared" si="10"/>
        <v>-2.7959702981740255E-2</v>
      </c>
    </row>
    <row r="42" spans="1:18" ht="20.100000000000001" customHeight="1" x14ac:dyDescent="0.25">
      <c r="A42" s="93" t="s">
        <v>41</v>
      </c>
      <c r="B42" s="36">
        <v>13804.380000000001</v>
      </c>
      <c r="C42" s="37">
        <v>14865.960000000001</v>
      </c>
      <c r="D42" s="4">
        <f t="shared" si="11"/>
        <v>5.5974923405591889E-2</v>
      </c>
      <c r="E42" s="4">
        <f t="shared" si="12"/>
        <v>7.0102119908711374E-2</v>
      </c>
      <c r="F42" s="159">
        <f t="shared" si="17"/>
        <v>7.690167903230713E-2</v>
      </c>
      <c r="G42" s="154">
        <f t="shared" si="18"/>
        <v>0.25238438292723381</v>
      </c>
      <c r="I42" s="36">
        <v>3172.3309999999992</v>
      </c>
      <c r="J42" s="37">
        <v>3582.3469999999988</v>
      </c>
      <c r="K42" s="4">
        <f t="shared" si="13"/>
        <v>7.9363283675997917E-2</v>
      </c>
      <c r="L42" s="4">
        <f t="shared" si="14"/>
        <v>9.0801866048537017E-2</v>
      </c>
      <c r="M42" s="159">
        <f t="shared" si="19"/>
        <v>0.12924754699304697</v>
      </c>
      <c r="N42" s="154">
        <f t="shared" si="20"/>
        <v>0.1441293989200009</v>
      </c>
      <c r="P42" s="80">
        <f t="shared" si="15"/>
        <v>2.2980611950699696</v>
      </c>
      <c r="Q42" s="6">
        <f t="shared" si="16"/>
        <v>2.4097649933135825</v>
      </c>
      <c r="R42" s="167">
        <f t="shared" si="10"/>
        <v>4.8607843204197962E-2</v>
      </c>
    </row>
    <row r="43" spans="1:18" ht="20.100000000000001" customHeight="1" x14ac:dyDescent="0.25">
      <c r="A43" s="93" t="s">
        <v>50</v>
      </c>
      <c r="B43" s="36">
        <v>18085.79</v>
      </c>
      <c r="C43" s="37">
        <v>14227.43</v>
      </c>
      <c r="D43" s="4">
        <f t="shared" si="11"/>
        <v>7.3335471059158011E-2</v>
      </c>
      <c r="E43" s="4">
        <f t="shared" si="12"/>
        <v>6.7091059296056049E-2</v>
      </c>
      <c r="F43" s="159">
        <f t="shared" si="17"/>
        <v>-0.213336547643205</v>
      </c>
      <c r="G43" s="154">
        <f t="shared" si="18"/>
        <v>-8.5148587346834392E-2</v>
      </c>
      <c r="I43" s="36">
        <v>3863.7040000000002</v>
      </c>
      <c r="J43" s="37">
        <v>3187.5160000000005</v>
      </c>
      <c r="K43" s="4">
        <f t="shared" si="13"/>
        <v>9.6659597183297696E-2</v>
      </c>
      <c r="L43" s="4">
        <f t="shared" si="14"/>
        <v>8.0794071836025008E-2</v>
      </c>
      <c r="M43" s="159">
        <f t="shared" si="19"/>
        <v>-0.17501030099614245</v>
      </c>
      <c r="N43" s="154">
        <f t="shared" si="20"/>
        <v>-0.16413812812799694</v>
      </c>
      <c r="P43" s="80">
        <f t="shared" si="15"/>
        <v>2.1363202823874432</v>
      </c>
      <c r="Q43" s="6">
        <f t="shared" si="16"/>
        <v>2.2404018153665142</v>
      </c>
      <c r="R43" s="167">
        <f t="shared" si="10"/>
        <v>4.8720004129134943E-2</v>
      </c>
    </row>
    <row r="44" spans="1:18" ht="20.100000000000001" customHeight="1" x14ac:dyDescent="0.25">
      <c r="A44" s="93" t="s">
        <v>46</v>
      </c>
      <c r="B44" s="36">
        <v>16399.159999999996</v>
      </c>
      <c r="C44" s="37">
        <v>15097.440000000004</v>
      </c>
      <c r="D44" s="4">
        <f t="shared" si="11"/>
        <v>6.6496410915669227E-2</v>
      </c>
      <c r="E44" s="4">
        <f t="shared" si="12"/>
        <v>7.1193690094321235E-2</v>
      </c>
      <c r="F44" s="159">
        <f t="shared" si="17"/>
        <v>-7.9377236395034398E-2</v>
      </c>
      <c r="G44" s="154">
        <f t="shared" si="18"/>
        <v>7.0639589625507759E-2</v>
      </c>
      <c r="I44" s="36">
        <v>2894.8969999999995</v>
      </c>
      <c r="J44" s="37">
        <v>3156.782999999999</v>
      </c>
      <c r="K44" s="4">
        <f t="shared" si="13"/>
        <v>7.242262293051871E-2</v>
      </c>
      <c r="L44" s="4">
        <f t="shared" si="14"/>
        <v>8.0015081484372919E-2</v>
      </c>
      <c r="M44" s="159">
        <f t="shared" si="19"/>
        <v>9.0464703925562662E-2</v>
      </c>
      <c r="N44" s="154">
        <f t="shared" si="20"/>
        <v>0.10483545398705472</v>
      </c>
      <c r="P44" s="80">
        <f t="shared" si="15"/>
        <v>1.76527151390681</v>
      </c>
      <c r="Q44" s="6">
        <f t="shared" si="16"/>
        <v>2.0909392585762872</v>
      </c>
      <c r="R44" s="167">
        <f t="shared" si="10"/>
        <v>0.18448592304575609</v>
      </c>
    </row>
    <row r="45" spans="1:18" ht="20.100000000000001" customHeight="1" x14ac:dyDescent="0.25">
      <c r="A45" s="93" t="s">
        <v>51</v>
      </c>
      <c r="B45" s="36">
        <v>11198.019999999999</v>
      </c>
      <c r="C45" s="37">
        <v>10405.859999999997</v>
      </c>
      <c r="D45" s="4">
        <f t="shared" si="11"/>
        <v>4.5406480536922769E-2</v>
      </c>
      <c r="E45" s="4">
        <f t="shared" si="12"/>
        <v>4.9070012664722835E-2</v>
      </c>
      <c r="F45" s="159">
        <f t="shared" si="17"/>
        <v>-7.0741077440476238E-2</v>
      </c>
      <c r="G45" s="154">
        <f t="shared" si="18"/>
        <v>8.0683023314723226E-2</v>
      </c>
      <c r="I45" s="36">
        <v>2184.4410000000003</v>
      </c>
      <c r="J45" s="37">
        <v>2222.3020000000001</v>
      </c>
      <c r="K45" s="4">
        <f t="shared" si="13"/>
        <v>5.4648903521253185E-2</v>
      </c>
      <c r="L45" s="4">
        <f t="shared" si="14"/>
        <v>5.632876115111015E-2</v>
      </c>
      <c r="M45" s="159">
        <f t="shared" si="19"/>
        <v>1.7332122955025963E-2</v>
      </c>
      <c r="N45" s="154">
        <f t="shared" si="20"/>
        <v>3.0739091209829334E-2</v>
      </c>
      <c r="P45" s="80">
        <f t="shared" si="15"/>
        <v>1.9507386127190345</v>
      </c>
      <c r="Q45" s="6">
        <f t="shared" si="16"/>
        <v>2.1356255033221676</v>
      </c>
      <c r="R45" s="167">
        <f t="shared" si="10"/>
        <v>9.4777890486018923E-2</v>
      </c>
    </row>
    <row r="46" spans="1:18" ht="20.100000000000001" customHeight="1" x14ac:dyDescent="0.25">
      <c r="A46" s="93" t="s">
        <v>39</v>
      </c>
      <c r="B46" s="36">
        <v>8768.7900000000009</v>
      </c>
      <c r="C46" s="37">
        <v>8268.7199999999993</v>
      </c>
      <c r="D46" s="4">
        <f t="shared" si="11"/>
        <v>3.5556276240564233E-2</v>
      </c>
      <c r="E46" s="4">
        <f t="shared" si="12"/>
        <v>3.8992086682027922E-2</v>
      </c>
      <c r="F46" s="159">
        <f t="shared" si="17"/>
        <v>-5.7028392742898559E-2</v>
      </c>
      <c r="G46" s="154">
        <f t="shared" si="18"/>
        <v>9.6630210042747924E-2</v>
      </c>
      <c r="I46" s="36">
        <v>1719.1730000000005</v>
      </c>
      <c r="J46" s="37">
        <v>1678.6579999999994</v>
      </c>
      <c r="K46" s="4">
        <f t="shared" si="13"/>
        <v>4.3009135707187063E-2</v>
      </c>
      <c r="L46" s="4">
        <f t="shared" si="14"/>
        <v>4.2548998982316635E-2</v>
      </c>
      <c r="M46" s="159">
        <f t="shared" si="19"/>
        <v>-2.3566563690798424E-2</v>
      </c>
      <c r="N46" s="154">
        <f t="shared" si="20"/>
        <v>-1.0698581064337362E-2</v>
      </c>
      <c r="P46" s="80">
        <f t="shared" si="15"/>
        <v>1.9605589824821901</v>
      </c>
      <c r="Q46" s="6">
        <f t="shared" si="16"/>
        <v>2.0301304192184517</v>
      </c>
      <c r="R46" s="167">
        <f t="shared" si="10"/>
        <v>3.548551069255762E-2</v>
      </c>
    </row>
    <row r="47" spans="1:18" ht="20.100000000000001" customHeight="1" x14ac:dyDescent="0.25">
      <c r="A47" s="93" t="s">
        <v>47</v>
      </c>
      <c r="B47" s="36">
        <v>55497.169999999991</v>
      </c>
      <c r="C47" s="37">
        <v>11812.100000000006</v>
      </c>
      <c r="D47" s="4">
        <f t="shared" si="11"/>
        <v>0.22503363714828997</v>
      </c>
      <c r="E47" s="4">
        <f t="shared" si="12"/>
        <v>5.5701296826689291E-2</v>
      </c>
      <c r="F47" s="159">
        <f t="shared" si="17"/>
        <v>-0.78715851637119505</v>
      </c>
      <c r="G47" s="154">
        <f t="shared" si="18"/>
        <v>-0.75247568526840314</v>
      </c>
      <c r="I47" s="36">
        <v>2674.1240000000003</v>
      </c>
      <c r="J47" s="37">
        <v>1460.0890000000002</v>
      </c>
      <c r="K47" s="4">
        <f t="shared" si="13"/>
        <v>6.6899469694932309E-2</v>
      </c>
      <c r="L47" s="4">
        <f t="shared" si="14"/>
        <v>3.7008923422812597E-2</v>
      </c>
      <c r="M47" s="159">
        <f t="shared" si="19"/>
        <v>-0.45399353208751725</v>
      </c>
      <c r="N47" s="154">
        <f t="shared" si="20"/>
        <v>-0.44679795532645228</v>
      </c>
      <c r="P47" s="80">
        <f t="shared" si="15"/>
        <v>0.48184871408758329</v>
      </c>
      <c r="Q47" s="6">
        <f t="shared" si="16"/>
        <v>1.2360960371144838</v>
      </c>
      <c r="R47" s="167">
        <f t="shared" si="10"/>
        <v>1.5653197797884018</v>
      </c>
    </row>
    <row r="48" spans="1:18" ht="20.100000000000001" customHeight="1" x14ac:dyDescent="0.25">
      <c r="A48" s="93" t="s">
        <v>48</v>
      </c>
      <c r="B48" s="36">
        <v>6088.68</v>
      </c>
      <c r="C48" s="37">
        <v>4558.6999999999989</v>
      </c>
      <c r="D48" s="4">
        <f t="shared" si="11"/>
        <v>2.4688786938722292E-2</v>
      </c>
      <c r="E48" s="4">
        <f t="shared" si="12"/>
        <v>2.1497066723430068E-2</v>
      </c>
      <c r="F48" s="159">
        <f t="shared" si="17"/>
        <v>-0.25128270823889598</v>
      </c>
      <c r="G48" s="154">
        <f t="shared" si="18"/>
        <v>-0.12927813031940741</v>
      </c>
      <c r="I48" s="36">
        <v>1250.5540000000001</v>
      </c>
      <c r="J48" s="37">
        <v>1149.28</v>
      </c>
      <c r="K48" s="4">
        <f t="shared" si="13"/>
        <v>3.1285534786298759E-2</v>
      </c>
      <c r="L48" s="4">
        <f t="shared" si="14"/>
        <v>2.9130837580017419E-2</v>
      </c>
      <c r="M48" s="159">
        <f t="shared" si="19"/>
        <v>-8.0983308197806816E-2</v>
      </c>
      <c r="N48" s="154">
        <f t="shared" si="20"/>
        <v>-6.8871995348629034E-2</v>
      </c>
      <c r="P48" s="80">
        <f t="shared" si="15"/>
        <v>2.0539000243074033</v>
      </c>
      <c r="Q48" s="6">
        <f t="shared" si="16"/>
        <v>2.5210696031763447</v>
      </c>
      <c r="R48" s="167">
        <f t="shared" si="10"/>
        <v>0.22745487771561612</v>
      </c>
    </row>
    <row r="49" spans="1:18" ht="20.100000000000001" customHeight="1" x14ac:dyDescent="0.25">
      <c r="A49" s="93" t="s">
        <v>59</v>
      </c>
      <c r="B49" s="36">
        <v>3525.82</v>
      </c>
      <c r="C49" s="37">
        <v>3773.9100000000003</v>
      </c>
      <c r="D49" s="4">
        <f t="shared" si="11"/>
        <v>1.4296730779789022E-2</v>
      </c>
      <c r="E49" s="4">
        <f t="shared" si="12"/>
        <v>1.7796300497558513E-2</v>
      </c>
      <c r="F49" s="159">
        <f t="shared" si="17"/>
        <v>7.0363773533532667E-2</v>
      </c>
      <c r="G49" s="154">
        <f t="shared" si="18"/>
        <v>0.24478111616375656</v>
      </c>
      <c r="I49" s="36">
        <v>852.03799999999978</v>
      </c>
      <c r="J49" s="37">
        <v>935.3649999999999</v>
      </c>
      <c r="K49" s="4">
        <f t="shared" si="13"/>
        <v>2.1315724461517388E-2</v>
      </c>
      <c r="L49" s="4">
        <f t="shared" si="14"/>
        <v>2.3708727110045413E-2</v>
      </c>
      <c r="M49" s="159">
        <f t="shared" si="19"/>
        <v>9.7797281341912137E-2</v>
      </c>
      <c r="N49" s="154">
        <f t="shared" si="20"/>
        <v>0.11226466418480227</v>
      </c>
      <c r="P49" s="80">
        <f t="shared" si="15"/>
        <v>2.4165669262753053</v>
      </c>
      <c r="Q49" s="6">
        <f t="shared" si="16"/>
        <v>2.4785037269039267</v>
      </c>
      <c r="R49" s="167">
        <f t="shared" si="10"/>
        <v>2.5630078751464835E-2</v>
      </c>
    </row>
    <row r="50" spans="1:18" ht="20.100000000000001" customHeight="1" x14ac:dyDescent="0.25">
      <c r="A50" s="93" t="s">
        <v>54</v>
      </c>
      <c r="B50" s="36">
        <v>2620.2399999999998</v>
      </c>
      <c r="C50" s="37">
        <v>2279.4999999999995</v>
      </c>
      <c r="D50" s="4">
        <f t="shared" si="11"/>
        <v>1.0624724421108957E-2</v>
      </c>
      <c r="E50" s="4">
        <f t="shared" si="12"/>
        <v>1.0749240703722298E-2</v>
      </c>
      <c r="F50" s="159">
        <f t="shared" si="17"/>
        <v>-0.13004152291393165</v>
      </c>
      <c r="G50" s="154">
        <f t="shared" si="18"/>
        <v>1.1719483506410246E-2</v>
      </c>
      <c r="I50" s="36">
        <v>700.93999999999994</v>
      </c>
      <c r="J50" s="37">
        <v>588.19999999999993</v>
      </c>
      <c r="K50" s="4">
        <f t="shared" si="13"/>
        <v>1.7535654400456319E-2</v>
      </c>
      <c r="L50" s="4">
        <f t="shared" si="14"/>
        <v>1.4909124551515945E-2</v>
      </c>
      <c r="M50" s="159">
        <f t="shared" si="19"/>
        <v>-0.1608411561617257</v>
      </c>
      <c r="N50" s="154">
        <f t="shared" si="20"/>
        <v>-0.1497822544262748</v>
      </c>
      <c r="P50" s="80">
        <f t="shared" si="15"/>
        <v>2.6750984642628155</v>
      </c>
      <c r="Q50" s="6">
        <f t="shared" si="16"/>
        <v>2.5803904364992327</v>
      </c>
      <c r="R50" s="167">
        <f t="shared" si="10"/>
        <v>-3.5403567019609401E-2</v>
      </c>
    </row>
    <row r="51" spans="1:18" ht="20.100000000000001" customHeight="1" x14ac:dyDescent="0.25">
      <c r="A51" s="93" t="s">
        <v>61</v>
      </c>
      <c r="B51" s="36">
        <v>900.2399999999999</v>
      </c>
      <c r="C51" s="37">
        <v>1470.5299999999993</v>
      </c>
      <c r="D51" s="4">
        <f t="shared" si="11"/>
        <v>3.6503533694849052E-3</v>
      </c>
      <c r="E51" s="4">
        <f t="shared" si="12"/>
        <v>6.9344509462797741E-3</v>
      </c>
      <c r="F51" s="159">
        <f t="shared" si="17"/>
        <v>0.63348662578867798</v>
      </c>
      <c r="G51" s="154">
        <f t="shared" si="18"/>
        <v>0.89966566093251465</v>
      </c>
      <c r="I51" s="36">
        <v>244.53900000000002</v>
      </c>
      <c r="J51" s="37">
        <v>392.32400000000001</v>
      </c>
      <c r="K51" s="4">
        <f t="shared" si="13"/>
        <v>6.1177153414460408E-3</v>
      </c>
      <c r="L51" s="4">
        <f t="shared" si="14"/>
        <v>9.9442492018853145E-3</v>
      </c>
      <c r="M51" s="159">
        <f t="shared" si="19"/>
        <v>0.60434122982428151</v>
      </c>
      <c r="N51" s="154">
        <f t="shared" si="20"/>
        <v>0.62548413040983342</v>
      </c>
      <c r="P51" s="80">
        <f t="shared" si="15"/>
        <v>2.7163756331644899</v>
      </c>
      <c r="Q51" s="6">
        <f t="shared" si="16"/>
        <v>2.6679088491904297</v>
      </c>
      <c r="R51" s="167">
        <f t="shared" si="10"/>
        <v>-1.7842445419670474E-2</v>
      </c>
    </row>
    <row r="52" spans="1:18" ht="20.100000000000001" customHeight="1" x14ac:dyDescent="0.25">
      <c r="A52" s="93" t="s">
        <v>63</v>
      </c>
      <c r="B52" s="36">
        <v>491.93000000000006</v>
      </c>
      <c r="C52" s="37">
        <v>998.22</v>
      </c>
      <c r="D52" s="4">
        <f t="shared" si="11"/>
        <v>1.994710669433384E-3</v>
      </c>
      <c r="E52" s="4">
        <f t="shared" si="12"/>
        <v>4.707219589940634E-3</v>
      </c>
      <c r="F52" s="159">
        <f t="shared" si="17"/>
        <v>1.0291911450816171</v>
      </c>
      <c r="G52" s="154">
        <f t="shared" si="18"/>
        <v>1.3598508104825866</v>
      </c>
      <c r="I52" s="36">
        <v>172.29300000000001</v>
      </c>
      <c r="J52" s="37">
        <v>334.93599999999998</v>
      </c>
      <c r="K52" s="4">
        <f t="shared" si="13"/>
        <v>4.3103125854107634E-3</v>
      </c>
      <c r="L52" s="4">
        <f t="shared" si="14"/>
        <v>8.4896336973589673E-3</v>
      </c>
      <c r="M52" s="159">
        <f t="shared" si="19"/>
        <v>0.94399075992640424</v>
      </c>
      <c r="N52" s="154">
        <f t="shared" si="20"/>
        <v>0.96960975083200929</v>
      </c>
      <c r="P52" s="80">
        <f t="shared" si="15"/>
        <v>3.5023885512166366</v>
      </c>
      <c r="Q52" s="6">
        <f t="shared" si="16"/>
        <v>3.3553324918354663</v>
      </c>
      <c r="R52" s="167">
        <f t="shared" si="10"/>
        <v>-4.1987362975500507E-2</v>
      </c>
    </row>
    <row r="53" spans="1:18" ht="20.100000000000001" customHeight="1" x14ac:dyDescent="0.25">
      <c r="A53" s="93" t="s">
        <v>65</v>
      </c>
      <c r="B53" s="36">
        <v>251.65</v>
      </c>
      <c r="C53" s="37">
        <v>1050.23</v>
      </c>
      <c r="D53" s="4">
        <f t="shared" si="11"/>
        <v>1.0204072529890658E-3</v>
      </c>
      <c r="E53" s="4">
        <f t="shared" si="12"/>
        <v>4.95247864192598E-3</v>
      </c>
      <c r="F53" s="159">
        <f t="shared" si="17"/>
        <v>3.1733757202463742</v>
      </c>
      <c r="G53" s="154">
        <f t="shared" si="18"/>
        <v>3.8534333986932654</v>
      </c>
      <c r="I53" s="36">
        <v>73.557000000000002</v>
      </c>
      <c r="J53" s="37">
        <v>276.61299999999994</v>
      </c>
      <c r="K53" s="4">
        <f t="shared" si="13"/>
        <v>1.8402004889639134E-3</v>
      </c>
      <c r="L53" s="4">
        <f t="shared" si="14"/>
        <v>7.0113187173894585E-3</v>
      </c>
      <c r="M53" s="159">
        <f t="shared" si="19"/>
        <v>2.7605258507008159</v>
      </c>
      <c r="N53" s="154">
        <f t="shared" si="20"/>
        <v>2.8100841508508867</v>
      </c>
      <c r="P53" s="80">
        <f t="shared" si="15"/>
        <v>2.9229882773693623</v>
      </c>
      <c r="Q53" s="6">
        <f t="shared" si="16"/>
        <v>2.6338325890519214</v>
      </c>
      <c r="R53" s="167">
        <f t="shared" si="10"/>
        <v>-9.892468285150835E-2</v>
      </c>
    </row>
    <row r="54" spans="1:18" ht="20.100000000000001" customHeight="1" x14ac:dyDescent="0.25">
      <c r="A54" s="93" t="s">
        <v>62</v>
      </c>
      <c r="B54" s="36">
        <v>1112.4000000000001</v>
      </c>
      <c r="C54" s="37">
        <v>793.84999999999991</v>
      </c>
      <c r="D54" s="4">
        <f t="shared" si="11"/>
        <v>4.5106339289689521E-3</v>
      </c>
      <c r="E54" s="4">
        <f t="shared" si="12"/>
        <v>3.7434896831103079E-3</v>
      </c>
      <c r="F54" s="159">
        <f t="shared" si="17"/>
        <v>-0.28636281912980954</v>
      </c>
      <c r="G54" s="154">
        <f t="shared" si="18"/>
        <v>-0.17007459659533916</v>
      </c>
      <c r="I54" s="36">
        <v>246.84299999999999</v>
      </c>
      <c r="J54" s="37">
        <v>153.18100000000001</v>
      </c>
      <c r="K54" s="4">
        <f t="shared" si="13"/>
        <v>6.1753552931375563E-3</v>
      </c>
      <c r="L54" s="4">
        <f t="shared" si="14"/>
        <v>3.8826837945014694E-3</v>
      </c>
      <c r="M54" s="159">
        <f t="shared" si="19"/>
        <v>-0.37943956279902602</v>
      </c>
      <c r="N54" s="154">
        <f t="shared" si="20"/>
        <v>-0.37126147238586382</v>
      </c>
      <c r="P54" s="80">
        <f t="shared" si="15"/>
        <v>2.2190129449838185</v>
      </c>
      <c r="Q54" s="6">
        <f t="shared" si="16"/>
        <v>1.929596271335895</v>
      </c>
      <c r="R54" s="167">
        <f t="shared" si="10"/>
        <v>-0.13042586087754168</v>
      </c>
    </row>
    <row r="55" spans="1:18" ht="20.100000000000001" customHeight="1" x14ac:dyDescent="0.25">
      <c r="A55" s="93" t="s">
        <v>66</v>
      </c>
      <c r="B55" s="36">
        <v>372.29</v>
      </c>
      <c r="C55" s="37">
        <v>576.7299999999999</v>
      </c>
      <c r="D55" s="4">
        <f t="shared" si="11"/>
        <v>1.5095863946564645E-3</v>
      </c>
      <c r="E55" s="4">
        <f t="shared" si="12"/>
        <v>2.7196357056625403E-3</v>
      </c>
      <c r="F55" s="159">
        <f t="shared" si="17"/>
        <v>0.54914179806065133</v>
      </c>
      <c r="G55" s="154">
        <f t="shared" si="18"/>
        <v>0.80157672014621328</v>
      </c>
      <c r="I55" s="36">
        <v>92.378999999999991</v>
      </c>
      <c r="J55" s="37">
        <v>149.62800000000001</v>
      </c>
      <c r="K55" s="4">
        <f t="shared" si="13"/>
        <v>2.3110768651521587E-3</v>
      </c>
      <c r="L55" s="4">
        <f t="shared" si="14"/>
        <v>3.7926257878174571E-3</v>
      </c>
      <c r="M55" s="159">
        <f t="shared" si="19"/>
        <v>0.61971876725229791</v>
      </c>
      <c r="N55" s="154">
        <f t="shared" si="20"/>
        <v>0.64106432157450333</v>
      </c>
      <c r="P55" s="80">
        <f t="shared" si="15"/>
        <v>2.4813720486717337</v>
      </c>
      <c r="Q55" s="6">
        <f t="shared" si="16"/>
        <v>2.5944202659823494</v>
      </c>
      <c r="R55" s="167">
        <f t="shared" si="10"/>
        <v>4.5558753420765707E-2</v>
      </c>
    </row>
    <row r="56" spans="1:18" ht="20.100000000000001" customHeight="1" x14ac:dyDescent="0.25">
      <c r="A56" s="93" t="s">
        <v>67</v>
      </c>
      <c r="B56" s="36">
        <v>74.390000000000015</v>
      </c>
      <c r="C56" s="37">
        <v>368.14000000000004</v>
      </c>
      <c r="D56" s="4">
        <f t="shared" si="11"/>
        <v>3.0164154798274036E-4</v>
      </c>
      <c r="E56" s="4">
        <f t="shared" si="12"/>
        <v>1.736005910361188E-3</v>
      </c>
      <c r="F56" s="159">
        <f t="shared" si="17"/>
        <v>3.9487834386342242</v>
      </c>
      <c r="G56" s="154">
        <f t="shared" si="18"/>
        <v>4.7551949390623092</v>
      </c>
      <c r="I56" s="36">
        <v>15.156000000000001</v>
      </c>
      <c r="J56" s="37">
        <v>114.542</v>
      </c>
      <c r="K56" s="4">
        <f t="shared" si="13"/>
        <v>3.7916280722075497E-4</v>
      </c>
      <c r="L56" s="4">
        <f t="shared" si="14"/>
        <v>2.9032998034337633E-3</v>
      </c>
      <c r="M56" s="159">
        <f t="shared" si="19"/>
        <v>6.5575349696489837</v>
      </c>
      <c r="N56" s="154">
        <f t="shared" si="20"/>
        <v>6.6571323667392654</v>
      </c>
      <c r="P56" s="80">
        <f t="shared" si="15"/>
        <v>2.0373706143298826</v>
      </c>
      <c r="Q56" s="6">
        <f t="shared" si="16"/>
        <v>3.1113706742000327</v>
      </c>
      <c r="R56" s="167">
        <f t="shared" si="10"/>
        <v>0.52715006897427075</v>
      </c>
    </row>
    <row r="57" spans="1:18" ht="20.100000000000001" customHeight="1" x14ac:dyDescent="0.25">
      <c r="A57" s="93" t="s">
        <v>64</v>
      </c>
      <c r="B57" s="36">
        <v>730.10999999999979</v>
      </c>
      <c r="C57" s="37">
        <v>245.1999999999999</v>
      </c>
      <c r="D57" s="4">
        <f t="shared" si="11"/>
        <v>2.9604988654076954E-3</v>
      </c>
      <c r="E57" s="4">
        <f t="shared" si="12"/>
        <v>1.1562684012075923E-3</v>
      </c>
      <c r="F57" s="159">
        <f t="shared" si="17"/>
        <v>-0.66416019503910373</v>
      </c>
      <c r="G57" s="154">
        <f t="shared" si="18"/>
        <v>-0.60943460755275092</v>
      </c>
      <c r="I57" s="36">
        <v>164.99699999999999</v>
      </c>
      <c r="J57" s="37">
        <v>91.799000000000007</v>
      </c>
      <c r="K57" s="4">
        <f t="shared" si="13"/>
        <v>4.1277860717209621E-3</v>
      </c>
      <c r="L57" s="4">
        <f t="shared" si="14"/>
        <v>2.326832241932357E-3</v>
      </c>
      <c r="M57" s="159">
        <f t="shared" si="19"/>
        <v>-0.44363230846621443</v>
      </c>
      <c r="N57" s="154">
        <f t="shared" si="20"/>
        <v>-0.43630018574042745</v>
      </c>
      <c r="P57" s="80">
        <f t="shared" si="15"/>
        <v>2.2598923449891117</v>
      </c>
      <c r="Q57" s="6">
        <f t="shared" si="16"/>
        <v>3.7438417618270821</v>
      </c>
      <c r="R57" s="167">
        <f t="shared" si="10"/>
        <v>0.65664606552093086</v>
      </c>
    </row>
    <row r="58" spans="1:18" ht="20.100000000000001" customHeight="1" x14ac:dyDescent="0.25">
      <c r="A58" s="93" t="s">
        <v>89</v>
      </c>
      <c r="B58" s="36">
        <v>482.14</v>
      </c>
      <c r="C58" s="37">
        <v>1422.7199999999996</v>
      </c>
      <c r="D58" s="4">
        <f t="shared" si="11"/>
        <v>1.9550135225755933E-3</v>
      </c>
      <c r="E58" s="4">
        <f t="shared" si="12"/>
        <v>6.7089974704978225E-3</v>
      </c>
      <c r="F58" s="159">
        <f t="shared" si="17"/>
        <v>1.9508441531505363</v>
      </c>
      <c r="G58" s="154">
        <f t="shared" si="18"/>
        <v>2.4316885244144952</v>
      </c>
      <c r="I58" s="36">
        <v>18.3</v>
      </c>
      <c r="J58" s="37">
        <v>58.558000000000007</v>
      </c>
      <c r="K58" s="4">
        <f t="shared" si="13"/>
        <v>4.5781732463313641E-4</v>
      </c>
      <c r="L58" s="4">
        <f t="shared" si="14"/>
        <v>1.4842715326209978E-3</v>
      </c>
      <c r="M58" s="159">
        <f t="shared" si="19"/>
        <v>2.199890710382514</v>
      </c>
      <c r="N58" s="154">
        <f t="shared" si="20"/>
        <v>2.2420606489944253</v>
      </c>
      <c r="P58" s="80">
        <f t="shared" si="15"/>
        <v>0.37955780478699136</v>
      </c>
      <c r="Q58" s="6">
        <f t="shared" si="16"/>
        <v>0.41159188034188054</v>
      </c>
      <c r="R58" s="167">
        <f t="shared" si="10"/>
        <v>8.4398410863575246E-2</v>
      </c>
    </row>
    <row r="59" spans="1:18" ht="20.100000000000001" customHeight="1" x14ac:dyDescent="0.25">
      <c r="A59" s="93" t="s">
        <v>68</v>
      </c>
      <c r="B59" s="36">
        <v>143.88</v>
      </c>
      <c r="C59" s="37">
        <v>143.94999999999999</v>
      </c>
      <c r="D59" s="4">
        <f t="shared" si="11"/>
        <v>5.8341424820213298E-4</v>
      </c>
      <c r="E59" s="4">
        <f t="shared" si="12"/>
        <v>6.7881254630437597E-4</v>
      </c>
      <c r="F59" s="159">
        <f>(C59-B59)/B59</f>
        <v>4.8651654156236574E-4</v>
      </c>
      <c r="G59" s="154">
        <f>(E59-D59)/D59</f>
        <v>0.16351725792817928</v>
      </c>
      <c r="I59" s="36">
        <v>40.031999999999996</v>
      </c>
      <c r="J59" s="37">
        <v>40.356000000000002</v>
      </c>
      <c r="K59" s="4">
        <f t="shared" si="13"/>
        <v>1.0014941606400938E-3</v>
      </c>
      <c r="L59" s="4">
        <f t="shared" si="14"/>
        <v>1.0229048459724202E-3</v>
      </c>
      <c r="M59" s="159">
        <f>(J59-I59)/I59</f>
        <v>8.0935251798562452E-3</v>
      </c>
      <c r="N59" s="154">
        <f>(L59-K59)/K59</f>
        <v>2.13787420574095E-2</v>
      </c>
      <c r="P59" s="80">
        <f t="shared" si="15"/>
        <v>2.7823185988323602</v>
      </c>
      <c r="Q59" s="6">
        <f t="shared" si="16"/>
        <v>2.8034734282737066</v>
      </c>
      <c r="R59" s="167">
        <f>(Q59-P59)/P59</f>
        <v>7.6033095024503365E-3</v>
      </c>
    </row>
    <row r="60" spans="1:18" ht="20.100000000000001" customHeight="1" x14ac:dyDescent="0.25">
      <c r="A60" s="93" t="s">
        <v>84</v>
      </c>
      <c r="B60" s="36">
        <v>40.550000000000004</v>
      </c>
      <c r="C60" s="37">
        <v>107.03999999999999</v>
      </c>
      <c r="D60" s="4">
        <f t="shared" si="11"/>
        <v>1.6442485240892755E-4</v>
      </c>
      <c r="E60" s="4">
        <f t="shared" si="12"/>
        <v>5.0475925638360816E-4</v>
      </c>
      <c r="F60" s="159">
        <f>(C60-B60)/B60</f>
        <v>1.6397040690505542</v>
      </c>
      <c r="G60" s="154">
        <f>(E60-D60)/D60</f>
        <v>2.0698477084733082</v>
      </c>
      <c r="I60" s="36">
        <v>13.562999999999999</v>
      </c>
      <c r="J60" s="37">
        <v>31.550999999999998</v>
      </c>
      <c r="K60" s="4">
        <f t="shared" si="13"/>
        <v>3.3931018437154256E-4</v>
      </c>
      <c r="L60" s="4">
        <f t="shared" si="14"/>
        <v>7.9972422428575243E-4</v>
      </c>
      <c r="M60" s="159">
        <f>(J60-I60)/I60</f>
        <v>1.3262552532625527</v>
      </c>
      <c r="N60" s="154">
        <f>(L60-K60)/K60</f>
        <v>1.3569119381635164</v>
      </c>
      <c r="P60" s="80">
        <f t="shared" si="15"/>
        <v>3.3447595561035754</v>
      </c>
      <c r="Q60" s="6">
        <f t="shared" si="16"/>
        <v>2.947589686098655</v>
      </c>
      <c r="R60" s="167">
        <f>(Q60-P60)/P60</f>
        <v>-0.11874392264764083</v>
      </c>
    </row>
    <row r="61" spans="1:18" ht="20.100000000000001" customHeight="1" thickBot="1" x14ac:dyDescent="0.3">
      <c r="A61" s="18" t="s">
        <v>18</v>
      </c>
      <c r="B61" s="36">
        <f>B62-SUM(B39:B60)</f>
        <v>268.68999999997322</v>
      </c>
      <c r="C61" s="37">
        <f>C62-SUM(C39:C60)</f>
        <v>221.48999999996158</v>
      </c>
      <c r="D61" s="4">
        <f t="shared" si="11"/>
        <v>1.0895021848027209E-3</v>
      </c>
      <c r="E61" s="4">
        <f t="shared" si="12"/>
        <v>1.0444612079258781E-3</v>
      </c>
      <c r="F61" s="159">
        <f t="shared" si="17"/>
        <v>-0.17566712568393444</v>
      </c>
      <c r="G61" s="154">
        <f t="shared" si="18"/>
        <v>-4.1340877976301114E-2</v>
      </c>
      <c r="I61" s="36">
        <f>I62-SUM(I39:I60)</f>
        <v>73.183999999986554</v>
      </c>
      <c r="J61" s="37">
        <f>J62-SUM(J39:J60)</f>
        <v>53.880000000011933</v>
      </c>
      <c r="K61" s="4">
        <f t="shared" si="13"/>
        <v>1.8308690210899071E-3</v>
      </c>
      <c r="L61" s="4">
        <f t="shared" si="14"/>
        <v>1.3656981143078154E-3</v>
      </c>
      <c r="M61" s="159">
        <f t="shared" si="19"/>
        <v>-0.26377350240459896</v>
      </c>
      <c r="N61" s="154">
        <f t="shared" si="20"/>
        <v>-0.25407110034838964</v>
      </c>
      <c r="P61" s="80">
        <f t="shared" si="15"/>
        <v>2.7237336707727811</v>
      </c>
      <c r="Q61" s="6">
        <f t="shared" si="16"/>
        <v>2.4326154679679117</v>
      </c>
      <c r="R61" s="167">
        <f t="shared" si="10"/>
        <v>-0.10688203693655295</v>
      </c>
    </row>
    <row r="62" spans="1:18" ht="26.25" customHeight="1" thickBot="1" x14ac:dyDescent="0.3">
      <c r="A62" s="24" t="s">
        <v>19</v>
      </c>
      <c r="B62" s="97">
        <v>246617.21999999994</v>
      </c>
      <c r="C62" s="98">
        <v>212061.49000000005</v>
      </c>
      <c r="D62" s="94">
        <f>SUM(D39:D61)</f>
        <v>1</v>
      </c>
      <c r="E62" s="94">
        <f>SUM(E39:E61)</f>
        <v>0.99999999999999978</v>
      </c>
      <c r="F62" s="172">
        <f t="shared" si="17"/>
        <v>-0.14011888545333495</v>
      </c>
      <c r="G62" s="174">
        <v>0</v>
      </c>
      <c r="H62" s="2"/>
      <c r="I62" s="97">
        <v>39972.274999999994</v>
      </c>
      <c r="J62" s="98">
        <v>39452.349999999991</v>
      </c>
      <c r="K62" s="94">
        <f>SUM(K39:K61)</f>
        <v>0.99999999999999989</v>
      </c>
      <c r="L62" s="94">
        <f>SUM(L39:L61)</f>
        <v>1.0000000000000007</v>
      </c>
      <c r="M62" s="172">
        <f t="shared" si="19"/>
        <v>-1.3007140574310645E-2</v>
      </c>
      <c r="N62" s="174">
        <f t="shared" si="20"/>
        <v>7.7715611723760968E-16</v>
      </c>
      <c r="O62" s="2"/>
      <c r="P62" s="65">
        <f t="shared" si="15"/>
        <v>1.6208225443462545</v>
      </c>
      <c r="Q62" s="66">
        <f t="shared" si="16"/>
        <v>1.8604202960188567</v>
      </c>
      <c r="R62" s="173">
        <f t="shared" si="10"/>
        <v>0.14782478964669263</v>
      </c>
    </row>
    <row r="64" spans="1:18" ht="15.75" thickBot="1" x14ac:dyDescent="0.3"/>
    <row r="65" spans="1:18" x14ac:dyDescent="0.25">
      <c r="A65" s="469" t="s">
        <v>16</v>
      </c>
      <c r="B65" s="460" t="s">
        <v>1</v>
      </c>
      <c r="C65" s="453"/>
      <c r="D65" s="460" t="s">
        <v>13</v>
      </c>
      <c r="E65" s="453"/>
      <c r="F65" s="472" t="s">
        <v>115</v>
      </c>
      <c r="G65" s="463"/>
      <c r="I65" s="458" t="s">
        <v>20</v>
      </c>
      <c r="J65" s="459"/>
      <c r="K65" s="460" t="s">
        <v>13</v>
      </c>
      <c r="L65" s="461"/>
      <c r="M65" s="462" t="s">
        <v>115</v>
      </c>
      <c r="N65" s="463"/>
      <c r="P65" s="451" t="s">
        <v>23</v>
      </c>
      <c r="Q65" s="453"/>
      <c r="R65" s="397" t="s">
        <v>0</v>
      </c>
    </row>
    <row r="66" spans="1:18" x14ac:dyDescent="0.25">
      <c r="A66" s="470"/>
      <c r="B66" s="466" t="str">
        <f>B5</f>
        <v>jan - mar</v>
      </c>
      <c r="C66" s="465"/>
      <c r="D66" s="466" t="str">
        <f>B5</f>
        <v>jan - mar</v>
      </c>
      <c r="E66" s="465"/>
      <c r="F66" s="466" t="str">
        <f>B5</f>
        <v>jan - mar</v>
      </c>
      <c r="G66" s="468"/>
      <c r="I66" s="464" t="str">
        <f>B5</f>
        <v>jan - mar</v>
      </c>
      <c r="J66" s="465"/>
      <c r="K66" s="466" t="str">
        <f>B5</f>
        <v>jan - mar</v>
      </c>
      <c r="L66" s="467"/>
      <c r="M66" s="465" t="str">
        <f>B5</f>
        <v>jan - mar</v>
      </c>
      <c r="N66" s="468"/>
      <c r="P66" s="464" t="str">
        <f>B5</f>
        <v>jan - mar</v>
      </c>
      <c r="Q66" s="467"/>
      <c r="R66" s="398" t="str">
        <f>R37</f>
        <v>2017/2016</v>
      </c>
    </row>
    <row r="67" spans="1:18" ht="15.75" thickBot="1" x14ac:dyDescent="0.3">
      <c r="A67" s="471"/>
      <c r="B67" s="245">
        <f>B6</f>
        <v>2016</v>
      </c>
      <c r="C67" s="402">
        <f>C6</f>
        <v>2017</v>
      </c>
      <c r="D67" s="245">
        <f>B6</f>
        <v>2016</v>
      </c>
      <c r="E67" s="402">
        <f>C6</f>
        <v>2017</v>
      </c>
      <c r="F67" s="245" t="s">
        <v>1</v>
      </c>
      <c r="G67" s="401" t="s">
        <v>15</v>
      </c>
      <c r="I67" s="52">
        <f>B6</f>
        <v>2016</v>
      </c>
      <c r="J67" s="402">
        <f>C6</f>
        <v>2017</v>
      </c>
      <c r="K67" s="245">
        <f>B6</f>
        <v>2016</v>
      </c>
      <c r="L67" s="402">
        <f>C6</f>
        <v>2017</v>
      </c>
      <c r="M67" s="54">
        <v>1000</v>
      </c>
      <c r="N67" s="401" t="s">
        <v>15</v>
      </c>
      <c r="P67" s="52">
        <f>B6</f>
        <v>2016</v>
      </c>
      <c r="Q67" s="402">
        <f>C6</f>
        <v>2017</v>
      </c>
      <c r="R67" s="399" t="s">
        <v>24</v>
      </c>
    </row>
    <row r="68" spans="1:18" ht="20.100000000000001" customHeight="1" x14ac:dyDescent="0.25">
      <c r="A68" s="93" t="s">
        <v>37</v>
      </c>
      <c r="B68" s="95">
        <v>34321.35</v>
      </c>
      <c r="C68" s="99">
        <v>45659.790000000015</v>
      </c>
      <c r="D68" s="4">
        <f>B68/$B$96</f>
        <v>0.16828671397762804</v>
      </c>
      <c r="E68" s="4">
        <f>C68/$C$96</f>
        <v>0.17060093053035391</v>
      </c>
      <c r="F68" s="177">
        <f t="shared" ref="F68:F80" si="21">(C68-B68)/B68</f>
        <v>0.33036113089957175</v>
      </c>
      <c r="G68" s="154">
        <f t="shared" ref="G68:G80" si="22">(E68-D68)/D68</f>
        <v>1.3751629573286003E-2</v>
      </c>
      <c r="I68" s="95">
        <v>9277.0380000000005</v>
      </c>
      <c r="J68" s="99">
        <v>12417.362000000003</v>
      </c>
      <c r="K68" s="4">
        <f>I68/$I$96</f>
        <v>0.21603438502549024</v>
      </c>
      <c r="L68" s="4">
        <f>J68/$J$96</f>
        <v>0.22133063549664511</v>
      </c>
      <c r="M68" s="177">
        <f t="shared" ref="M68:M80" si="23">(J68-I68)/I68</f>
        <v>0.33850502714336217</v>
      </c>
      <c r="N68" s="154">
        <f t="shared" ref="N68:N80" si="24">(L68-K68)/K68</f>
        <v>2.4515775442552602E-2</v>
      </c>
      <c r="P68" s="80">
        <f t="shared" ref="P68:P96" si="25">(I68/B68)*10</f>
        <v>2.7029933263114652</v>
      </c>
      <c r="Q68" s="6">
        <f t="shared" ref="Q68:Q96" si="26">(J68/C68)*10</f>
        <v>2.71953988399859</v>
      </c>
      <c r="R68" s="167">
        <f t="shared" si="10"/>
        <v>6.1215680875189183E-3</v>
      </c>
    </row>
    <row r="69" spans="1:18" ht="20.100000000000001" customHeight="1" x14ac:dyDescent="0.25">
      <c r="A69" s="93" t="s">
        <v>45</v>
      </c>
      <c r="B69" s="36">
        <v>24514.04</v>
      </c>
      <c r="C69" s="37">
        <v>59335.589999999982</v>
      </c>
      <c r="D69" s="4">
        <f t="shared" ref="D69:D95" si="27">B69/$B$96</f>
        <v>0.12019886274625366</v>
      </c>
      <c r="E69" s="4">
        <f t="shared" ref="E69:E95" si="28">C69/$C$96</f>
        <v>0.22169849812203596</v>
      </c>
      <c r="F69" s="177">
        <f t="shared" si="21"/>
        <v>1.4204737366831408</v>
      </c>
      <c r="G69" s="154">
        <f t="shared" si="22"/>
        <v>0.84443091271215731</v>
      </c>
      <c r="I69" s="36">
        <v>3682.9009999999998</v>
      </c>
      <c r="J69" s="37">
        <v>8837.2960000000003</v>
      </c>
      <c r="K69" s="4">
        <f t="shared" ref="K69:K96" si="29">I69/$I$96</f>
        <v>8.5763716031427586E-2</v>
      </c>
      <c r="L69" s="4">
        <f t="shared" ref="L69:L96" si="30">J69/$J$96</f>
        <v>0.15751850833952974</v>
      </c>
      <c r="M69" s="177">
        <f t="shared" si="23"/>
        <v>1.3995475306015559</v>
      </c>
      <c r="N69" s="154">
        <f t="shared" si="24"/>
        <v>0.83665675449286792</v>
      </c>
      <c r="P69" s="80">
        <f t="shared" si="25"/>
        <v>1.5023639514335456</v>
      </c>
      <c r="Q69" s="6">
        <f t="shared" si="26"/>
        <v>1.489375263648681</v>
      </c>
      <c r="R69" s="167">
        <f t="shared" si="10"/>
        <v>-8.6455001615759596E-3</v>
      </c>
    </row>
    <row r="70" spans="1:18" ht="20.100000000000001" customHeight="1" x14ac:dyDescent="0.25">
      <c r="A70" s="93" t="s">
        <v>42</v>
      </c>
      <c r="B70" s="36">
        <v>21542.270000000008</v>
      </c>
      <c r="C70" s="37">
        <v>22883.929999999997</v>
      </c>
      <c r="D70" s="4">
        <f t="shared" si="27"/>
        <v>0.10562748347366402</v>
      </c>
      <c r="E70" s="4">
        <f t="shared" si="28"/>
        <v>8.5502358906851733E-2</v>
      </c>
      <c r="F70" s="177">
        <f t="shared" si="21"/>
        <v>6.2280344643344851E-2</v>
      </c>
      <c r="G70" s="154">
        <f t="shared" si="22"/>
        <v>-0.19052924395221496</v>
      </c>
      <c r="I70" s="36">
        <v>6386.9830000000011</v>
      </c>
      <c r="J70" s="37">
        <v>7684.8139999999994</v>
      </c>
      <c r="K70" s="4">
        <f t="shared" si="29"/>
        <v>0.14873367389173797</v>
      </c>
      <c r="L70" s="4">
        <f t="shared" si="30"/>
        <v>0.13697633734874726</v>
      </c>
      <c r="M70" s="177">
        <f t="shared" si="23"/>
        <v>0.20319938224354098</v>
      </c>
      <c r="N70" s="154">
        <f t="shared" si="24"/>
        <v>-7.9049594051907743E-2</v>
      </c>
      <c r="P70" s="80">
        <f t="shared" si="25"/>
        <v>2.9648607133788589</v>
      </c>
      <c r="Q70" s="6">
        <f t="shared" si="26"/>
        <v>3.3581705589905231</v>
      </c>
      <c r="R70" s="167">
        <f t="shared" si="10"/>
        <v>0.13265710724178828</v>
      </c>
    </row>
    <row r="71" spans="1:18" ht="20.100000000000001" customHeight="1" x14ac:dyDescent="0.25">
      <c r="A71" s="93" t="s">
        <v>43</v>
      </c>
      <c r="B71" s="36">
        <v>15196.470000000001</v>
      </c>
      <c r="C71" s="37">
        <v>30261.089999999997</v>
      </c>
      <c r="D71" s="4">
        <f t="shared" si="27"/>
        <v>7.4512337083465691E-2</v>
      </c>
      <c r="E71" s="4">
        <f t="shared" si="28"/>
        <v>0.11306600649855782</v>
      </c>
      <c r="F71" s="177">
        <f t="shared" si="21"/>
        <v>0.99132364292496833</v>
      </c>
      <c r="G71" s="154">
        <f t="shared" si="22"/>
        <v>0.51741323550093288</v>
      </c>
      <c r="I71" s="36">
        <v>3784.1659999999993</v>
      </c>
      <c r="J71" s="37">
        <v>7321.1400000000012</v>
      </c>
      <c r="K71" s="4">
        <f t="shared" si="29"/>
        <v>8.8121874098647551E-2</v>
      </c>
      <c r="L71" s="4">
        <f t="shared" si="30"/>
        <v>0.13049410726367713</v>
      </c>
      <c r="M71" s="177">
        <f t="shared" si="23"/>
        <v>0.93467728424175966</v>
      </c>
      <c r="N71" s="154">
        <f t="shared" si="24"/>
        <v>0.48083672298657898</v>
      </c>
      <c r="P71" s="80">
        <f t="shared" si="25"/>
        <v>2.490161201910706</v>
      </c>
      <c r="Q71" s="6">
        <f t="shared" si="26"/>
        <v>2.4193246178508447</v>
      </c>
      <c r="R71" s="167">
        <f t="shared" si="10"/>
        <v>-2.8446585709193527E-2</v>
      </c>
    </row>
    <row r="72" spans="1:18" ht="20.100000000000001" customHeight="1" x14ac:dyDescent="0.25">
      <c r="A72" s="93" t="s">
        <v>44</v>
      </c>
      <c r="B72" s="36">
        <v>22186.820000000007</v>
      </c>
      <c r="C72" s="37">
        <v>21704.909999999996</v>
      </c>
      <c r="D72" s="4">
        <f t="shared" si="27"/>
        <v>0.10878788367628658</v>
      </c>
      <c r="E72" s="4">
        <f t="shared" si="28"/>
        <v>8.109712819698868E-2</v>
      </c>
      <c r="F72" s="177">
        <f t="shared" si="21"/>
        <v>-2.1720553013005496E-2</v>
      </c>
      <c r="G72" s="154">
        <f t="shared" si="22"/>
        <v>-0.25453896650564123</v>
      </c>
      <c r="I72" s="36">
        <v>6119.8830000000016</v>
      </c>
      <c r="J72" s="37">
        <v>5787.96</v>
      </c>
      <c r="K72" s="4">
        <f t="shared" si="29"/>
        <v>0.14251371615950614</v>
      </c>
      <c r="L72" s="4">
        <f t="shared" si="30"/>
        <v>0.10316626551027197</v>
      </c>
      <c r="M72" s="177">
        <f t="shared" si="23"/>
        <v>-5.4236821194130917E-2</v>
      </c>
      <c r="N72" s="154">
        <f t="shared" si="24"/>
        <v>-0.2760958854317937</v>
      </c>
      <c r="P72" s="80">
        <f t="shared" si="25"/>
        <v>2.7583416641050857</v>
      </c>
      <c r="Q72" s="6">
        <f t="shared" si="26"/>
        <v>2.6666592950627304</v>
      </c>
      <c r="R72" s="167">
        <f t="shared" ref="R72:R80" si="31">(Q72-P72)/P72</f>
        <v>-3.3238220716250808E-2</v>
      </c>
    </row>
    <row r="73" spans="1:18" ht="20.100000000000001" customHeight="1" x14ac:dyDescent="0.25">
      <c r="A73" s="93" t="s">
        <v>49</v>
      </c>
      <c r="B73" s="36">
        <v>12124.830000000004</v>
      </c>
      <c r="C73" s="37">
        <v>20497.519999999993</v>
      </c>
      <c r="D73" s="4">
        <f t="shared" si="27"/>
        <v>5.9451268619601629E-2</v>
      </c>
      <c r="E73" s="4">
        <f t="shared" si="28"/>
        <v>7.6585897253678509E-2</v>
      </c>
      <c r="F73" s="177">
        <f t="shared" si="21"/>
        <v>0.69054081582999405</v>
      </c>
      <c r="G73" s="154">
        <f t="shared" si="22"/>
        <v>0.28821300254688653</v>
      </c>
      <c r="I73" s="36">
        <v>2557.2110000000007</v>
      </c>
      <c r="J73" s="37">
        <v>3657.3930000000005</v>
      </c>
      <c r="K73" s="4">
        <f t="shared" si="29"/>
        <v>5.954977286558695E-2</v>
      </c>
      <c r="L73" s="4">
        <f t="shared" si="30"/>
        <v>6.5190425869116261E-2</v>
      </c>
      <c r="M73" s="177">
        <f t="shared" si="23"/>
        <v>0.43022730623323591</v>
      </c>
      <c r="N73" s="154">
        <f t="shared" si="24"/>
        <v>9.4721654375762909E-2</v>
      </c>
      <c r="P73" s="80">
        <f t="shared" si="25"/>
        <v>2.1090695704599569</v>
      </c>
      <c r="Q73" s="6">
        <f t="shared" si="26"/>
        <v>1.7843100043322322</v>
      </c>
      <c r="R73" s="167">
        <f t="shared" si="31"/>
        <v>-0.15398238667722064</v>
      </c>
    </row>
    <row r="74" spans="1:18" ht="20.100000000000001" customHeight="1" x14ac:dyDescent="0.25">
      <c r="A74" s="93" t="s">
        <v>52</v>
      </c>
      <c r="B74" s="36">
        <v>9039.2000000000007</v>
      </c>
      <c r="C74" s="37">
        <v>6371.4700000000021</v>
      </c>
      <c r="D74" s="4">
        <f t="shared" si="27"/>
        <v>4.4321603462176618E-2</v>
      </c>
      <c r="E74" s="4">
        <f t="shared" si="28"/>
        <v>2.3806038329265946E-2</v>
      </c>
      <c r="F74" s="177">
        <f t="shared" si="21"/>
        <v>-0.29512899371625789</v>
      </c>
      <c r="G74" s="154">
        <f t="shared" si="22"/>
        <v>-0.46287957858786277</v>
      </c>
      <c r="I74" s="36">
        <v>2020.8280000000002</v>
      </c>
      <c r="J74" s="37">
        <v>1453.2769999999998</v>
      </c>
      <c r="K74" s="4">
        <f t="shared" si="29"/>
        <v>4.7059021879859865E-2</v>
      </c>
      <c r="L74" s="4">
        <f t="shared" si="30"/>
        <v>2.5903627675721928E-2</v>
      </c>
      <c r="M74" s="177">
        <f t="shared" si="23"/>
        <v>-0.28085072059571636</v>
      </c>
      <c r="N74" s="154">
        <f t="shared" si="24"/>
        <v>-0.44955023200751948</v>
      </c>
      <c r="P74" s="80">
        <f t="shared" si="25"/>
        <v>2.2356270466412957</v>
      </c>
      <c r="Q74" s="6">
        <f t="shared" si="26"/>
        <v>2.2809131958559004</v>
      </c>
      <c r="R74" s="167">
        <f t="shared" si="31"/>
        <v>2.025657601639793E-2</v>
      </c>
    </row>
    <row r="75" spans="1:18" ht="20.100000000000001" customHeight="1" x14ac:dyDescent="0.25">
      <c r="A75" s="93" t="s">
        <v>56</v>
      </c>
      <c r="B75" s="36">
        <v>5455.84</v>
      </c>
      <c r="C75" s="37">
        <v>5070.0499999999984</v>
      </c>
      <c r="D75" s="4">
        <f t="shared" si="27"/>
        <v>2.6751435639556783E-2</v>
      </c>
      <c r="E75" s="4">
        <f t="shared" si="28"/>
        <v>1.8943478448661729E-2</v>
      </c>
      <c r="F75" s="177">
        <f t="shared" si="21"/>
        <v>-7.0711384498079441E-2</v>
      </c>
      <c r="G75" s="154">
        <f t="shared" si="22"/>
        <v>-0.29187058579202352</v>
      </c>
      <c r="I75" s="36">
        <v>1300.029</v>
      </c>
      <c r="J75" s="37">
        <v>1308.999</v>
      </c>
      <c r="K75" s="4">
        <f t="shared" si="29"/>
        <v>3.0273775479878712E-2</v>
      </c>
      <c r="L75" s="4">
        <f t="shared" si="30"/>
        <v>2.3331975063179515E-2</v>
      </c>
      <c r="M75" s="177">
        <f t="shared" si="23"/>
        <v>6.8998460803566903E-3</v>
      </c>
      <c r="N75" s="154">
        <f t="shared" si="24"/>
        <v>-0.22930078282812874</v>
      </c>
      <c r="P75" s="80">
        <f t="shared" si="25"/>
        <v>2.382820977154755</v>
      </c>
      <c r="Q75" s="6">
        <f t="shared" si="26"/>
        <v>2.5818266092050384</v>
      </c>
      <c r="R75" s="167">
        <f t="shared" si="31"/>
        <v>8.3516820591326646E-2</v>
      </c>
    </row>
    <row r="76" spans="1:18" ht="20.100000000000001" customHeight="1" x14ac:dyDescent="0.25">
      <c r="A76" s="93" t="s">
        <v>60</v>
      </c>
      <c r="B76" s="36">
        <v>1993.1499999999999</v>
      </c>
      <c r="C76" s="37">
        <v>5359.84</v>
      </c>
      <c r="D76" s="4">
        <f t="shared" si="27"/>
        <v>9.7729449443133588E-3</v>
      </c>
      <c r="E76" s="4">
        <f t="shared" si="28"/>
        <v>2.0026235151186893E-2</v>
      </c>
      <c r="F76" s="177">
        <f t="shared" si="21"/>
        <v>1.6891302711787877</v>
      </c>
      <c r="G76" s="154">
        <f t="shared" si="22"/>
        <v>1.0491505135143195</v>
      </c>
      <c r="I76" s="36">
        <v>380.12900000000002</v>
      </c>
      <c r="J76" s="37">
        <v>816.50999999999988</v>
      </c>
      <c r="K76" s="4">
        <f t="shared" si="29"/>
        <v>8.8520640688713979E-3</v>
      </c>
      <c r="L76" s="4">
        <f t="shared" si="30"/>
        <v>1.4553709329676113E-2</v>
      </c>
      <c r="M76" s="177">
        <f t="shared" si="23"/>
        <v>1.1479813431756059</v>
      </c>
      <c r="N76" s="154">
        <f t="shared" si="24"/>
        <v>0.64410347874172713</v>
      </c>
      <c r="P76" s="80">
        <f t="shared" si="25"/>
        <v>1.907177081504152</v>
      </c>
      <c r="Q76" s="6">
        <f t="shared" si="26"/>
        <v>1.5233850264186988</v>
      </c>
      <c r="R76" s="167">
        <f t="shared" si="31"/>
        <v>-0.20123566857397646</v>
      </c>
    </row>
    <row r="77" spans="1:18" ht="20.100000000000001" customHeight="1" x14ac:dyDescent="0.25">
      <c r="A77" s="93" t="s">
        <v>58</v>
      </c>
      <c r="B77" s="36">
        <v>15572.8</v>
      </c>
      <c r="C77" s="37">
        <v>13965.109999999997</v>
      </c>
      <c r="D77" s="4">
        <f t="shared" si="27"/>
        <v>7.6357583236988227E-2</v>
      </c>
      <c r="E77" s="4">
        <f t="shared" si="28"/>
        <v>5.2178530846478909E-2</v>
      </c>
      <c r="F77" s="177">
        <f t="shared" si="21"/>
        <v>-0.10323705435117657</v>
      </c>
      <c r="G77" s="154">
        <f t="shared" si="22"/>
        <v>-0.31665554834895288</v>
      </c>
      <c r="I77" s="36">
        <v>892.64700000000028</v>
      </c>
      <c r="J77" s="37">
        <v>801.02199999999993</v>
      </c>
      <c r="K77" s="4">
        <f t="shared" si="29"/>
        <v>2.0787070796718612E-2</v>
      </c>
      <c r="L77" s="4">
        <f t="shared" si="30"/>
        <v>1.4277646758368937E-2</v>
      </c>
      <c r="M77" s="177">
        <f t="shared" si="23"/>
        <v>-0.10264415832910469</v>
      </c>
      <c r="N77" s="154">
        <f t="shared" si="24"/>
        <v>-0.31314773024091663</v>
      </c>
      <c r="P77" s="80">
        <f t="shared" si="25"/>
        <v>0.57320905681701451</v>
      </c>
      <c r="Q77" s="6">
        <f t="shared" si="26"/>
        <v>0.57358803475232212</v>
      </c>
      <c r="R77" s="167">
        <f t="shared" si="31"/>
        <v>6.6115133876642985E-4</v>
      </c>
    </row>
    <row r="78" spans="1:18" ht="20.100000000000001" customHeight="1" x14ac:dyDescent="0.25">
      <c r="A78" s="93" t="s">
        <v>53</v>
      </c>
      <c r="B78" s="36">
        <v>3788.3500000000004</v>
      </c>
      <c r="C78" s="37">
        <v>2734.92</v>
      </c>
      <c r="D78" s="4">
        <f t="shared" si="27"/>
        <v>1.8575288352502078E-2</v>
      </c>
      <c r="E78" s="4">
        <f t="shared" si="28"/>
        <v>1.0218616794472234E-2</v>
      </c>
      <c r="F78" s="177">
        <f t="shared" si="21"/>
        <v>-0.27807092797655975</v>
      </c>
      <c r="G78" s="154">
        <f t="shared" si="22"/>
        <v>-0.44988112159799698</v>
      </c>
      <c r="I78" s="36">
        <v>943.57700000000011</v>
      </c>
      <c r="J78" s="37">
        <v>769.97500000000014</v>
      </c>
      <c r="K78" s="4">
        <f t="shared" si="29"/>
        <v>2.1973077712864497E-2</v>
      </c>
      <c r="L78" s="4">
        <f t="shared" si="30"/>
        <v>1.3724256091312254E-2</v>
      </c>
      <c r="M78" s="177">
        <f t="shared" si="23"/>
        <v>-0.18398286520336968</v>
      </c>
      <c r="N78" s="154">
        <f t="shared" si="24"/>
        <v>-0.3754058366035285</v>
      </c>
      <c r="P78" s="80">
        <f t="shared" si="25"/>
        <v>2.4907334327609645</v>
      </c>
      <c r="Q78" s="6">
        <f t="shared" si="26"/>
        <v>2.8153474324660319</v>
      </c>
      <c r="R78" s="167">
        <f t="shared" si="31"/>
        <v>0.13032867967136674</v>
      </c>
    </row>
    <row r="79" spans="1:18" ht="20.100000000000001" customHeight="1" x14ac:dyDescent="0.25">
      <c r="A79" s="93" t="s">
        <v>71</v>
      </c>
      <c r="B79" s="36">
        <v>6481.5799999999981</v>
      </c>
      <c r="C79" s="37">
        <v>8084.1500000000024</v>
      </c>
      <c r="D79" s="4">
        <f t="shared" si="27"/>
        <v>3.1780911869233409E-2</v>
      </c>
      <c r="E79" s="4">
        <f t="shared" si="28"/>
        <v>3.0205209278162701E-2</v>
      </c>
      <c r="F79" s="177">
        <f t="shared" si="21"/>
        <v>0.24724989894439392</v>
      </c>
      <c r="G79" s="154">
        <f t="shared" si="22"/>
        <v>-4.958015671652645E-2</v>
      </c>
      <c r="I79" s="36">
        <v>626.60799999999995</v>
      </c>
      <c r="J79" s="37">
        <v>768.12400000000014</v>
      </c>
      <c r="K79" s="4">
        <f t="shared" si="29"/>
        <v>1.4591820571614816E-2</v>
      </c>
      <c r="L79" s="4">
        <f t="shared" si="30"/>
        <v>1.3691263334372069E-2</v>
      </c>
      <c r="M79" s="177">
        <f t="shared" si="23"/>
        <v>0.22584454714909513</v>
      </c>
      <c r="N79" s="154">
        <f t="shared" si="24"/>
        <v>-6.1716578327078948E-2</v>
      </c>
      <c r="P79" s="80">
        <f t="shared" si="25"/>
        <v>0.96675193394203285</v>
      </c>
      <c r="Q79" s="6">
        <f t="shared" si="26"/>
        <v>0.9501604992485293</v>
      </c>
      <c r="R79" s="167">
        <f t="shared" si="31"/>
        <v>-1.7162039310177769E-2</v>
      </c>
    </row>
    <row r="80" spans="1:18" ht="20.100000000000001" customHeight="1" x14ac:dyDescent="0.25">
      <c r="A80" s="93" t="s">
        <v>72</v>
      </c>
      <c r="B80" s="36">
        <v>10122.420000000002</v>
      </c>
      <c r="C80" s="37">
        <v>11339.219999999998</v>
      </c>
      <c r="D80" s="4">
        <f t="shared" si="27"/>
        <v>4.9632919430658229E-2</v>
      </c>
      <c r="E80" s="4">
        <f t="shared" si="28"/>
        <v>4.2367288230813122E-2</v>
      </c>
      <c r="F80" s="177">
        <f t="shared" si="21"/>
        <v>0.1202084086611695</v>
      </c>
      <c r="G80" s="154">
        <f t="shared" si="22"/>
        <v>-0.14638734298102019</v>
      </c>
      <c r="I80" s="36">
        <v>663.32600000000002</v>
      </c>
      <c r="J80" s="37">
        <v>737.77299999999991</v>
      </c>
      <c r="K80" s="4">
        <f t="shared" si="29"/>
        <v>1.5446872642045698E-2</v>
      </c>
      <c r="L80" s="4">
        <f t="shared" si="30"/>
        <v>1.31502783717078E-2</v>
      </c>
      <c r="M80" s="177">
        <f t="shared" si="23"/>
        <v>0.11223289905717533</v>
      </c>
      <c r="N80" s="154">
        <f t="shared" si="24"/>
        <v>-0.1486769732331884</v>
      </c>
      <c r="P80" s="80">
        <f t="shared" si="25"/>
        <v>0.65530377123257066</v>
      </c>
      <c r="Q80" s="6">
        <f t="shared" si="26"/>
        <v>0.6506382273207505</v>
      </c>
      <c r="R80" s="167">
        <f t="shared" si="31"/>
        <v>-7.119665896389819E-3</v>
      </c>
    </row>
    <row r="81" spans="1:18" ht="20.100000000000001" customHeight="1" x14ac:dyDescent="0.25">
      <c r="A81" s="93" t="s">
        <v>73</v>
      </c>
      <c r="B81" s="36">
        <v>1824.1300000000003</v>
      </c>
      <c r="C81" s="37">
        <v>1658.1199999999997</v>
      </c>
      <c r="D81" s="4">
        <f t="shared" si="27"/>
        <v>8.944194898161369E-3</v>
      </c>
      <c r="E81" s="4">
        <f t="shared" si="28"/>
        <v>6.1953157237689942E-3</v>
      </c>
      <c r="F81" s="177">
        <f t="shared" ref="F81:F86" si="32">(C81-B81)/B81</f>
        <v>-9.1007768086704702E-2</v>
      </c>
      <c r="G81" s="154">
        <f t="shared" ref="G81:G86" si="33">(E81-D81)/D81</f>
        <v>-0.30733668101949047</v>
      </c>
      <c r="I81" s="36">
        <v>470.93900000000008</v>
      </c>
      <c r="J81" s="37">
        <v>470.61000000000013</v>
      </c>
      <c r="K81" s="4">
        <f t="shared" si="29"/>
        <v>1.0966756549829737E-2</v>
      </c>
      <c r="L81" s="4">
        <f t="shared" si="30"/>
        <v>8.3882881380985888E-3</v>
      </c>
      <c r="M81" s="177">
        <f t="shared" ref="M81:M86" si="34">(J81-I81)/I81</f>
        <v>-6.9860427783630325E-4</v>
      </c>
      <c r="N81" s="154">
        <f t="shared" ref="N81:N86" si="35">(L81-K81)/K81</f>
        <v>-0.23511677313299889</v>
      </c>
      <c r="P81" s="80">
        <f t="shared" si="25"/>
        <v>2.5817184082274833</v>
      </c>
      <c r="Q81" s="6">
        <f t="shared" si="26"/>
        <v>2.8382143632547718</v>
      </c>
      <c r="R81" s="167">
        <f t="shared" ref="R81:R86" si="36">(Q81-P81)/P81</f>
        <v>9.9350864218917492E-2</v>
      </c>
    </row>
    <row r="82" spans="1:18" ht="20.100000000000001" customHeight="1" x14ac:dyDescent="0.25">
      <c r="A82" s="93" t="s">
        <v>57</v>
      </c>
      <c r="B82" s="36">
        <v>190.63</v>
      </c>
      <c r="C82" s="37">
        <v>321</v>
      </c>
      <c r="D82" s="4">
        <f t="shared" si="27"/>
        <v>9.3470962784258872E-4</v>
      </c>
      <c r="E82" s="4">
        <f t="shared" si="28"/>
        <v>1.1993681683652856E-3</v>
      </c>
      <c r="F82" s="177">
        <f t="shared" si="32"/>
        <v>0.68389025861616748</v>
      </c>
      <c r="G82" s="154">
        <f t="shared" si="33"/>
        <v>0.28314519572624658</v>
      </c>
      <c r="I82" s="36">
        <v>329.04099999999994</v>
      </c>
      <c r="J82" s="37">
        <v>430.30000000000007</v>
      </c>
      <c r="K82" s="4">
        <f t="shared" si="29"/>
        <v>7.6623778067064418E-3</v>
      </c>
      <c r="L82" s="4">
        <f t="shared" si="30"/>
        <v>7.669791092037615E-3</v>
      </c>
      <c r="M82" s="177">
        <f t="shared" si="34"/>
        <v>0.30773976495330413</v>
      </c>
      <c r="N82" s="154">
        <f t="shared" si="35"/>
        <v>9.6749149130766047E-4</v>
      </c>
      <c r="P82" s="80">
        <f t="shared" si="25"/>
        <v>17.260714473063</v>
      </c>
      <c r="Q82" s="6">
        <f t="shared" si="26"/>
        <v>13.404984423676014</v>
      </c>
      <c r="R82" s="167">
        <f t="shared" si="36"/>
        <v>-0.22338183366651609</v>
      </c>
    </row>
    <row r="83" spans="1:18" ht="20.100000000000001" customHeight="1" x14ac:dyDescent="0.25">
      <c r="A83" s="93" t="s">
        <v>55</v>
      </c>
      <c r="B83" s="36">
        <v>8515.6700000000019</v>
      </c>
      <c r="C83" s="37">
        <v>1227.6000000000001</v>
      </c>
      <c r="D83" s="4">
        <f t="shared" si="27"/>
        <v>4.1754596530086029E-2</v>
      </c>
      <c r="E83" s="4">
        <f t="shared" si="28"/>
        <v>4.5867425653745323E-3</v>
      </c>
      <c r="F83" s="177">
        <f t="shared" si="32"/>
        <v>-0.8558422296777588</v>
      </c>
      <c r="G83" s="154">
        <f t="shared" si="33"/>
        <v>-0.89014999672983119</v>
      </c>
      <c r="I83" s="36">
        <v>1022.1179999999998</v>
      </c>
      <c r="J83" s="37">
        <v>290.26499999999999</v>
      </c>
      <c r="K83" s="4">
        <f t="shared" si="29"/>
        <v>2.3802061989342288E-2</v>
      </c>
      <c r="L83" s="4">
        <f t="shared" si="30"/>
        <v>5.1737669331403625E-3</v>
      </c>
      <c r="M83" s="177">
        <f t="shared" si="34"/>
        <v>-0.71601615469055424</v>
      </c>
      <c r="N83" s="154">
        <f t="shared" si="35"/>
        <v>-0.78263366697150061</v>
      </c>
      <c r="P83" s="80">
        <f t="shared" si="25"/>
        <v>1.200279015039333</v>
      </c>
      <c r="Q83" s="6">
        <f t="shared" si="26"/>
        <v>2.3644916911045941</v>
      </c>
      <c r="R83" s="167">
        <f t="shared" si="36"/>
        <v>0.96995170412698584</v>
      </c>
    </row>
    <row r="84" spans="1:18" ht="20.100000000000001" customHeight="1" x14ac:dyDescent="0.25">
      <c r="A84" s="93" t="s">
        <v>74</v>
      </c>
      <c r="B84" s="36">
        <v>709.61999999999989</v>
      </c>
      <c r="C84" s="37">
        <v>951.18000000000006</v>
      </c>
      <c r="D84" s="4">
        <f t="shared" si="27"/>
        <v>3.4794557315724582E-3</v>
      </c>
      <c r="E84" s="4">
        <f t="shared" si="28"/>
        <v>3.5539408547840888E-3</v>
      </c>
      <c r="F84" s="177">
        <f t="shared" si="32"/>
        <v>0.34040754206476737</v>
      </c>
      <c r="G84" s="154">
        <f t="shared" si="33"/>
        <v>2.1407119089274566E-2</v>
      </c>
      <c r="I84" s="36">
        <v>207.804</v>
      </c>
      <c r="J84" s="37">
        <v>257.43200000000002</v>
      </c>
      <c r="K84" s="4">
        <f t="shared" si="29"/>
        <v>4.8391317730763824E-3</v>
      </c>
      <c r="L84" s="4">
        <f t="shared" si="30"/>
        <v>4.5885420878583015E-3</v>
      </c>
      <c r="M84" s="177">
        <f t="shared" si="34"/>
        <v>0.23882119689707615</v>
      </c>
      <c r="N84" s="154">
        <f t="shared" si="35"/>
        <v>-5.1784017664551728E-2</v>
      </c>
      <c r="P84" s="80">
        <f t="shared" si="25"/>
        <v>2.9283842056311831</v>
      </c>
      <c r="Q84" s="6">
        <f t="shared" si="26"/>
        <v>2.7064488319771227</v>
      </c>
      <c r="R84" s="167">
        <f t="shared" si="36"/>
        <v>-7.5787655604509202E-2</v>
      </c>
    </row>
    <row r="85" spans="1:18" ht="20.100000000000001" customHeight="1" x14ac:dyDescent="0.25">
      <c r="A85" s="93" t="s">
        <v>80</v>
      </c>
      <c r="B85" s="36">
        <v>561.82000000000005</v>
      </c>
      <c r="C85" s="37">
        <v>521.44999999999993</v>
      </c>
      <c r="D85" s="4">
        <f t="shared" si="27"/>
        <v>2.7547529933091498E-3</v>
      </c>
      <c r="E85" s="4">
        <f t="shared" si="28"/>
        <v>1.9483194124426109E-3</v>
      </c>
      <c r="F85" s="177">
        <f t="shared" si="32"/>
        <v>-7.185575451212152E-2</v>
      </c>
      <c r="G85" s="154">
        <f t="shared" si="33"/>
        <v>-0.29274260989106315</v>
      </c>
      <c r="I85" s="36">
        <v>249.53299999999996</v>
      </c>
      <c r="J85" s="37">
        <v>227.64799999999994</v>
      </c>
      <c r="K85" s="4">
        <f t="shared" si="29"/>
        <v>5.8108750011119543E-3</v>
      </c>
      <c r="L85" s="4">
        <f t="shared" si="30"/>
        <v>4.0576634964447555E-3</v>
      </c>
      <c r="M85" s="177">
        <f t="shared" si="34"/>
        <v>-8.770383075585203E-2</v>
      </c>
      <c r="N85" s="154">
        <f t="shared" si="35"/>
        <v>-0.30171213532070623</v>
      </c>
      <c r="P85" s="80">
        <f t="shared" si="25"/>
        <v>4.4415115161439598</v>
      </c>
      <c r="Q85" s="6">
        <f t="shared" si="26"/>
        <v>4.3656726435899893</v>
      </c>
      <c r="R85" s="167">
        <f t="shared" si="36"/>
        <v>-1.7075014277979948E-2</v>
      </c>
    </row>
    <row r="86" spans="1:18" ht="20.100000000000001" customHeight="1" x14ac:dyDescent="0.25">
      <c r="A86" s="93" t="s">
        <v>79</v>
      </c>
      <c r="B86" s="36">
        <v>2178.16</v>
      </c>
      <c r="C86" s="37">
        <v>1765.23</v>
      </c>
      <c r="D86" s="4">
        <f t="shared" si="27"/>
        <v>1.068009821634377E-2</v>
      </c>
      <c r="E86" s="4">
        <f t="shared" si="28"/>
        <v>6.5955161116618482E-3</v>
      </c>
      <c r="F86" s="177">
        <f t="shared" si="32"/>
        <v>-0.18957744151026548</v>
      </c>
      <c r="G86" s="154">
        <f t="shared" si="33"/>
        <v>-0.38244799082758246</v>
      </c>
      <c r="I86" s="36">
        <v>241.34199999999998</v>
      </c>
      <c r="J86" s="37">
        <v>205.32499999999999</v>
      </c>
      <c r="K86" s="4">
        <f t="shared" si="29"/>
        <v>5.6201311831235211E-3</v>
      </c>
      <c r="L86" s="4">
        <f t="shared" si="30"/>
        <v>3.6597719172034001E-3</v>
      </c>
      <c r="M86" s="177">
        <f t="shared" si="34"/>
        <v>-0.14923635339062408</v>
      </c>
      <c r="N86" s="154">
        <f t="shared" si="35"/>
        <v>-0.34881023272318085</v>
      </c>
      <c r="P86" s="80">
        <f t="shared" si="25"/>
        <v>1.1080085944099607</v>
      </c>
      <c r="Q86" s="6">
        <f t="shared" si="26"/>
        <v>1.163162873959767</v>
      </c>
      <c r="R86" s="167">
        <f t="shared" si="36"/>
        <v>4.977784452942554E-2</v>
      </c>
    </row>
    <row r="87" spans="1:18" ht="20.100000000000001" customHeight="1" x14ac:dyDescent="0.25">
      <c r="A87" s="93" t="s">
        <v>75</v>
      </c>
      <c r="B87" s="36">
        <v>2131.4500000000003</v>
      </c>
      <c r="C87" s="37">
        <v>603.85</v>
      </c>
      <c r="D87" s="4">
        <f t="shared" si="27"/>
        <v>1.0451066654068541E-2</v>
      </c>
      <c r="E87" s="4">
        <f t="shared" si="28"/>
        <v>2.2561946058173763E-3</v>
      </c>
      <c r="F87" s="177">
        <f t="shared" ref="F87:F94" si="37">(C87-B87)/B87</f>
        <v>-0.71669520748786042</v>
      </c>
      <c r="G87" s="154">
        <f t="shared" ref="G87:G94" si="38">(E87-D87)/D87</f>
        <v>-0.7841182454865453</v>
      </c>
      <c r="I87" s="36">
        <v>502.44399999999996</v>
      </c>
      <c r="J87" s="37">
        <v>149.25200000000001</v>
      </c>
      <c r="K87" s="4">
        <f t="shared" si="29"/>
        <v>1.1700413488631545E-2</v>
      </c>
      <c r="L87" s="4">
        <f t="shared" si="30"/>
        <v>2.6603106206572113E-3</v>
      </c>
      <c r="M87" s="177">
        <f t="shared" ref="M87:M94" si="39">(J87-I87)/I87</f>
        <v>-0.70294799022378607</v>
      </c>
      <c r="N87" s="154">
        <f t="shared" ref="N87:N94" si="40">(L87-K87)/K87</f>
        <v>-0.77263105930042164</v>
      </c>
      <c r="P87" s="80">
        <f t="shared" si="25"/>
        <v>2.3572872926880755</v>
      </c>
      <c r="Q87" s="6">
        <f t="shared" si="26"/>
        <v>2.4716734288316635</v>
      </c>
      <c r="R87" s="167">
        <f t="shared" ref="R87:R94" si="41">(Q87-P87)/P87</f>
        <v>4.85244783265898E-2</v>
      </c>
    </row>
    <row r="88" spans="1:18" ht="20.100000000000001" customHeight="1" x14ac:dyDescent="0.25">
      <c r="A88" s="93" t="s">
        <v>77</v>
      </c>
      <c r="B88" s="36">
        <v>255.66000000000003</v>
      </c>
      <c r="C88" s="37">
        <v>452.65</v>
      </c>
      <c r="D88" s="4">
        <f t="shared" si="27"/>
        <v>1.2535690261461273E-3</v>
      </c>
      <c r="E88" s="4">
        <f t="shared" si="28"/>
        <v>1.6912585713724192E-3</v>
      </c>
      <c r="F88" s="177">
        <f t="shared" si="37"/>
        <v>0.77051552843620408</v>
      </c>
      <c r="G88" s="154">
        <f t="shared" si="38"/>
        <v>0.34915472231464567</v>
      </c>
      <c r="I88" s="36">
        <v>71.937999999999988</v>
      </c>
      <c r="J88" s="37">
        <v>144.37400000000002</v>
      </c>
      <c r="K88" s="4">
        <f t="shared" si="29"/>
        <v>1.6752202146809914E-3</v>
      </c>
      <c r="L88" s="4">
        <f t="shared" si="30"/>
        <v>2.5733637441827531E-3</v>
      </c>
      <c r="M88" s="177">
        <f t="shared" si="39"/>
        <v>1.0069226278183998</v>
      </c>
      <c r="N88" s="154">
        <f t="shared" si="40"/>
        <v>0.53613460584511474</v>
      </c>
      <c r="P88" s="80">
        <f t="shared" si="25"/>
        <v>2.8138152233435019</v>
      </c>
      <c r="Q88" s="6">
        <f t="shared" si="26"/>
        <v>3.1895283331492328</v>
      </c>
      <c r="R88" s="167">
        <f t="shared" si="41"/>
        <v>0.13352444278814146</v>
      </c>
    </row>
    <row r="89" spans="1:18" ht="20.100000000000001" customHeight="1" x14ac:dyDescent="0.25">
      <c r="A89" s="93" t="s">
        <v>87</v>
      </c>
      <c r="B89" s="36">
        <v>324.84999999999997</v>
      </c>
      <c r="C89" s="37">
        <v>756.87000000000012</v>
      </c>
      <c r="D89" s="4">
        <f t="shared" si="27"/>
        <v>1.5928260116700671E-3</v>
      </c>
      <c r="E89" s="4">
        <f t="shared" si="28"/>
        <v>2.8279307962325042E-3</v>
      </c>
      <c r="F89" s="177">
        <f t="shared" si="37"/>
        <v>1.3299061105125449</v>
      </c>
      <c r="G89" s="154">
        <f t="shared" si="38"/>
        <v>0.77541726184358217</v>
      </c>
      <c r="I89" s="36">
        <v>67.210999999999999</v>
      </c>
      <c r="J89" s="37">
        <v>127.52400000000002</v>
      </c>
      <c r="K89" s="4">
        <f t="shared" si="29"/>
        <v>1.5651425651105691E-3</v>
      </c>
      <c r="L89" s="4">
        <f t="shared" si="30"/>
        <v>2.2730244927283401E-3</v>
      </c>
      <c r="M89" s="177">
        <f t="shared" si="39"/>
        <v>0.89736799035872128</v>
      </c>
      <c r="N89" s="154">
        <f t="shared" si="40"/>
        <v>0.45227951970481545</v>
      </c>
      <c r="P89" s="80">
        <f t="shared" si="25"/>
        <v>2.0689856857010929</v>
      </c>
      <c r="Q89" s="6">
        <f t="shared" si="26"/>
        <v>1.6848864402076975</v>
      </c>
      <c r="R89" s="167">
        <f t="shared" si="41"/>
        <v>-0.18564615895988673</v>
      </c>
    </row>
    <row r="90" spans="1:18" ht="20.100000000000001" customHeight="1" x14ac:dyDescent="0.25">
      <c r="A90" s="93" t="s">
        <v>94</v>
      </c>
      <c r="B90" s="36">
        <v>198.26999999999998</v>
      </c>
      <c r="C90" s="37">
        <v>513.95000000000005</v>
      </c>
      <c r="D90" s="4">
        <f t="shared" si="27"/>
        <v>9.7217058129544175E-4</v>
      </c>
      <c r="E90" s="4">
        <f t="shared" si="28"/>
        <v>1.9202967916864132E-3</v>
      </c>
      <c r="F90" s="177">
        <f t="shared" si="37"/>
        <v>1.5921722903111923</v>
      </c>
      <c r="G90" s="154">
        <f t="shared" si="38"/>
        <v>0.97526733335992277</v>
      </c>
      <c r="I90" s="36">
        <v>45.165000000000006</v>
      </c>
      <c r="J90" s="37">
        <v>107.83800000000002</v>
      </c>
      <c r="K90" s="4">
        <f t="shared" si="29"/>
        <v>1.051757360450207E-3</v>
      </c>
      <c r="L90" s="4">
        <f t="shared" si="30"/>
        <v>1.9221355607324016E-3</v>
      </c>
      <c r="M90" s="177">
        <f t="shared" si="39"/>
        <v>1.3876453005645966</v>
      </c>
      <c r="N90" s="154">
        <f t="shared" si="40"/>
        <v>0.82754657396419595</v>
      </c>
      <c r="P90" s="80">
        <f t="shared" si="25"/>
        <v>2.2779543047359665</v>
      </c>
      <c r="Q90" s="6">
        <f t="shared" si="26"/>
        <v>2.0982196711742391</v>
      </c>
      <c r="R90" s="167">
        <f t="shared" si="41"/>
        <v>-7.8901773046127929E-2</v>
      </c>
    </row>
    <row r="91" spans="1:18" ht="20.100000000000001" customHeight="1" x14ac:dyDescent="0.25">
      <c r="A91" s="93" t="s">
        <v>117</v>
      </c>
      <c r="B91" s="36"/>
      <c r="C91" s="37">
        <v>318.88</v>
      </c>
      <c r="D91" s="4">
        <f t="shared" si="27"/>
        <v>0</v>
      </c>
      <c r="E91" s="4">
        <f t="shared" si="28"/>
        <v>1.1914471075648669E-3</v>
      </c>
      <c r="F91" s="181" t="e">
        <f t="shared" si="37"/>
        <v>#DIV/0!</v>
      </c>
      <c r="G91" s="182" t="e">
        <f t="shared" si="38"/>
        <v>#DIV/0!</v>
      </c>
      <c r="I91" s="36"/>
      <c r="J91" s="37">
        <v>101.37700000000001</v>
      </c>
      <c r="K91" s="4">
        <f t="shared" si="29"/>
        <v>0</v>
      </c>
      <c r="L91" s="4">
        <f t="shared" si="30"/>
        <v>1.8069728364803561E-3</v>
      </c>
      <c r="M91" s="181" t="e">
        <f t="shared" si="39"/>
        <v>#DIV/0!</v>
      </c>
      <c r="N91" s="182" t="e">
        <f t="shared" si="40"/>
        <v>#DIV/0!</v>
      </c>
      <c r="P91" s="183" t="e">
        <f t="shared" si="25"/>
        <v>#DIV/0!</v>
      </c>
      <c r="Q91" s="6">
        <f t="shared" si="26"/>
        <v>3.1791583040642251</v>
      </c>
      <c r="R91" s="184" t="e">
        <f t="shared" si="41"/>
        <v>#DIV/0!</v>
      </c>
    </row>
    <row r="92" spans="1:18" ht="20.100000000000001" customHeight="1" x14ac:dyDescent="0.25">
      <c r="A92" s="93" t="s">
        <v>76</v>
      </c>
      <c r="B92" s="36">
        <v>190.24000000000004</v>
      </c>
      <c r="C92" s="37">
        <v>216.64000000000001</v>
      </c>
      <c r="D92" s="4">
        <f t="shared" si="27"/>
        <v>9.327973540406763E-4</v>
      </c>
      <c r="E92" s="4">
        <f t="shared" si="28"/>
        <v>8.0944274141637226E-4</v>
      </c>
      <c r="F92" s="177">
        <f t="shared" si="37"/>
        <v>0.13877207737594602</v>
      </c>
      <c r="G92" s="154">
        <f t="shared" si="38"/>
        <v>-0.13224159790972664</v>
      </c>
      <c r="I92" s="36">
        <v>60.101000000000006</v>
      </c>
      <c r="J92" s="37">
        <v>89.98299999999999</v>
      </c>
      <c r="K92" s="4">
        <f t="shared" si="29"/>
        <v>1.3995719942525825E-3</v>
      </c>
      <c r="L92" s="4">
        <f t="shared" si="30"/>
        <v>1.6038828999182444E-3</v>
      </c>
      <c r="M92" s="177">
        <f t="shared" si="39"/>
        <v>0.49719638608342592</v>
      </c>
      <c r="N92" s="154">
        <f t="shared" si="40"/>
        <v>0.1459809902632202</v>
      </c>
      <c r="P92" s="80">
        <f t="shared" si="25"/>
        <v>3.1592199327165682</v>
      </c>
      <c r="Q92" s="6">
        <f t="shared" si="26"/>
        <v>4.1535727474150654</v>
      </c>
      <c r="R92" s="167">
        <f t="shared" si="41"/>
        <v>0.31474630949275739</v>
      </c>
    </row>
    <row r="93" spans="1:18" ht="20.100000000000001" customHeight="1" x14ac:dyDescent="0.25">
      <c r="A93" s="93" t="s">
        <v>82</v>
      </c>
      <c r="B93" s="36">
        <v>119.25</v>
      </c>
      <c r="C93" s="37">
        <v>231.03</v>
      </c>
      <c r="D93" s="4">
        <f t="shared" si="27"/>
        <v>5.8471448943098517E-4</v>
      </c>
      <c r="E93" s="4">
        <f t="shared" si="28"/>
        <v>8.6320880977393125E-4</v>
      </c>
      <c r="F93" s="177">
        <f t="shared" si="37"/>
        <v>0.93735849056603771</v>
      </c>
      <c r="G93" s="154">
        <f t="shared" si="38"/>
        <v>0.47629112220899944</v>
      </c>
      <c r="I93" s="36">
        <v>18.125999999999998</v>
      </c>
      <c r="J93" s="37">
        <v>74.533999999999992</v>
      </c>
      <c r="K93" s="4">
        <f t="shared" si="29"/>
        <v>4.2210016418732309E-4</v>
      </c>
      <c r="L93" s="4">
        <f t="shared" si="30"/>
        <v>1.3285154758399522E-3</v>
      </c>
      <c r="M93" s="177">
        <f t="shared" si="39"/>
        <v>3.111993821030564</v>
      </c>
      <c r="N93" s="154">
        <f t="shared" si="40"/>
        <v>2.1473938855194867</v>
      </c>
      <c r="P93" s="80">
        <f t="shared" si="25"/>
        <v>1.5199999999999996</v>
      </c>
      <c r="Q93" s="6">
        <f t="shared" si="26"/>
        <v>3.2261611046184475</v>
      </c>
      <c r="R93" s="167">
        <f t="shared" si="41"/>
        <v>1.1224744109331897</v>
      </c>
    </row>
    <row r="94" spans="1:18" ht="20.100000000000001" customHeight="1" x14ac:dyDescent="0.25">
      <c r="A94" s="93" t="s">
        <v>86</v>
      </c>
      <c r="B94" s="36">
        <v>33.71</v>
      </c>
      <c r="C94" s="37">
        <v>520.35</v>
      </c>
      <c r="D94" s="4">
        <f t="shared" si="27"/>
        <v>1.6528910221147599E-4</v>
      </c>
      <c r="E94" s="4">
        <f t="shared" si="28"/>
        <v>1.9442094280650356E-3</v>
      </c>
      <c r="F94" s="177">
        <f t="shared" si="37"/>
        <v>14.43607238208247</v>
      </c>
      <c r="G94" s="154">
        <f t="shared" si="38"/>
        <v>10.762477997959927</v>
      </c>
      <c r="I94" s="36">
        <v>6.2240000000000002</v>
      </c>
      <c r="J94" s="37">
        <v>68.103999999999999</v>
      </c>
      <c r="K94" s="4">
        <f t="shared" si="29"/>
        <v>1.4493828875107026E-4</v>
      </c>
      <c r="L94" s="4">
        <f t="shared" si="30"/>
        <v>1.2139053045134318E-3</v>
      </c>
      <c r="M94" s="177">
        <f t="shared" si="39"/>
        <v>9.9421593830334185</v>
      </c>
      <c r="N94" s="154">
        <f t="shared" si="40"/>
        <v>7.3753252158116709</v>
      </c>
      <c r="P94" s="80">
        <f t="shared" si="25"/>
        <v>1.8463363986947492</v>
      </c>
      <c r="Q94" s="6">
        <f t="shared" si="26"/>
        <v>1.3088113769578169</v>
      </c>
      <c r="R94" s="167">
        <f t="shared" si="41"/>
        <v>-0.29113059901593813</v>
      </c>
    </row>
    <row r="95" spans="1:18" ht="20.100000000000001" customHeight="1" thickBot="1" x14ac:dyDescent="0.3">
      <c r="A95" s="18" t="s">
        <v>18</v>
      </c>
      <c r="B95" s="36">
        <f>B96-SUM(B68:B94)</f>
        <v>4373.1100000000151</v>
      </c>
      <c r="C95" s="37">
        <f>C96-SUM(C68:C94)</f>
        <v>4314.5300000000279</v>
      </c>
      <c r="D95" s="4">
        <f t="shared" si="27"/>
        <v>2.1442522271493035E-2</v>
      </c>
      <c r="E95" s="4">
        <f t="shared" si="28"/>
        <v>1.612059172416545E-2</v>
      </c>
      <c r="F95" s="177">
        <f>(C95-B95)/B95</f>
        <v>-1.3395501142204745E-2</v>
      </c>
      <c r="G95" s="154">
        <f>(E95-D95)/D95</f>
        <v>-0.24819517405388805</v>
      </c>
      <c r="I95" s="36">
        <f>I96-SUM(I68:I94)</f>
        <v>1015.1019999999844</v>
      </c>
      <c r="J95" s="37">
        <f>J96-SUM(J68:J94)</f>
        <v>997.01200000000972</v>
      </c>
      <c r="K95" s="4">
        <f t="shared" si="29"/>
        <v>2.3638680396495283E-2</v>
      </c>
      <c r="L95" s="4">
        <f t="shared" si="30"/>
        <v>1.7771028947837973E-2</v>
      </c>
      <c r="M95" s="177">
        <f>(J95-I95)/I95</f>
        <v>-1.7820869232820898E-2</v>
      </c>
      <c r="N95" s="154">
        <f>(L95-K95)/K95</f>
        <v>-0.24822246209341112</v>
      </c>
      <c r="P95" s="80">
        <f t="shared" si="25"/>
        <v>2.3212359167731451</v>
      </c>
      <c r="Q95" s="6">
        <f t="shared" si="26"/>
        <v>2.3108241222103061</v>
      </c>
      <c r="R95" s="167">
        <f>(Q95-P95)/P95</f>
        <v>-4.4854529811484793E-3</v>
      </c>
    </row>
    <row r="96" spans="1:18" ht="26.25" customHeight="1" thickBot="1" x14ac:dyDescent="0.3">
      <c r="A96" s="24" t="s">
        <v>19</v>
      </c>
      <c r="B96" s="34">
        <v>203945.69000000003</v>
      </c>
      <c r="C96" s="35">
        <v>267640.92000000004</v>
      </c>
      <c r="D96" s="27">
        <f>SUM(D68:D95)</f>
        <v>1.0000000000000002</v>
      </c>
      <c r="E96" s="27">
        <f>SUM(E68:E95)</f>
        <v>1</v>
      </c>
      <c r="F96" s="178">
        <f>(C96-B96)/B96</f>
        <v>0.31231466573282329</v>
      </c>
      <c r="G96" s="174">
        <v>0</v>
      </c>
      <c r="H96" s="2"/>
      <c r="I96" s="34">
        <v>42942.41399999999</v>
      </c>
      <c r="J96" s="35">
        <v>56103.223000000027</v>
      </c>
      <c r="K96" s="27">
        <f t="shared" si="29"/>
        <v>1</v>
      </c>
      <c r="L96" s="27">
        <f t="shared" si="30"/>
        <v>1</v>
      </c>
      <c r="M96" s="178">
        <f>(J96-I96)/I96</f>
        <v>0.30647576077115835</v>
      </c>
      <c r="N96" s="174">
        <f>(L96-K96)/K96</f>
        <v>0</v>
      </c>
      <c r="O96" s="2"/>
      <c r="P96" s="65">
        <f t="shared" si="25"/>
        <v>2.1055808534124933</v>
      </c>
      <c r="Q96" s="66">
        <f t="shared" si="26"/>
        <v>2.0962124551058943</v>
      </c>
      <c r="R96" s="173">
        <f>(Q96-P96)/P96</f>
        <v>-4.4493177696861234E-3</v>
      </c>
    </row>
  </sheetData>
  <mergeCells count="45">
    <mergeCell ref="M65:N65"/>
    <mergeCell ref="P65:Q65"/>
    <mergeCell ref="B66:C66"/>
    <mergeCell ref="D66:E66"/>
    <mergeCell ref="F66:G66"/>
    <mergeCell ref="I66:J66"/>
    <mergeCell ref="K66:L66"/>
    <mergeCell ref="M66:N66"/>
    <mergeCell ref="P66:Q66"/>
    <mergeCell ref="I65:J65"/>
    <mergeCell ref="A65:A67"/>
    <mergeCell ref="B65:C65"/>
    <mergeCell ref="D65:E65"/>
    <mergeCell ref="F65:G65"/>
    <mergeCell ref="K65:L65"/>
    <mergeCell ref="M36:N36"/>
    <mergeCell ref="P36:Q36"/>
    <mergeCell ref="B37:C37"/>
    <mergeCell ref="D37:E37"/>
    <mergeCell ref="F37:G37"/>
    <mergeCell ref="I37:J37"/>
    <mergeCell ref="K37:L37"/>
    <mergeCell ref="M37:N37"/>
    <mergeCell ref="P37:Q37"/>
    <mergeCell ref="I36:J36"/>
    <mergeCell ref="A36:A38"/>
    <mergeCell ref="B36:C36"/>
    <mergeCell ref="D36:E36"/>
    <mergeCell ref="F36:G36"/>
    <mergeCell ref="K36:L36"/>
    <mergeCell ref="M4:N4"/>
    <mergeCell ref="P4:Q4"/>
    <mergeCell ref="B5:C5"/>
    <mergeCell ref="D5:E5"/>
    <mergeCell ref="F5:G5"/>
    <mergeCell ref="I5:J5"/>
    <mergeCell ref="K5:L5"/>
    <mergeCell ref="M5:N5"/>
    <mergeCell ref="P5:Q5"/>
    <mergeCell ref="I4:J4"/>
    <mergeCell ref="A4:A6"/>
    <mergeCell ref="B4:C4"/>
    <mergeCell ref="D4:E4"/>
    <mergeCell ref="F4:G4"/>
    <mergeCell ref="K4:L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4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" id="{55F0F2BA-94C6-498D-851E-AE1B01CE237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F7:G33 M7:N33 R7:R33</xm:sqref>
        </x14:conditionalFormatting>
        <x14:conditionalFormatting xmlns:xm="http://schemas.microsoft.com/office/excel/2006/main">
          <x14:cfRule type="iconSet" priority="2" id="{D4759A79-8210-4252-871F-923D21BF9D4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F39:G62 M39:N62 R39:R62</xm:sqref>
        </x14:conditionalFormatting>
        <x14:conditionalFormatting xmlns:xm="http://schemas.microsoft.com/office/excel/2006/main">
          <x14:cfRule type="iconSet" priority="1" id="{E5738613-645F-49EF-A2C6-5D4D38C1D88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F68:G96 M68:N96 R68:R96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22</vt:i4>
      </vt:variant>
      <vt:variant>
        <vt:lpstr>Intervalos com nome</vt:lpstr>
      </vt:variant>
      <vt:variant>
        <vt:i4>15</vt:i4>
      </vt:variant>
    </vt:vector>
  </HeadingPairs>
  <TitlesOfParts>
    <vt:vector size="37" baseType="lpstr">
      <vt:lpstr>Indice</vt:lpstr>
      <vt:lpstr>0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1 (2)</vt:lpstr>
      <vt:lpstr>'1'!Área_de_Impressão</vt:lpstr>
      <vt:lpstr>'11'!Área_de_Impressão</vt:lpstr>
      <vt:lpstr>'13'!Área_de_Impressão</vt:lpstr>
      <vt:lpstr>'14'!Área_de_Impressão</vt:lpstr>
      <vt:lpstr>'15'!Área_de_Impressão</vt:lpstr>
      <vt:lpstr>'16'!Área_de_Impressão</vt:lpstr>
      <vt:lpstr>'17'!Área_de_Impressão</vt:lpstr>
      <vt:lpstr>'18'!Área_de_Impressão</vt:lpstr>
      <vt:lpstr>'19'!Área_de_Impressão</vt:lpstr>
      <vt:lpstr>'2'!Área_de_Impressão</vt:lpstr>
      <vt:lpstr>'4'!Área_de_Impressão</vt:lpstr>
      <vt:lpstr>'5'!Área_de_Impressão</vt:lpstr>
      <vt:lpstr>'7'!Área_de_Impressão</vt:lpstr>
      <vt:lpstr>'9'!Área_de_Impressão</vt:lpstr>
      <vt:lpstr>Indice!Área_de_Impressão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João Lima</dc:creator>
  <cp:lastModifiedBy>Maria João Lima</cp:lastModifiedBy>
  <cp:lastPrinted>2017-01-12T11:22:02Z</cp:lastPrinted>
  <dcterms:created xsi:type="dcterms:W3CDTF">2012-12-21T10:54:30Z</dcterms:created>
  <dcterms:modified xsi:type="dcterms:W3CDTF">2017-05-18T09:58:33Z</dcterms:modified>
</cp:coreProperties>
</file>