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oao Lima\Documents\COMÉRCIO EXTERNO\Síntese Estatistica\49. Setembro 2017\"/>
    </mc:Choice>
  </mc:AlternateContent>
  <bookViews>
    <workbookView xWindow="360" yWindow="3360" windowWidth="15315" windowHeight="2400"/>
  </bookViews>
  <sheets>
    <sheet name="Indice" sheetId="30" r:id="rId1"/>
    <sheet name="0" sheetId="32" r:id="rId2"/>
    <sheet name="1" sheetId="58" r:id="rId3"/>
    <sheet name="2" sheetId="60" r:id="rId4"/>
    <sheet name="3" sheetId="2" r:id="rId5"/>
    <sheet name="4" sheetId="34" r:id="rId6"/>
    <sheet name="5" sheetId="3" r:id="rId7"/>
    <sheet name="6" sheetId="61" r:id="rId8"/>
    <sheet name="7" sheetId="36" r:id="rId9"/>
    <sheet name="8" sheetId="62" r:id="rId10"/>
    <sheet name="9" sheetId="46" r:id="rId11"/>
    <sheet name="10" sheetId="63" r:id="rId12"/>
    <sheet name="11" sheetId="47" r:id="rId13"/>
    <sheet name="12" sheetId="64" r:id="rId14"/>
    <sheet name="13" sheetId="48" r:id="rId15"/>
    <sheet name="14" sheetId="65" r:id="rId16"/>
    <sheet name="15" sheetId="66" r:id="rId17"/>
    <sheet name="16" sheetId="67" r:id="rId18"/>
    <sheet name="17" sheetId="68" r:id="rId19"/>
    <sheet name="18" sheetId="69" r:id="rId20"/>
    <sheet name="19" sheetId="70" r:id="rId21"/>
    <sheet name="1 (2)" sheetId="49" state="hidden" r:id="rId22"/>
  </sheets>
  <externalReferences>
    <externalReference r:id="rId23"/>
  </externalReferences>
  <definedNames>
    <definedName name="_xlnm.Print_Area" localSheetId="2">'1'!$A$1:$Q$36</definedName>
    <definedName name="_xlnm.Print_Area" localSheetId="12">'11'!$A$1:$R$96</definedName>
    <definedName name="_xlnm.Print_Area" localSheetId="14">'13'!$A$1:$R$96</definedName>
    <definedName name="_xlnm.Print_Area" localSheetId="15">'14'!$A$1:$T$8</definedName>
    <definedName name="_xlnm.Print_Area" localSheetId="16">'15'!$A$1:$R$96</definedName>
    <definedName name="_xlnm.Print_Area" localSheetId="17">'16'!$A$1:$T$8</definedName>
    <definedName name="_xlnm.Print_Area" localSheetId="18">'17'!$A$1:$R$96</definedName>
    <definedName name="_xlnm.Print_Area" localSheetId="19">'18'!$A$1:$T$8</definedName>
    <definedName name="_xlnm.Print_Area" localSheetId="20">'19'!$A$1:$R$96</definedName>
    <definedName name="_xlnm.Print_Area" localSheetId="3">'2'!$A$1:$BF$68</definedName>
    <definedName name="_xlnm.Print_Area" localSheetId="4">'3'!$A$1:$S$58</definedName>
    <definedName name="_xlnm.Print_Area" localSheetId="6">'5'!$A$1:$S$96</definedName>
    <definedName name="_xlnm.Print_Area" localSheetId="8">'7'!$A$1:$R$96</definedName>
    <definedName name="_xlnm.Print_Area" localSheetId="10">'9'!$A$1:$R$96</definedName>
    <definedName name="_xlnm.Print_Area" localSheetId="0">Indice!$B$1:$N$17</definedName>
    <definedName name="Z_D2454DF7_9151_402B_B9E4_208D72282370_.wvu.Cols" localSheetId="21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4" hidden="1">'3'!#REF!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'11'!$A$1:$R$96</definedName>
    <definedName name="Z_D2454DF7_9151_402B_B9E4_208D72282370_.wvu.PrintArea" localSheetId="14" hidden="1">'13'!$A$1:$R$96</definedName>
    <definedName name="Z_D2454DF7_9151_402B_B9E4_208D72282370_.wvu.PrintArea" localSheetId="15" hidden="1">'14'!$A$1:$T$8</definedName>
    <definedName name="Z_D2454DF7_9151_402B_B9E4_208D72282370_.wvu.PrintArea" localSheetId="16" hidden="1">'15'!$A$1:$R$96</definedName>
    <definedName name="Z_D2454DF7_9151_402B_B9E4_208D72282370_.wvu.PrintArea" localSheetId="17" hidden="1">'16'!$A$1:$T$8</definedName>
    <definedName name="Z_D2454DF7_9151_402B_B9E4_208D72282370_.wvu.PrintArea" localSheetId="18" hidden="1">'17'!$A$1:$R$96</definedName>
    <definedName name="Z_D2454DF7_9151_402B_B9E4_208D72282370_.wvu.PrintArea" localSheetId="19" hidden="1">'18'!$A$1:$T$8</definedName>
    <definedName name="Z_D2454DF7_9151_402B_B9E4_208D72282370_.wvu.PrintArea" localSheetId="20" hidden="1">'19'!$A$1:$R$96</definedName>
    <definedName name="Z_D2454DF7_9151_402B_B9E4_208D72282370_.wvu.PrintArea" localSheetId="4" hidden="1">'3'!$A$1:$S$58</definedName>
    <definedName name="Z_D2454DF7_9151_402B_B9E4_208D72282370_.wvu.PrintArea" localSheetId="6" hidden="1">'5'!$A$1:$R$96</definedName>
    <definedName name="Z_D2454DF7_9151_402B_B9E4_208D72282370_.wvu.PrintArea" localSheetId="8" hidden="1">'7'!$A$1:$R$96</definedName>
    <definedName name="Z_D2454DF7_9151_402B_B9E4_208D72282370_.wvu.PrintArea" localSheetId="10" hidden="1">'9'!$A$1:$R$96</definedName>
    <definedName name="Z_D2454DF7_9151_402B_B9E4_208D72282370_.wvu.PrintArea" localSheetId="0" hidden="1">Indice!$B$1:$N$17</definedName>
  </definedNames>
  <calcPr calcId="152511"/>
  <customWorkbookViews>
    <customWorkbookView name="Maria João Lima - Vista pessoal" guid="{D2454DF7-9151-402B-B9E4-208D72282370}" mergeInterval="0" personalView="1" maximized="1" windowWidth="1436" windowHeight="675" activeSheetId="23"/>
  </customWorkbookViews>
</workbook>
</file>

<file path=xl/calcChain.xml><?xml version="1.0" encoding="utf-8"?>
<calcChain xmlns="http://schemas.openxmlformats.org/spreadsheetml/2006/main">
  <c r="Q30" i="58" l="1"/>
  <c r="P30" i="58"/>
  <c r="N30" i="58"/>
  <c r="M30" i="58"/>
  <c r="Q28" i="58"/>
  <c r="P28" i="58"/>
  <c r="N28" i="58"/>
  <c r="M28" i="58"/>
  <c r="Q19" i="58"/>
  <c r="P19" i="58"/>
  <c r="N19" i="58"/>
  <c r="M19" i="58"/>
  <c r="Q17" i="58"/>
  <c r="P17" i="58"/>
  <c r="N17" i="58"/>
  <c r="M17" i="58"/>
  <c r="Q8" i="58"/>
  <c r="P8" i="58"/>
  <c r="N8" i="58"/>
  <c r="M8" i="58"/>
  <c r="Q6" i="58"/>
  <c r="P6" i="58"/>
  <c r="N6" i="58"/>
  <c r="M6" i="58"/>
  <c r="AV15" i="60"/>
  <c r="AV16" i="60"/>
  <c r="AW16" i="60" s="1"/>
  <c r="AV17" i="60"/>
  <c r="AW17" i="60" s="1"/>
  <c r="AV18" i="60"/>
  <c r="AW18" i="60" s="1"/>
  <c r="R22" i="60"/>
  <c r="Q81" i="70" l="1"/>
  <c r="P82" i="70"/>
  <c r="Q82" i="70"/>
  <c r="R82" i="70"/>
  <c r="M82" i="70"/>
  <c r="M91" i="70"/>
  <c r="P91" i="70"/>
  <c r="Q91" i="70"/>
  <c r="R91" i="70" s="1"/>
  <c r="Q92" i="70"/>
  <c r="M93" i="70"/>
  <c r="P93" i="70"/>
  <c r="Q93" i="70"/>
  <c r="R93" i="70" s="1"/>
  <c r="Q94" i="70"/>
  <c r="F90" i="70"/>
  <c r="F91" i="70"/>
  <c r="F93" i="70"/>
  <c r="F82" i="70"/>
  <c r="Q52" i="70"/>
  <c r="M53" i="70"/>
  <c r="P53" i="70"/>
  <c r="Q53" i="70"/>
  <c r="M54" i="70"/>
  <c r="P54" i="70"/>
  <c r="Q54" i="70"/>
  <c r="R54" i="70"/>
  <c r="M55" i="70"/>
  <c r="P55" i="70"/>
  <c r="Q55" i="70"/>
  <c r="R55" i="70" s="1"/>
  <c r="M56" i="70"/>
  <c r="P56" i="70"/>
  <c r="Q56" i="70"/>
  <c r="R56" i="70" s="1"/>
  <c r="Q57" i="70"/>
  <c r="F53" i="70"/>
  <c r="F54" i="70"/>
  <c r="F55" i="70"/>
  <c r="F56" i="70"/>
  <c r="Q58" i="66"/>
  <c r="P59" i="66"/>
  <c r="Q59" i="66"/>
  <c r="R59" i="66" s="1"/>
  <c r="P60" i="66"/>
  <c r="Q60" i="66"/>
  <c r="R60" i="66"/>
  <c r="M59" i="66"/>
  <c r="N59" i="66"/>
  <c r="M60" i="66"/>
  <c r="N60" i="66"/>
  <c r="F59" i="66"/>
  <c r="F60" i="66"/>
  <c r="Q94" i="66"/>
  <c r="R53" i="70" l="1"/>
  <c r="B66" i="70"/>
  <c r="AC67" i="60" l="1"/>
  <c r="AC66" i="60"/>
  <c r="W64" i="60"/>
  <c r="X64" i="60"/>
  <c r="Y64" i="60"/>
  <c r="Z64" i="60"/>
  <c r="AA64" i="60"/>
  <c r="AB64" i="60"/>
  <c r="AC64" i="60"/>
  <c r="W65" i="60"/>
  <c r="X65" i="60"/>
  <c r="Y65" i="60"/>
  <c r="Z65" i="60"/>
  <c r="AA65" i="60"/>
  <c r="AB65" i="60"/>
  <c r="AC65" i="60"/>
  <c r="W66" i="60"/>
  <c r="X66" i="60"/>
  <c r="Y66" i="60"/>
  <c r="Z66" i="60"/>
  <c r="AA66" i="60"/>
  <c r="AB66" i="60"/>
  <c r="W67" i="60"/>
  <c r="X67" i="60"/>
  <c r="Y67" i="60"/>
  <c r="Z67" i="60"/>
  <c r="AA67" i="60"/>
  <c r="AB67" i="60"/>
  <c r="P90" i="70"/>
  <c r="Q90" i="70"/>
  <c r="M90" i="70"/>
  <c r="P58" i="70"/>
  <c r="Q58" i="70"/>
  <c r="P59" i="70"/>
  <c r="Q59" i="70"/>
  <c r="P60" i="70"/>
  <c r="Q60" i="70"/>
  <c r="M51" i="70"/>
  <c r="M58" i="70"/>
  <c r="F58" i="70"/>
  <c r="F59" i="70"/>
  <c r="F60" i="70"/>
  <c r="L94" i="68"/>
  <c r="M94" i="68"/>
  <c r="P94" i="68"/>
  <c r="Q94" i="68"/>
  <c r="F94" i="68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55" i="66"/>
  <c r="E55" i="66"/>
  <c r="D56" i="66"/>
  <c r="E56" i="66"/>
  <c r="D57" i="66"/>
  <c r="E57" i="66"/>
  <c r="D58" i="66"/>
  <c r="E58" i="66"/>
  <c r="D59" i="66"/>
  <c r="E59" i="66"/>
  <c r="G59" i="66" s="1"/>
  <c r="D60" i="66"/>
  <c r="E60" i="66"/>
  <c r="G60" i="66" s="1"/>
  <c r="M14" i="62"/>
  <c r="R60" i="70" l="1"/>
  <c r="R59" i="70"/>
  <c r="R58" i="70"/>
  <c r="R94" i="68"/>
  <c r="R90" i="70"/>
  <c r="AP63" i="60" l="1"/>
  <c r="AG63" i="60"/>
  <c r="AH63" i="60"/>
  <c r="BA63" i="60" s="1"/>
  <c r="AI63" i="60"/>
  <c r="AJ63" i="60"/>
  <c r="J28" i="58" s="1"/>
  <c r="AK63" i="60"/>
  <c r="K28" i="58" s="1"/>
  <c r="AL63" i="60"/>
  <c r="AM63" i="60" s="1"/>
  <c r="AF63" i="60"/>
  <c r="AY63" i="60" s="1"/>
  <c r="AE63" i="60"/>
  <c r="AX63" i="60" s="1"/>
  <c r="X63" i="60"/>
  <c r="AQ63" i="60" s="1"/>
  <c r="Y63" i="60"/>
  <c r="AR63" i="60" s="1"/>
  <c r="Z63" i="60"/>
  <c r="AS63" i="60" s="1"/>
  <c r="AA63" i="60"/>
  <c r="J30" i="58" s="1"/>
  <c r="AB63" i="60"/>
  <c r="K30" i="58" s="1"/>
  <c r="AC63" i="60"/>
  <c r="W63" i="60"/>
  <c r="V63" i="60"/>
  <c r="AO63" i="60" s="1"/>
  <c r="L63" i="60"/>
  <c r="M63" i="60"/>
  <c r="AZ63" i="60" s="1"/>
  <c r="N63" i="60"/>
  <c r="O63" i="60"/>
  <c r="BB63" i="60" s="1"/>
  <c r="P63" i="60"/>
  <c r="Q63" i="60"/>
  <c r="BD63" i="60" s="1"/>
  <c r="R63" i="60"/>
  <c r="K63" i="60"/>
  <c r="C63" i="60"/>
  <c r="D63" i="60"/>
  <c r="E63" i="60"/>
  <c r="F63" i="60"/>
  <c r="G63" i="60"/>
  <c r="H63" i="60"/>
  <c r="I63" i="60"/>
  <c r="B63" i="60"/>
  <c r="AX41" i="60"/>
  <c r="AM35" i="60"/>
  <c r="AM36" i="60"/>
  <c r="AM37" i="60"/>
  <c r="AM38" i="60"/>
  <c r="AM39" i="60"/>
  <c r="AM40" i="60"/>
  <c r="AG41" i="60"/>
  <c r="AZ41" i="60" s="1"/>
  <c r="AH41" i="60"/>
  <c r="BA41" i="60" s="1"/>
  <c r="AI41" i="60"/>
  <c r="BB41" i="60" s="1"/>
  <c r="AJ41" i="60"/>
  <c r="J17" i="58" s="1"/>
  <c r="AK41" i="60"/>
  <c r="K17" i="58" s="1"/>
  <c r="AL41" i="60"/>
  <c r="AF41" i="60"/>
  <c r="AY41" i="60" s="1"/>
  <c r="AE41" i="60"/>
  <c r="X41" i="60"/>
  <c r="AQ41" i="60" s="1"/>
  <c r="Y41" i="60"/>
  <c r="Z41" i="60"/>
  <c r="AS41" i="60" s="1"/>
  <c r="AA41" i="60"/>
  <c r="AB41" i="60"/>
  <c r="K19" i="58" s="1"/>
  <c r="AC41" i="60"/>
  <c r="W41" i="60"/>
  <c r="AP41" i="60" s="1"/>
  <c r="V41" i="60"/>
  <c r="AO41" i="60" s="1"/>
  <c r="AD35" i="60"/>
  <c r="AD36" i="60"/>
  <c r="AD37" i="60"/>
  <c r="AD38" i="60"/>
  <c r="AD39" i="60"/>
  <c r="AD40" i="60"/>
  <c r="M41" i="60"/>
  <c r="N41" i="60"/>
  <c r="O41" i="60"/>
  <c r="P41" i="60"/>
  <c r="BC41" i="60" s="1"/>
  <c r="Q41" i="60"/>
  <c r="BD41" i="60" s="1"/>
  <c r="R41" i="60"/>
  <c r="L41" i="60"/>
  <c r="K41" i="60"/>
  <c r="S35" i="60"/>
  <c r="S36" i="60"/>
  <c r="S37" i="60"/>
  <c r="S38" i="60"/>
  <c r="S39" i="60"/>
  <c r="S40" i="60"/>
  <c r="S41" i="60"/>
  <c r="J35" i="60"/>
  <c r="J36" i="60"/>
  <c r="J37" i="60"/>
  <c r="J38" i="60"/>
  <c r="J39" i="60"/>
  <c r="J40" i="60"/>
  <c r="D41" i="60"/>
  <c r="E41" i="60"/>
  <c r="AR41" i="60" s="1"/>
  <c r="F41" i="60"/>
  <c r="G41" i="60"/>
  <c r="H41" i="60"/>
  <c r="I41" i="60"/>
  <c r="C41" i="60"/>
  <c r="B41" i="60"/>
  <c r="AR19" i="60"/>
  <c r="AG19" i="60"/>
  <c r="AZ19" i="60" s="1"/>
  <c r="AH19" i="60"/>
  <c r="AI19" i="60"/>
  <c r="BB19" i="60" s="1"/>
  <c r="AJ19" i="60"/>
  <c r="J6" i="58" s="1"/>
  <c r="AK19" i="60"/>
  <c r="K6" i="58" s="1"/>
  <c r="AL19" i="60"/>
  <c r="AM19" i="60" s="1"/>
  <c r="AF19" i="60"/>
  <c r="AE19" i="60"/>
  <c r="X19" i="60"/>
  <c r="AQ19" i="60" s="1"/>
  <c r="Y19" i="60"/>
  <c r="Z19" i="60"/>
  <c r="AS19" i="60" s="1"/>
  <c r="AA19" i="60"/>
  <c r="J8" i="58" s="1"/>
  <c r="AB19" i="60"/>
  <c r="K8" i="58" s="1"/>
  <c r="AC19" i="60"/>
  <c r="W19" i="60"/>
  <c r="AP19" i="60" s="1"/>
  <c r="V19" i="60"/>
  <c r="AO19" i="60" s="1"/>
  <c r="L19" i="60"/>
  <c r="M19" i="60"/>
  <c r="N19" i="60"/>
  <c r="O19" i="60"/>
  <c r="P19" i="60"/>
  <c r="Q19" i="60"/>
  <c r="R19" i="60"/>
  <c r="K19" i="60"/>
  <c r="AX19" i="60" s="1"/>
  <c r="D19" i="60"/>
  <c r="E19" i="60"/>
  <c r="F19" i="60"/>
  <c r="G19" i="60"/>
  <c r="AT19" i="60" s="1"/>
  <c r="H19" i="60"/>
  <c r="AU19" i="60" s="1"/>
  <c r="I19" i="60"/>
  <c r="AV19" i="60" s="1"/>
  <c r="C19" i="60"/>
  <c r="B19" i="60"/>
  <c r="BE13" i="60"/>
  <c r="BE14" i="60"/>
  <c r="BE15" i="60"/>
  <c r="BE16" i="60"/>
  <c r="BF16" i="60" s="1"/>
  <c r="BE17" i="60"/>
  <c r="BF17" i="60" s="1"/>
  <c r="BE18" i="60"/>
  <c r="BF18" i="60" s="1"/>
  <c r="AY19" i="60"/>
  <c r="BA19" i="60"/>
  <c r="AM13" i="60"/>
  <c r="AM14" i="60"/>
  <c r="AM15" i="60"/>
  <c r="AM16" i="60"/>
  <c r="AM17" i="60"/>
  <c r="AM18" i="60"/>
  <c r="AD13" i="60"/>
  <c r="AD14" i="60"/>
  <c r="AD15" i="60"/>
  <c r="AD16" i="60"/>
  <c r="AD17" i="60"/>
  <c r="AD18" i="60"/>
  <c r="S13" i="60"/>
  <c r="S14" i="60"/>
  <c r="S15" i="60"/>
  <c r="S16" i="60"/>
  <c r="S17" i="60"/>
  <c r="S18" i="60"/>
  <c r="J13" i="60"/>
  <c r="J14" i="60"/>
  <c r="J15" i="60"/>
  <c r="J16" i="60"/>
  <c r="J17" i="60"/>
  <c r="J18" i="60"/>
  <c r="M59" i="70"/>
  <c r="M60" i="70"/>
  <c r="P86" i="66"/>
  <c r="Q86" i="66"/>
  <c r="R86" i="66" s="1"/>
  <c r="P87" i="66"/>
  <c r="Q87" i="66"/>
  <c r="P88" i="66"/>
  <c r="Q88" i="66"/>
  <c r="P89" i="66"/>
  <c r="Q89" i="66"/>
  <c r="P90" i="66"/>
  <c r="Q90" i="66"/>
  <c r="P91" i="66"/>
  <c r="Q91" i="66"/>
  <c r="P92" i="66"/>
  <c r="Q92" i="66"/>
  <c r="P93" i="66"/>
  <c r="Q93" i="66"/>
  <c r="M86" i="66"/>
  <c r="M87" i="66"/>
  <c r="M88" i="66"/>
  <c r="M89" i="66"/>
  <c r="M90" i="66"/>
  <c r="M91" i="66"/>
  <c r="M92" i="66"/>
  <c r="M93" i="66"/>
  <c r="F86" i="66"/>
  <c r="F87" i="66"/>
  <c r="F88" i="66"/>
  <c r="F89" i="66"/>
  <c r="F90" i="66"/>
  <c r="F91" i="66"/>
  <c r="F92" i="66"/>
  <c r="F93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P94" i="47"/>
  <c r="Q94" i="47"/>
  <c r="M94" i="47"/>
  <c r="F94" i="47"/>
  <c r="P93" i="48"/>
  <c r="Q93" i="48"/>
  <c r="M93" i="48"/>
  <c r="M94" i="48"/>
  <c r="F93" i="48"/>
  <c r="F94" i="48"/>
  <c r="C32" i="48"/>
  <c r="B32" i="48"/>
  <c r="I32" i="48"/>
  <c r="J32" i="48"/>
  <c r="F9" i="62"/>
  <c r="I32" i="36"/>
  <c r="J32" i="36"/>
  <c r="AU63" i="60" l="1"/>
  <c r="AD63" i="60"/>
  <c r="S19" i="60"/>
  <c r="R90" i="66"/>
  <c r="R88" i="66"/>
  <c r="R87" i="66"/>
  <c r="AW19" i="60"/>
  <c r="BD19" i="60"/>
  <c r="AD19" i="60"/>
  <c r="BE19" i="60"/>
  <c r="BF19" i="60" s="1"/>
  <c r="AU41" i="60"/>
  <c r="AD41" i="60"/>
  <c r="AT41" i="60"/>
  <c r="J19" i="58"/>
  <c r="J63" i="60"/>
  <c r="AV63" i="60"/>
  <c r="AW63" i="60" s="1"/>
  <c r="BE63" i="60"/>
  <c r="BF63" i="60" s="1"/>
  <c r="R94" i="47"/>
  <c r="R92" i="66"/>
  <c r="R91" i="66"/>
  <c r="R93" i="66"/>
  <c r="R89" i="66"/>
  <c r="R93" i="48"/>
  <c r="BC63" i="60"/>
  <c r="BC19" i="60"/>
  <c r="AT63" i="60"/>
  <c r="J41" i="60"/>
  <c r="BE41" i="60"/>
  <c r="S63" i="60"/>
  <c r="AM41" i="60"/>
  <c r="AV41" i="60"/>
  <c r="AW41" i="60" s="1"/>
  <c r="BF41" i="60"/>
  <c r="J19" i="60"/>
  <c r="Q96" i="70"/>
  <c r="P96" i="70"/>
  <c r="M96" i="70"/>
  <c r="L96" i="70"/>
  <c r="K96" i="70"/>
  <c r="F96" i="70"/>
  <c r="J95" i="70"/>
  <c r="I95" i="70"/>
  <c r="C95" i="70"/>
  <c r="B95" i="70"/>
  <c r="D95" i="70" s="1"/>
  <c r="L94" i="70"/>
  <c r="K94" i="70"/>
  <c r="E94" i="70"/>
  <c r="D94" i="70"/>
  <c r="L93" i="70"/>
  <c r="K93" i="70"/>
  <c r="E93" i="70"/>
  <c r="G93" i="70" s="1"/>
  <c r="D93" i="70"/>
  <c r="L92" i="70"/>
  <c r="K92" i="70"/>
  <c r="E92" i="70"/>
  <c r="D92" i="70"/>
  <c r="L91" i="70"/>
  <c r="K91" i="70"/>
  <c r="E91" i="70"/>
  <c r="G91" i="70" s="1"/>
  <c r="D91" i="70"/>
  <c r="L90" i="70"/>
  <c r="K90" i="70"/>
  <c r="E90" i="70"/>
  <c r="G90" i="70" s="1"/>
  <c r="D90" i="70"/>
  <c r="Q89" i="70"/>
  <c r="P89" i="70"/>
  <c r="M89" i="70"/>
  <c r="L89" i="70"/>
  <c r="K89" i="70"/>
  <c r="F89" i="70"/>
  <c r="E89" i="70"/>
  <c r="D89" i="70"/>
  <c r="Q88" i="70"/>
  <c r="P88" i="70"/>
  <c r="M88" i="70"/>
  <c r="L88" i="70"/>
  <c r="K88" i="70"/>
  <c r="F88" i="70"/>
  <c r="E88" i="70"/>
  <c r="D88" i="70"/>
  <c r="Q87" i="70"/>
  <c r="P87" i="70"/>
  <c r="M87" i="70"/>
  <c r="L87" i="70"/>
  <c r="K87" i="70"/>
  <c r="F87" i="70"/>
  <c r="E87" i="70"/>
  <c r="D87" i="70"/>
  <c r="Q86" i="70"/>
  <c r="P86" i="70"/>
  <c r="M86" i="70"/>
  <c r="L86" i="70"/>
  <c r="K86" i="70"/>
  <c r="F86" i="70"/>
  <c r="E86" i="70"/>
  <c r="D86" i="70"/>
  <c r="Q85" i="70"/>
  <c r="P85" i="70"/>
  <c r="M85" i="70"/>
  <c r="L85" i="70"/>
  <c r="K85" i="70"/>
  <c r="F85" i="70"/>
  <c r="E85" i="70"/>
  <c r="D85" i="70"/>
  <c r="Q84" i="70"/>
  <c r="P84" i="70"/>
  <c r="M84" i="70"/>
  <c r="L84" i="70"/>
  <c r="K84" i="70"/>
  <c r="F84" i="70"/>
  <c r="E84" i="70"/>
  <c r="D84" i="70"/>
  <c r="Q83" i="70"/>
  <c r="P83" i="70"/>
  <c r="M83" i="70"/>
  <c r="L83" i="70"/>
  <c r="K83" i="70"/>
  <c r="F83" i="70"/>
  <c r="E83" i="70"/>
  <c r="D83" i="70"/>
  <c r="L82" i="70"/>
  <c r="K82" i="70"/>
  <c r="E82" i="70"/>
  <c r="G82" i="70" s="1"/>
  <c r="D82" i="70"/>
  <c r="L81" i="70"/>
  <c r="K81" i="70"/>
  <c r="E81" i="70"/>
  <c r="D81" i="70"/>
  <c r="Q80" i="70"/>
  <c r="P80" i="70"/>
  <c r="M80" i="70"/>
  <c r="L80" i="70"/>
  <c r="K80" i="70"/>
  <c r="F80" i="70"/>
  <c r="E80" i="70"/>
  <c r="D80" i="70"/>
  <c r="Q79" i="70"/>
  <c r="P79" i="70"/>
  <c r="M79" i="70"/>
  <c r="L79" i="70"/>
  <c r="K79" i="70"/>
  <c r="F79" i="70"/>
  <c r="E79" i="70"/>
  <c r="D79" i="70"/>
  <c r="Q78" i="70"/>
  <c r="P78" i="70"/>
  <c r="M78" i="70"/>
  <c r="L78" i="70"/>
  <c r="K78" i="70"/>
  <c r="F78" i="70"/>
  <c r="E78" i="70"/>
  <c r="D78" i="70"/>
  <c r="Q77" i="70"/>
  <c r="P77" i="70"/>
  <c r="M77" i="70"/>
  <c r="L77" i="70"/>
  <c r="K77" i="70"/>
  <c r="F77" i="70"/>
  <c r="E77" i="70"/>
  <c r="D77" i="70"/>
  <c r="Q76" i="70"/>
  <c r="P76" i="70"/>
  <c r="M76" i="70"/>
  <c r="L76" i="70"/>
  <c r="K76" i="70"/>
  <c r="F76" i="70"/>
  <c r="E76" i="70"/>
  <c r="D76" i="70"/>
  <c r="Q75" i="70"/>
  <c r="P75" i="70"/>
  <c r="M75" i="70"/>
  <c r="L75" i="70"/>
  <c r="K75" i="70"/>
  <c r="F75" i="70"/>
  <c r="E75" i="70"/>
  <c r="D75" i="70"/>
  <c r="Q74" i="70"/>
  <c r="P74" i="70"/>
  <c r="M74" i="70"/>
  <c r="L74" i="70"/>
  <c r="K74" i="70"/>
  <c r="F74" i="70"/>
  <c r="E74" i="70"/>
  <c r="D74" i="70"/>
  <c r="Q73" i="70"/>
  <c r="P73" i="70"/>
  <c r="M73" i="70"/>
  <c r="L73" i="70"/>
  <c r="K73" i="70"/>
  <c r="F73" i="70"/>
  <c r="E73" i="70"/>
  <c r="D73" i="70"/>
  <c r="Q72" i="70"/>
  <c r="P72" i="70"/>
  <c r="M72" i="70"/>
  <c r="L72" i="70"/>
  <c r="K72" i="70"/>
  <c r="F72" i="70"/>
  <c r="E72" i="70"/>
  <c r="D72" i="70"/>
  <c r="Q71" i="70"/>
  <c r="P71" i="70"/>
  <c r="M71" i="70"/>
  <c r="L71" i="70"/>
  <c r="K71" i="70"/>
  <c r="F71" i="70"/>
  <c r="E71" i="70"/>
  <c r="D71" i="70"/>
  <c r="Q70" i="70"/>
  <c r="P70" i="70"/>
  <c r="M70" i="70"/>
  <c r="L70" i="70"/>
  <c r="K70" i="70"/>
  <c r="F70" i="70"/>
  <c r="E70" i="70"/>
  <c r="D70" i="70"/>
  <c r="Q69" i="70"/>
  <c r="P69" i="70"/>
  <c r="M69" i="70"/>
  <c r="L69" i="70"/>
  <c r="K69" i="70"/>
  <c r="F69" i="70"/>
  <c r="E69" i="70"/>
  <c r="D69" i="70"/>
  <c r="Q68" i="70"/>
  <c r="P68" i="70"/>
  <c r="M68" i="70"/>
  <c r="L68" i="70"/>
  <c r="K68" i="70"/>
  <c r="F68" i="70"/>
  <c r="E68" i="70"/>
  <c r="D68" i="70"/>
  <c r="D96" i="70" s="1"/>
  <c r="P66" i="70"/>
  <c r="M66" i="70"/>
  <c r="K66" i="70"/>
  <c r="I66" i="70"/>
  <c r="F66" i="70"/>
  <c r="D66" i="70"/>
  <c r="Q62" i="70"/>
  <c r="P62" i="70"/>
  <c r="M62" i="70"/>
  <c r="F62" i="70"/>
  <c r="J61" i="70"/>
  <c r="I61" i="70"/>
  <c r="C61" i="70"/>
  <c r="B61" i="70"/>
  <c r="L60" i="70"/>
  <c r="K60" i="70"/>
  <c r="E60" i="70"/>
  <c r="D60" i="70"/>
  <c r="L59" i="70"/>
  <c r="K59" i="70"/>
  <c r="E59" i="70"/>
  <c r="D59" i="70"/>
  <c r="L58" i="70"/>
  <c r="K58" i="70"/>
  <c r="E58" i="70"/>
  <c r="D58" i="70"/>
  <c r="L57" i="70"/>
  <c r="K57" i="70"/>
  <c r="E57" i="70"/>
  <c r="D57" i="70"/>
  <c r="L56" i="70"/>
  <c r="K56" i="70"/>
  <c r="E56" i="70"/>
  <c r="D56" i="70"/>
  <c r="L55" i="70"/>
  <c r="K55" i="70"/>
  <c r="E55" i="70"/>
  <c r="D55" i="70"/>
  <c r="L54" i="70"/>
  <c r="K54" i="70"/>
  <c r="E54" i="70"/>
  <c r="D54" i="70"/>
  <c r="L53" i="70"/>
  <c r="K53" i="70"/>
  <c r="E53" i="70"/>
  <c r="D53" i="70"/>
  <c r="L52" i="70"/>
  <c r="K52" i="70"/>
  <c r="E52" i="70"/>
  <c r="D52" i="70"/>
  <c r="Q51" i="70"/>
  <c r="P51" i="70"/>
  <c r="L51" i="70"/>
  <c r="K51" i="70"/>
  <c r="F51" i="70"/>
  <c r="E51" i="70"/>
  <c r="D51" i="70"/>
  <c r="Q50" i="70"/>
  <c r="P50" i="70"/>
  <c r="M50" i="70"/>
  <c r="L50" i="70"/>
  <c r="K50" i="70"/>
  <c r="F50" i="70"/>
  <c r="E50" i="70"/>
  <c r="D50" i="70"/>
  <c r="Q49" i="70"/>
  <c r="P49" i="70"/>
  <c r="M49" i="70"/>
  <c r="L49" i="70"/>
  <c r="K49" i="70"/>
  <c r="F49" i="70"/>
  <c r="E49" i="70"/>
  <c r="D49" i="70"/>
  <c r="Q48" i="70"/>
  <c r="P48" i="70"/>
  <c r="M48" i="70"/>
  <c r="L48" i="70"/>
  <c r="K48" i="70"/>
  <c r="F48" i="70"/>
  <c r="E48" i="70"/>
  <c r="D48" i="70"/>
  <c r="Q47" i="70"/>
  <c r="P47" i="70"/>
  <c r="M47" i="70"/>
  <c r="L47" i="70"/>
  <c r="K47" i="70"/>
  <c r="F47" i="70"/>
  <c r="E47" i="70"/>
  <c r="D47" i="70"/>
  <c r="Q46" i="70"/>
  <c r="P46" i="70"/>
  <c r="M46" i="70"/>
  <c r="L46" i="70"/>
  <c r="K46" i="70"/>
  <c r="F46" i="70"/>
  <c r="E46" i="70"/>
  <c r="D46" i="70"/>
  <c r="Q45" i="70"/>
  <c r="P45" i="70"/>
  <c r="M45" i="70"/>
  <c r="L45" i="70"/>
  <c r="K45" i="70"/>
  <c r="F45" i="70"/>
  <c r="E45" i="70"/>
  <c r="D45" i="70"/>
  <c r="Q44" i="70"/>
  <c r="P44" i="70"/>
  <c r="M44" i="70"/>
  <c r="L44" i="70"/>
  <c r="K44" i="70"/>
  <c r="F44" i="70"/>
  <c r="E44" i="70"/>
  <c r="D44" i="70"/>
  <c r="Q43" i="70"/>
  <c r="P43" i="70"/>
  <c r="M43" i="70"/>
  <c r="L43" i="70"/>
  <c r="K43" i="70"/>
  <c r="F43" i="70"/>
  <c r="E43" i="70"/>
  <c r="D43" i="70"/>
  <c r="Q42" i="70"/>
  <c r="P42" i="70"/>
  <c r="M42" i="70"/>
  <c r="L42" i="70"/>
  <c r="K42" i="70"/>
  <c r="F42" i="70"/>
  <c r="E42" i="70"/>
  <c r="D42" i="70"/>
  <c r="Q41" i="70"/>
  <c r="P41" i="70"/>
  <c r="M41" i="70"/>
  <c r="L41" i="70"/>
  <c r="K41" i="70"/>
  <c r="F41" i="70"/>
  <c r="E41" i="70"/>
  <c r="D41" i="70"/>
  <c r="Q40" i="70"/>
  <c r="P40" i="70"/>
  <c r="M40" i="70"/>
  <c r="L40" i="70"/>
  <c r="K40" i="70"/>
  <c r="F40" i="70"/>
  <c r="E40" i="70"/>
  <c r="D40" i="70"/>
  <c r="Q39" i="70"/>
  <c r="P39" i="70"/>
  <c r="M39" i="70"/>
  <c r="L39" i="70"/>
  <c r="K39" i="70"/>
  <c r="F39" i="70"/>
  <c r="E39" i="70"/>
  <c r="D39" i="70"/>
  <c r="R37" i="70"/>
  <c r="R66" i="70" s="1"/>
  <c r="P37" i="70"/>
  <c r="M37" i="70"/>
  <c r="K37" i="70"/>
  <c r="I37" i="70"/>
  <c r="F37" i="70"/>
  <c r="D37" i="70"/>
  <c r="B37" i="70"/>
  <c r="Q33" i="70"/>
  <c r="P33" i="70"/>
  <c r="M33" i="70"/>
  <c r="F33" i="70"/>
  <c r="J32" i="70"/>
  <c r="I32" i="70"/>
  <c r="C32" i="70"/>
  <c r="E32" i="70" s="1"/>
  <c r="B32" i="70"/>
  <c r="Q31" i="70"/>
  <c r="P31" i="70"/>
  <c r="M31" i="70"/>
  <c r="L31" i="70"/>
  <c r="K31" i="70"/>
  <c r="F31" i="70"/>
  <c r="E31" i="70"/>
  <c r="D31" i="70"/>
  <c r="Q30" i="70"/>
  <c r="P30" i="70"/>
  <c r="M30" i="70"/>
  <c r="L30" i="70"/>
  <c r="K30" i="70"/>
  <c r="F30" i="70"/>
  <c r="E30" i="70"/>
  <c r="D30" i="70"/>
  <c r="Q29" i="70"/>
  <c r="P29" i="70"/>
  <c r="M29" i="70"/>
  <c r="L29" i="70"/>
  <c r="K29" i="70"/>
  <c r="F29" i="70"/>
  <c r="E29" i="70"/>
  <c r="D29" i="70"/>
  <c r="Q28" i="70"/>
  <c r="P28" i="70"/>
  <c r="M28" i="70"/>
  <c r="L28" i="70"/>
  <c r="K28" i="70"/>
  <c r="F28" i="70"/>
  <c r="E28" i="70"/>
  <c r="D28" i="70"/>
  <c r="Q27" i="70"/>
  <c r="P27" i="70"/>
  <c r="M27" i="70"/>
  <c r="L27" i="70"/>
  <c r="K27" i="70"/>
  <c r="F27" i="70"/>
  <c r="E27" i="70"/>
  <c r="D27" i="70"/>
  <c r="Q26" i="70"/>
  <c r="P26" i="70"/>
  <c r="M26" i="70"/>
  <c r="L26" i="70"/>
  <c r="K26" i="70"/>
  <c r="F26" i="70"/>
  <c r="E26" i="70"/>
  <c r="D26" i="70"/>
  <c r="Q25" i="70"/>
  <c r="P25" i="70"/>
  <c r="M25" i="70"/>
  <c r="L25" i="70"/>
  <c r="K25" i="70"/>
  <c r="F25" i="70"/>
  <c r="E25" i="70"/>
  <c r="D25" i="70"/>
  <c r="Q24" i="70"/>
  <c r="P24" i="70"/>
  <c r="M24" i="70"/>
  <c r="L24" i="70"/>
  <c r="K24" i="70"/>
  <c r="F24" i="70"/>
  <c r="E24" i="70"/>
  <c r="D24" i="70"/>
  <c r="Q23" i="70"/>
  <c r="P23" i="70"/>
  <c r="M23" i="70"/>
  <c r="L23" i="70"/>
  <c r="K23" i="70"/>
  <c r="F23" i="70"/>
  <c r="E23" i="70"/>
  <c r="D23" i="70"/>
  <c r="Q22" i="70"/>
  <c r="P22" i="70"/>
  <c r="M22" i="70"/>
  <c r="L22" i="70"/>
  <c r="K22" i="70"/>
  <c r="F22" i="70"/>
  <c r="E22" i="70"/>
  <c r="D22" i="70"/>
  <c r="Q21" i="70"/>
  <c r="P21" i="70"/>
  <c r="M21" i="70"/>
  <c r="L21" i="70"/>
  <c r="K21" i="70"/>
  <c r="F21" i="70"/>
  <c r="E21" i="70"/>
  <c r="D21" i="70"/>
  <c r="Q20" i="70"/>
  <c r="P20" i="70"/>
  <c r="M20" i="70"/>
  <c r="L20" i="70"/>
  <c r="K20" i="70"/>
  <c r="F20" i="70"/>
  <c r="E20" i="70"/>
  <c r="D20" i="70"/>
  <c r="Q19" i="70"/>
  <c r="P19" i="70"/>
  <c r="M19" i="70"/>
  <c r="L19" i="70"/>
  <c r="K19" i="70"/>
  <c r="F19" i="70"/>
  <c r="E19" i="70"/>
  <c r="D19" i="70"/>
  <c r="Q18" i="70"/>
  <c r="P18" i="70"/>
  <c r="M18" i="70"/>
  <c r="L18" i="70"/>
  <c r="K18" i="70"/>
  <c r="F18" i="70"/>
  <c r="E18" i="70"/>
  <c r="D18" i="70"/>
  <c r="Q17" i="70"/>
  <c r="P17" i="70"/>
  <c r="M17" i="70"/>
  <c r="L17" i="70"/>
  <c r="K17" i="70"/>
  <c r="F17" i="70"/>
  <c r="E17" i="70"/>
  <c r="D17" i="70"/>
  <c r="Q16" i="70"/>
  <c r="P16" i="70"/>
  <c r="M16" i="70"/>
  <c r="L16" i="70"/>
  <c r="K16" i="70"/>
  <c r="F16" i="70"/>
  <c r="E16" i="70"/>
  <c r="D16" i="70"/>
  <c r="Q15" i="70"/>
  <c r="P15" i="70"/>
  <c r="M15" i="70"/>
  <c r="L15" i="70"/>
  <c r="K15" i="70"/>
  <c r="F15" i="70"/>
  <c r="E15" i="70"/>
  <c r="D15" i="70"/>
  <c r="Q14" i="70"/>
  <c r="P14" i="70"/>
  <c r="M14" i="70"/>
  <c r="L14" i="70"/>
  <c r="K14" i="70"/>
  <c r="F14" i="70"/>
  <c r="E14" i="70"/>
  <c r="D14" i="70"/>
  <c r="Q13" i="70"/>
  <c r="P13" i="70"/>
  <c r="M13" i="70"/>
  <c r="L13" i="70"/>
  <c r="K13" i="70"/>
  <c r="F13" i="70"/>
  <c r="E13" i="70"/>
  <c r="D13" i="70"/>
  <c r="Q12" i="70"/>
  <c r="P12" i="70"/>
  <c r="M12" i="70"/>
  <c r="L12" i="70"/>
  <c r="K12" i="70"/>
  <c r="F12" i="70"/>
  <c r="E12" i="70"/>
  <c r="D12" i="70"/>
  <c r="Q11" i="70"/>
  <c r="P11" i="70"/>
  <c r="M11" i="70"/>
  <c r="L11" i="70"/>
  <c r="K11" i="70"/>
  <c r="F11" i="70"/>
  <c r="E11" i="70"/>
  <c r="D11" i="70"/>
  <c r="Q10" i="70"/>
  <c r="P10" i="70"/>
  <c r="M10" i="70"/>
  <c r="L10" i="70"/>
  <c r="K10" i="70"/>
  <c r="F10" i="70"/>
  <c r="E10" i="70"/>
  <c r="D10" i="70"/>
  <c r="Q9" i="70"/>
  <c r="P9" i="70"/>
  <c r="M9" i="70"/>
  <c r="L9" i="70"/>
  <c r="K9" i="70"/>
  <c r="F9" i="70"/>
  <c r="E9" i="70"/>
  <c r="D9" i="70"/>
  <c r="Q8" i="70"/>
  <c r="P8" i="70"/>
  <c r="M8" i="70"/>
  <c r="L8" i="70"/>
  <c r="K8" i="70"/>
  <c r="F8" i="70"/>
  <c r="E8" i="70"/>
  <c r="D8" i="70"/>
  <c r="Q7" i="70"/>
  <c r="P7" i="70"/>
  <c r="M7" i="70"/>
  <c r="L7" i="70"/>
  <c r="K7" i="70"/>
  <c r="F7" i="70"/>
  <c r="E7" i="70"/>
  <c r="E33" i="70" s="1"/>
  <c r="D7" i="70"/>
  <c r="C6" i="70"/>
  <c r="B6" i="70"/>
  <c r="P5" i="70"/>
  <c r="M5" i="70"/>
  <c r="K5" i="70"/>
  <c r="I5" i="70"/>
  <c r="D5" i="70"/>
  <c r="F5" i="70" s="1"/>
  <c r="L8" i="69"/>
  <c r="K8" i="69"/>
  <c r="M6" i="69" s="1"/>
  <c r="E8" i="69"/>
  <c r="G7" i="69" s="1"/>
  <c r="D8" i="69"/>
  <c r="F6" i="69" s="1"/>
  <c r="F8" i="69" s="1"/>
  <c r="S7" i="69"/>
  <c r="R7" i="69"/>
  <c r="O7" i="69"/>
  <c r="M7" i="69"/>
  <c r="H7" i="69"/>
  <c r="F7" i="69"/>
  <c r="S6" i="69"/>
  <c r="R6" i="69"/>
  <c r="O6" i="69"/>
  <c r="H6" i="69"/>
  <c r="S5" i="69"/>
  <c r="R5" i="69"/>
  <c r="L5" i="69"/>
  <c r="K5" i="69"/>
  <c r="G5" i="69"/>
  <c r="N5" i="69" s="1"/>
  <c r="F5" i="69"/>
  <c r="M5" i="69" s="1"/>
  <c r="R4" i="69"/>
  <c r="O4" i="69"/>
  <c r="M4" i="69"/>
  <c r="K4" i="69"/>
  <c r="F4" i="69"/>
  <c r="H4" i="69" s="1"/>
  <c r="M86" i="68"/>
  <c r="P86" i="68"/>
  <c r="Q86" i="68"/>
  <c r="M87" i="68"/>
  <c r="P87" i="68"/>
  <c r="Q87" i="68"/>
  <c r="M88" i="68"/>
  <c r="P88" i="68"/>
  <c r="Q88" i="68"/>
  <c r="M89" i="68"/>
  <c r="P89" i="68"/>
  <c r="Q89" i="68"/>
  <c r="M90" i="68"/>
  <c r="P90" i="68"/>
  <c r="Q90" i="68"/>
  <c r="M91" i="68"/>
  <c r="P91" i="68"/>
  <c r="Q91" i="68"/>
  <c r="M92" i="68"/>
  <c r="P92" i="68"/>
  <c r="Q92" i="68"/>
  <c r="M93" i="68"/>
  <c r="P93" i="68"/>
  <c r="Q93" i="68"/>
  <c r="F86" i="68"/>
  <c r="F87" i="68"/>
  <c r="F88" i="68"/>
  <c r="F89" i="68"/>
  <c r="F90" i="68"/>
  <c r="F91" i="68"/>
  <c r="F92" i="68"/>
  <c r="F93" i="68"/>
  <c r="M58" i="68"/>
  <c r="P58" i="68"/>
  <c r="Q58" i="68"/>
  <c r="M59" i="68"/>
  <c r="P59" i="68"/>
  <c r="Q59" i="68"/>
  <c r="M60" i="68"/>
  <c r="P60" i="68"/>
  <c r="Q60" i="68"/>
  <c r="F58" i="68"/>
  <c r="F59" i="68"/>
  <c r="F60" i="68"/>
  <c r="Q96" i="68"/>
  <c r="P96" i="68"/>
  <c r="M96" i="68"/>
  <c r="L96" i="68"/>
  <c r="K96" i="68"/>
  <c r="F96" i="68"/>
  <c r="J95" i="68"/>
  <c r="I95" i="68"/>
  <c r="C95" i="68"/>
  <c r="E95" i="68" s="1"/>
  <c r="B95" i="68"/>
  <c r="D95" i="68" s="1"/>
  <c r="K94" i="68"/>
  <c r="N94" i="68" s="1"/>
  <c r="E94" i="68"/>
  <c r="D94" i="68"/>
  <c r="L93" i="68"/>
  <c r="K93" i="68"/>
  <c r="E93" i="68"/>
  <c r="D93" i="68"/>
  <c r="L92" i="68"/>
  <c r="K92" i="68"/>
  <c r="E92" i="68"/>
  <c r="D92" i="68"/>
  <c r="L91" i="68"/>
  <c r="K91" i="68"/>
  <c r="E91" i="68"/>
  <c r="D91" i="68"/>
  <c r="L90" i="68"/>
  <c r="K90" i="68"/>
  <c r="E90" i="68"/>
  <c r="D90" i="68"/>
  <c r="L89" i="68"/>
  <c r="K89" i="68"/>
  <c r="E89" i="68"/>
  <c r="D89" i="68"/>
  <c r="L88" i="68"/>
  <c r="K88" i="68"/>
  <c r="E88" i="68"/>
  <c r="D88" i="68"/>
  <c r="L87" i="68"/>
  <c r="K87" i="68"/>
  <c r="E87" i="68"/>
  <c r="D87" i="68"/>
  <c r="L86" i="68"/>
  <c r="K86" i="68"/>
  <c r="E86" i="68"/>
  <c r="D86" i="68"/>
  <c r="Q85" i="68"/>
  <c r="P85" i="68"/>
  <c r="M85" i="68"/>
  <c r="L85" i="68"/>
  <c r="K85" i="68"/>
  <c r="F85" i="68"/>
  <c r="E85" i="68"/>
  <c r="D85" i="68"/>
  <c r="Q84" i="68"/>
  <c r="P84" i="68"/>
  <c r="M84" i="68"/>
  <c r="L84" i="68"/>
  <c r="K84" i="68"/>
  <c r="F84" i="68"/>
  <c r="E84" i="68"/>
  <c r="D84" i="68"/>
  <c r="Q83" i="68"/>
  <c r="P83" i="68"/>
  <c r="M83" i="68"/>
  <c r="L83" i="68"/>
  <c r="K83" i="68"/>
  <c r="F83" i="68"/>
  <c r="E83" i="68"/>
  <c r="D83" i="68"/>
  <c r="Q82" i="68"/>
  <c r="P82" i="68"/>
  <c r="M82" i="68"/>
  <c r="L82" i="68"/>
  <c r="K82" i="68"/>
  <c r="F82" i="68"/>
  <c r="E82" i="68"/>
  <c r="D82" i="68"/>
  <c r="Q81" i="68"/>
  <c r="P81" i="68"/>
  <c r="M81" i="68"/>
  <c r="L81" i="68"/>
  <c r="K81" i="68"/>
  <c r="F81" i="68"/>
  <c r="E81" i="68"/>
  <c r="D81" i="68"/>
  <c r="Q80" i="68"/>
  <c r="P80" i="68"/>
  <c r="M80" i="68"/>
  <c r="L80" i="68"/>
  <c r="K80" i="68"/>
  <c r="F80" i="68"/>
  <c r="E80" i="68"/>
  <c r="D80" i="68"/>
  <c r="Q79" i="68"/>
  <c r="P79" i="68"/>
  <c r="M79" i="68"/>
  <c r="L79" i="68"/>
  <c r="K79" i="68"/>
  <c r="F79" i="68"/>
  <c r="E79" i="68"/>
  <c r="D79" i="68"/>
  <c r="Q78" i="68"/>
  <c r="P78" i="68"/>
  <c r="M78" i="68"/>
  <c r="L78" i="68"/>
  <c r="K78" i="68"/>
  <c r="F78" i="68"/>
  <c r="E78" i="68"/>
  <c r="D78" i="68"/>
  <c r="Q77" i="68"/>
  <c r="P77" i="68"/>
  <c r="M77" i="68"/>
  <c r="L77" i="68"/>
  <c r="K77" i="68"/>
  <c r="F77" i="68"/>
  <c r="E77" i="68"/>
  <c r="D77" i="68"/>
  <c r="Q76" i="68"/>
  <c r="P76" i="68"/>
  <c r="M76" i="68"/>
  <c r="L76" i="68"/>
  <c r="K76" i="68"/>
  <c r="F76" i="68"/>
  <c r="E76" i="68"/>
  <c r="D76" i="68"/>
  <c r="Q75" i="68"/>
  <c r="P75" i="68"/>
  <c r="M75" i="68"/>
  <c r="L75" i="68"/>
  <c r="K75" i="68"/>
  <c r="F75" i="68"/>
  <c r="E75" i="68"/>
  <c r="D75" i="68"/>
  <c r="Q74" i="68"/>
  <c r="P74" i="68"/>
  <c r="M74" i="68"/>
  <c r="L74" i="68"/>
  <c r="K74" i="68"/>
  <c r="F74" i="68"/>
  <c r="E74" i="68"/>
  <c r="D74" i="68"/>
  <c r="Q73" i="68"/>
  <c r="P73" i="68"/>
  <c r="M73" i="68"/>
  <c r="L73" i="68"/>
  <c r="K73" i="68"/>
  <c r="F73" i="68"/>
  <c r="E73" i="68"/>
  <c r="D73" i="68"/>
  <c r="Q72" i="68"/>
  <c r="P72" i="68"/>
  <c r="M72" i="68"/>
  <c r="L72" i="68"/>
  <c r="K72" i="68"/>
  <c r="F72" i="68"/>
  <c r="E72" i="68"/>
  <c r="D72" i="68"/>
  <c r="Q71" i="68"/>
  <c r="P71" i="68"/>
  <c r="M71" i="68"/>
  <c r="L71" i="68"/>
  <c r="K71" i="68"/>
  <c r="F71" i="68"/>
  <c r="E71" i="68"/>
  <c r="D71" i="68"/>
  <c r="Q70" i="68"/>
  <c r="P70" i="68"/>
  <c r="M70" i="68"/>
  <c r="L70" i="68"/>
  <c r="K70" i="68"/>
  <c r="F70" i="68"/>
  <c r="E70" i="68"/>
  <c r="D70" i="68"/>
  <c r="Q69" i="68"/>
  <c r="P69" i="68"/>
  <c r="M69" i="68"/>
  <c r="L69" i="68"/>
  <c r="K69" i="68"/>
  <c r="F69" i="68"/>
  <c r="E69" i="68"/>
  <c r="D69" i="68"/>
  <c r="Q68" i="68"/>
  <c r="P68" i="68"/>
  <c r="M68" i="68"/>
  <c r="L68" i="68"/>
  <c r="K68" i="68"/>
  <c r="F68" i="68"/>
  <c r="E68" i="68"/>
  <c r="D68" i="68"/>
  <c r="P66" i="68"/>
  <c r="M66" i="68"/>
  <c r="K66" i="68"/>
  <c r="I66" i="68"/>
  <c r="F66" i="68"/>
  <c r="D66" i="68"/>
  <c r="B66" i="68"/>
  <c r="Q62" i="68"/>
  <c r="P62" i="68"/>
  <c r="M62" i="68"/>
  <c r="F62" i="68"/>
  <c r="J61" i="68"/>
  <c r="L61" i="68" s="1"/>
  <c r="I61" i="68"/>
  <c r="C61" i="68"/>
  <c r="E61" i="68" s="1"/>
  <c r="B61" i="68"/>
  <c r="P61" i="68" s="1"/>
  <c r="L60" i="68"/>
  <c r="K60" i="68"/>
  <c r="E60" i="68"/>
  <c r="D60" i="68"/>
  <c r="L59" i="68"/>
  <c r="K59" i="68"/>
  <c r="E59" i="68"/>
  <c r="D59" i="68"/>
  <c r="L58" i="68"/>
  <c r="K58" i="68"/>
  <c r="E58" i="68"/>
  <c r="D58" i="68"/>
  <c r="Q57" i="68"/>
  <c r="P57" i="68"/>
  <c r="M57" i="68"/>
  <c r="L57" i="68"/>
  <c r="K57" i="68"/>
  <c r="F57" i="68"/>
  <c r="E57" i="68"/>
  <c r="D57" i="68"/>
  <c r="Q56" i="68"/>
  <c r="P56" i="68"/>
  <c r="M56" i="68"/>
  <c r="L56" i="68"/>
  <c r="K56" i="68"/>
  <c r="F56" i="68"/>
  <c r="E56" i="68"/>
  <c r="D56" i="68"/>
  <c r="Q55" i="68"/>
  <c r="P55" i="68"/>
  <c r="M55" i="68"/>
  <c r="L55" i="68"/>
  <c r="K55" i="68"/>
  <c r="F55" i="68"/>
  <c r="E55" i="68"/>
  <c r="D55" i="68"/>
  <c r="Q54" i="68"/>
  <c r="P54" i="68"/>
  <c r="M54" i="68"/>
  <c r="L54" i="68"/>
  <c r="K54" i="68"/>
  <c r="F54" i="68"/>
  <c r="E54" i="68"/>
  <c r="D54" i="68"/>
  <c r="Q53" i="68"/>
  <c r="P53" i="68"/>
  <c r="M53" i="68"/>
  <c r="L53" i="68"/>
  <c r="K53" i="68"/>
  <c r="F53" i="68"/>
  <c r="E53" i="68"/>
  <c r="D53" i="68"/>
  <c r="Q52" i="68"/>
  <c r="P52" i="68"/>
  <c r="M52" i="68"/>
  <c r="L52" i="68"/>
  <c r="K52" i="68"/>
  <c r="F52" i="68"/>
  <c r="E52" i="68"/>
  <c r="D52" i="68"/>
  <c r="Q51" i="68"/>
  <c r="P51" i="68"/>
  <c r="M51" i="68"/>
  <c r="L51" i="68"/>
  <c r="K51" i="68"/>
  <c r="F51" i="68"/>
  <c r="E51" i="68"/>
  <c r="D51" i="68"/>
  <c r="Q50" i="68"/>
  <c r="P50" i="68"/>
  <c r="M50" i="68"/>
  <c r="L50" i="68"/>
  <c r="K50" i="68"/>
  <c r="F50" i="68"/>
  <c r="E50" i="68"/>
  <c r="D50" i="68"/>
  <c r="Q49" i="68"/>
  <c r="P49" i="68"/>
  <c r="M49" i="68"/>
  <c r="L49" i="68"/>
  <c r="K49" i="68"/>
  <c r="F49" i="68"/>
  <c r="E49" i="68"/>
  <c r="D49" i="68"/>
  <c r="Q48" i="68"/>
  <c r="P48" i="68"/>
  <c r="M48" i="68"/>
  <c r="L48" i="68"/>
  <c r="K48" i="68"/>
  <c r="F48" i="68"/>
  <c r="E48" i="68"/>
  <c r="D48" i="68"/>
  <c r="Q47" i="68"/>
  <c r="P47" i="68"/>
  <c r="M47" i="68"/>
  <c r="L47" i="68"/>
  <c r="K47" i="68"/>
  <c r="F47" i="68"/>
  <c r="E47" i="68"/>
  <c r="D47" i="68"/>
  <c r="Q46" i="68"/>
  <c r="P46" i="68"/>
  <c r="M46" i="68"/>
  <c r="L46" i="68"/>
  <c r="K46" i="68"/>
  <c r="F46" i="68"/>
  <c r="E46" i="68"/>
  <c r="D46" i="68"/>
  <c r="Q45" i="68"/>
  <c r="P45" i="68"/>
  <c r="M45" i="68"/>
  <c r="L45" i="68"/>
  <c r="K45" i="68"/>
  <c r="F45" i="68"/>
  <c r="E45" i="68"/>
  <c r="D45" i="68"/>
  <c r="Q44" i="68"/>
  <c r="P44" i="68"/>
  <c r="M44" i="68"/>
  <c r="L44" i="68"/>
  <c r="K44" i="68"/>
  <c r="F44" i="68"/>
  <c r="E44" i="68"/>
  <c r="D44" i="68"/>
  <c r="Q43" i="68"/>
  <c r="P43" i="68"/>
  <c r="M43" i="68"/>
  <c r="L43" i="68"/>
  <c r="K43" i="68"/>
  <c r="F43" i="68"/>
  <c r="E43" i="68"/>
  <c r="D43" i="68"/>
  <c r="Q42" i="68"/>
  <c r="P42" i="68"/>
  <c r="M42" i="68"/>
  <c r="L42" i="68"/>
  <c r="K42" i="68"/>
  <c r="F42" i="68"/>
  <c r="E42" i="68"/>
  <c r="D42" i="68"/>
  <c r="Q41" i="68"/>
  <c r="P41" i="68"/>
  <c r="M41" i="68"/>
  <c r="L41" i="68"/>
  <c r="K41" i="68"/>
  <c r="F41" i="68"/>
  <c r="E41" i="68"/>
  <c r="D41" i="68"/>
  <c r="Q40" i="68"/>
  <c r="P40" i="68"/>
  <c r="M40" i="68"/>
  <c r="L40" i="68"/>
  <c r="K40" i="68"/>
  <c r="F40" i="68"/>
  <c r="E40" i="68"/>
  <c r="D40" i="68"/>
  <c r="Q39" i="68"/>
  <c r="P39" i="68"/>
  <c r="M39" i="68"/>
  <c r="L39" i="68"/>
  <c r="K39" i="68"/>
  <c r="F39" i="68"/>
  <c r="E39" i="68"/>
  <c r="E62" i="68" s="1"/>
  <c r="D39" i="68"/>
  <c r="R37" i="68"/>
  <c r="R66" i="68" s="1"/>
  <c r="P37" i="68"/>
  <c r="M37" i="68"/>
  <c r="K37" i="68"/>
  <c r="I37" i="68"/>
  <c r="F37" i="68"/>
  <c r="D37" i="68"/>
  <c r="B37" i="68"/>
  <c r="Q33" i="68"/>
  <c r="P33" i="68"/>
  <c r="M33" i="68"/>
  <c r="F33" i="68"/>
  <c r="J32" i="68"/>
  <c r="I32" i="68"/>
  <c r="C32" i="68"/>
  <c r="E32" i="68" s="1"/>
  <c r="B32" i="68"/>
  <c r="D32" i="68" s="1"/>
  <c r="Q31" i="68"/>
  <c r="P31" i="68"/>
  <c r="M31" i="68"/>
  <c r="L31" i="68"/>
  <c r="K31" i="68"/>
  <c r="F31" i="68"/>
  <c r="E31" i="68"/>
  <c r="D31" i="68"/>
  <c r="Q30" i="68"/>
  <c r="P30" i="68"/>
  <c r="M30" i="68"/>
  <c r="L30" i="68"/>
  <c r="K30" i="68"/>
  <c r="F30" i="68"/>
  <c r="E30" i="68"/>
  <c r="D30" i="68"/>
  <c r="Q29" i="68"/>
  <c r="P29" i="68"/>
  <c r="M29" i="68"/>
  <c r="L29" i="68"/>
  <c r="K29" i="68"/>
  <c r="F29" i="68"/>
  <c r="E29" i="68"/>
  <c r="D29" i="68"/>
  <c r="Q28" i="68"/>
  <c r="P28" i="68"/>
  <c r="M28" i="68"/>
  <c r="L28" i="68"/>
  <c r="K28" i="68"/>
  <c r="F28" i="68"/>
  <c r="E28" i="68"/>
  <c r="D28" i="68"/>
  <c r="Q27" i="68"/>
  <c r="P27" i="68"/>
  <c r="M27" i="68"/>
  <c r="L27" i="68"/>
  <c r="K27" i="68"/>
  <c r="F27" i="68"/>
  <c r="E27" i="68"/>
  <c r="D27" i="68"/>
  <c r="Q26" i="68"/>
  <c r="P26" i="68"/>
  <c r="M26" i="68"/>
  <c r="L26" i="68"/>
  <c r="K26" i="68"/>
  <c r="F26" i="68"/>
  <c r="E26" i="68"/>
  <c r="D26" i="68"/>
  <c r="Q25" i="68"/>
  <c r="P25" i="68"/>
  <c r="M25" i="68"/>
  <c r="L25" i="68"/>
  <c r="K25" i="68"/>
  <c r="F25" i="68"/>
  <c r="E25" i="68"/>
  <c r="D25" i="68"/>
  <c r="Q24" i="68"/>
  <c r="P24" i="68"/>
  <c r="M24" i="68"/>
  <c r="L24" i="68"/>
  <c r="K24" i="68"/>
  <c r="F24" i="68"/>
  <c r="E24" i="68"/>
  <c r="D24" i="68"/>
  <c r="Q23" i="68"/>
  <c r="P23" i="68"/>
  <c r="M23" i="68"/>
  <c r="L23" i="68"/>
  <c r="K23" i="68"/>
  <c r="F23" i="68"/>
  <c r="E23" i="68"/>
  <c r="D23" i="68"/>
  <c r="Q22" i="68"/>
  <c r="P22" i="68"/>
  <c r="M22" i="68"/>
  <c r="L22" i="68"/>
  <c r="K22" i="68"/>
  <c r="F22" i="68"/>
  <c r="E22" i="68"/>
  <c r="D22" i="68"/>
  <c r="Q21" i="68"/>
  <c r="P21" i="68"/>
  <c r="M21" i="68"/>
  <c r="L21" i="68"/>
  <c r="K21" i="68"/>
  <c r="F21" i="68"/>
  <c r="E21" i="68"/>
  <c r="D21" i="68"/>
  <c r="Q20" i="68"/>
  <c r="P20" i="68"/>
  <c r="M20" i="68"/>
  <c r="L20" i="68"/>
  <c r="K20" i="68"/>
  <c r="F20" i="68"/>
  <c r="E20" i="68"/>
  <c r="D20" i="68"/>
  <c r="Q19" i="68"/>
  <c r="P19" i="68"/>
  <c r="M19" i="68"/>
  <c r="L19" i="68"/>
  <c r="K19" i="68"/>
  <c r="F19" i="68"/>
  <c r="E19" i="68"/>
  <c r="D19" i="68"/>
  <c r="Q18" i="68"/>
  <c r="P18" i="68"/>
  <c r="M18" i="68"/>
  <c r="L18" i="68"/>
  <c r="K18" i="68"/>
  <c r="F18" i="68"/>
  <c r="E18" i="68"/>
  <c r="D18" i="68"/>
  <c r="Q17" i="68"/>
  <c r="P17" i="68"/>
  <c r="M17" i="68"/>
  <c r="L17" i="68"/>
  <c r="K17" i="68"/>
  <c r="F17" i="68"/>
  <c r="E17" i="68"/>
  <c r="D17" i="68"/>
  <c r="Q16" i="68"/>
  <c r="P16" i="68"/>
  <c r="M16" i="68"/>
  <c r="L16" i="68"/>
  <c r="K16" i="68"/>
  <c r="F16" i="68"/>
  <c r="E16" i="68"/>
  <c r="D16" i="68"/>
  <c r="Q15" i="68"/>
  <c r="P15" i="68"/>
  <c r="M15" i="68"/>
  <c r="L15" i="68"/>
  <c r="K15" i="68"/>
  <c r="F15" i="68"/>
  <c r="E15" i="68"/>
  <c r="D15" i="68"/>
  <c r="Q14" i="68"/>
  <c r="P14" i="68"/>
  <c r="M14" i="68"/>
  <c r="L14" i="68"/>
  <c r="K14" i="68"/>
  <c r="F14" i="68"/>
  <c r="E14" i="68"/>
  <c r="D14" i="68"/>
  <c r="Q13" i="68"/>
  <c r="P13" i="68"/>
  <c r="M13" i="68"/>
  <c r="L13" i="68"/>
  <c r="K13" i="68"/>
  <c r="F13" i="68"/>
  <c r="E13" i="68"/>
  <c r="D13" i="68"/>
  <c r="Q12" i="68"/>
  <c r="P12" i="68"/>
  <c r="M12" i="68"/>
  <c r="L12" i="68"/>
  <c r="K12" i="68"/>
  <c r="F12" i="68"/>
  <c r="E12" i="68"/>
  <c r="D12" i="68"/>
  <c r="Q11" i="68"/>
  <c r="P11" i="68"/>
  <c r="M11" i="68"/>
  <c r="L11" i="68"/>
  <c r="K11" i="68"/>
  <c r="F11" i="68"/>
  <c r="E11" i="68"/>
  <c r="D11" i="68"/>
  <c r="Q10" i="68"/>
  <c r="P10" i="68"/>
  <c r="M10" i="68"/>
  <c r="L10" i="68"/>
  <c r="K10" i="68"/>
  <c r="F10" i="68"/>
  <c r="E10" i="68"/>
  <c r="D10" i="68"/>
  <c r="Q9" i="68"/>
  <c r="P9" i="68"/>
  <c r="M9" i="68"/>
  <c r="L9" i="68"/>
  <c r="K9" i="68"/>
  <c r="F9" i="68"/>
  <c r="E9" i="68"/>
  <c r="D9" i="68"/>
  <c r="Q8" i="68"/>
  <c r="P8" i="68"/>
  <c r="M8" i="68"/>
  <c r="L8" i="68"/>
  <c r="K8" i="68"/>
  <c r="F8" i="68"/>
  <c r="E8" i="68"/>
  <c r="D8" i="68"/>
  <c r="Q7" i="68"/>
  <c r="P7" i="68"/>
  <c r="M7" i="68"/>
  <c r="L7" i="68"/>
  <c r="K7" i="68"/>
  <c r="F7" i="68"/>
  <c r="E7" i="68"/>
  <c r="E33" i="68" s="1"/>
  <c r="D7" i="68"/>
  <c r="C6" i="68"/>
  <c r="B6" i="68"/>
  <c r="P38" i="68" s="1"/>
  <c r="P5" i="68"/>
  <c r="M5" i="68"/>
  <c r="K5" i="68"/>
  <c r="I5" i="68"/>
  <c r="D5" i="68"/>
  <c r="F5" i="68" s="1"/>
  <c r="L8" i="67"/>
  <c r="N7" i="67" s="1"/>
  <c r="K8" i="67"/>
  <c r="M7" i="67" s="1"/>
  <c r="E8" i="67"/>
  <c r="G7" i="67" s="1"/>
  <c r="D8" i="67"/>
  <c r="F6" i="67" s="1"/>
  <c r="S7" i="67"/>
  <c r="R7" i="67"/>
  <c r="O7" i="67"/>
  <c r="H7" i="67"/>
  <c r="S6" i="67"/>
  <c r="R6" i="67"/>
  <c r="O6" i="67"/>
  <c r="H6" i="67"/>
  <c r="G6" i="67"/>
  <c r="S5" i="67"/>
  <c r="R5" i="67"/>
  <c r="L5" i="67"/>
  <c r="K5" i="67"/>
  <c r="G5" i="67"/>
  <c r="N5" i="67" s="1"/>
  <c r="F5" i="67"/>
  <c r="M5" i="67" s="1"/>
  <c r="R4" i="67"/>
  <c r="O4" i="67"/>
  <c r="M4" i="67"/>
  <c r="K4" i="67"/>
  <c r="F4" i="67"/>
  <c r="H4" i="67" s="1"/>
  <c r="Q96" i="66"/>
  <c r="P96" i="66"/>
  <c r="M96" i="66"/>
  <c r="L96" i="66"/>
  <c r="K96" i="66"/>
  <c r="F96" i="66"/>
  <c r="J95" i="66"/>
  <c r="I95" i="66"/>
  <c r="C95" i="66"/>
  <c r="E95" i="66" s="1"/>
  <c r="B95" i="66"/>
  <c r="D95" i="66" s="1"/>
  <c r="L94" i="66"/>
  <c r="K94" i="66"/>
  <c r="E94" i="66"/>
  <c r="D94" i="66"/>
  <c r="L93" i="66"/>
  <c r="K93" i="66"/>
  <c r="E93" i="66"/>
  <c r="D93" i="66"/>
  <c r="L92" i="66"/>
  <c r="K92" i="66"/>
  <c r="E92" i="66"/>
  <c r="D92" i="66"/>
  <c r="L91" i="66"/>
  <c r="K91" i="66"/>
  <c r="E91" i="66"/>
  <c r="D91" i="66"/>
  <c r="L90" i="66"/>
  <c r="K90" i="66"/>
  <c r="E90" i="66"/>
  <c r="D90" i="66"/>
  <c r="L89" i="66"/>
  <c r="K89" i="66"/>
  <c r="E89" i="66"/>
  <c r="D89" i="66"/>
  <c r="L88" i="66"/>
  <c r="K88" i="66"/>
  <c r="E88" i="66"/>
  <c r="D88" i="66"/>
  <c r="L87" i="66"/>
  <c r="K87" i="66"/>
  <c r="E87" i="66"/>
  <c r="D87" i="66"/>
  <c r="L86" i="66"/>
  <c r="K86" i="66"/>
  <c r="E86" i="66"/>
  <c r="D86" i="66"/>
  <c r="Q85" i="66"/>
  <c r="P85" i="66"/>
  <c r="M85" i="66"/>
  <c r="L85" i="66"/>
  <c r="K85" i="66"/>
  <c r="F85" i="66"/>
  <c r="E85" i="66"/>
  <c r="D85" i="66"/>
  <c r="Q84" i="66"/>
  <c r="P84" i="66"/>
  <c r="M84" i="66"/>
  <c r="L84" i="66"/>
  <c r="K84" i="66"/>
  <c r="F84" i="66"/>
  <c r="E84" i="66"/>
  <c r="D84" i="66"/>
  <c r="Q83" i="66"/>
  <c r="P83" i="66"/>
  <c r="M83" i="66"/>
  <c r="L83" i="66"/>
  <c r="K83" i="66"/>
  <c r="F83" i="66"/>
  <c r="E83" i="66"/>
  <c r="D83" i="66"/>
  <c r="Q82" i="66"/>
  <c r="P82" i="66"/>
  <c r="M82" i="66"/>
  <c r="L82" i="66"/>
  <c r="K82" i="66"/>
  <c r="F82" i="66"/>
  <c r="E82" i="66"/>
  <c r="D82" i="66"/>
  <c r="Q81" i="66"/>
  <c r="P81" i="66"/>
  <c r="M81" i="66"/>
  <c r="L81" i="66"/>
  <c r="K81" i="66"/>
  <c r="F81" i="66"/>
  <c r="E81" i="66"/>
  <c r="D81" i="66"/>
  <c r="Q80" i="66"/>
  <c r="P80" i="66"/>
  <c r="M80" i="66"/>
  <c r="L80" i="66"/>
  <c r="K80" i="66"/>
  <c r="F80" i="66"/>
  <c r="E80" i="66"/>
  <c r="D80" i="66"/>
  <c r="Q79" i="66"/>
  <c r="P79" i="66"/>
  <c r="M79" i="66"/>
  <c r="L79" i="66"/>
  <c r="K79" i="66"/>
  <c r="F79" i="66"/>
  <c r="E79" i="66"/>
  <c r="D79" i="66"/>
  <c r="Q78" i="66"/>
  <c r="P78" i="66"/>
  <c r="M78" i="66"/>
  <c r="L78" i="66"/>
  <c r="K78" i="66"/>
  <c r="F78" i="66"/>
  <c r="E78" i="66"/>
  <c r="D78" i="66"/>
  <c r="Q77" i="66"/>
  <c r="P77" i="66"/>
  <c r="M77" i="66"/>
  <c r="L77" i="66"/>
  <c r="K77" i="66"/>
  <c r="F77" i="66"/>
  <c r="E77" i="66"/>
  <c r="D77" i="66"/>
  <c r="Q76" i="66"/>
  <c r="P76" i="66"/>
  <c r="M76" i="66"/>
  <c r="L76" i="66"/>
  <c r="K76" i="66"/>
  <c r="F76" i="66"/>
  <c r="E76" i="66"/>
  <c r="D76" i="66"/>
  <c r="Q75" i="66"/>
  <c r="P75" i="66"/>
  <c r="M75" i="66"/>
  <c r="L75" i="66"/>
  <c r="K75" i="66"/>
  <c r="F75" i="66"/>
  <c r="E75" i="66"/>
  <c r="D75" i="66"/>
  <c r="Q74" i="66"/>
  <c r="P74" i="66"/>
  <c r="M74" i="66"/>
  <c r="L74" i="66"/>
  <c r="K74" i="66"/>
  <c r="F74" i="66"/>
  <c r="E74" i="66"/>
  <c r="D74" i="66"/>
  <c r="Q73" i="66"/>
  <c r="P73" i="66"/>
  <c r="M73" i="66"/>
  <c r="L73" i="66"/>
  <c r="K73" i="66"/>
  <c r="F73" i="66"/>
  <c r="E73" i="66"/>
  <c r="D73" i="66"/>
  <c r="Q72" i="66"/>
  <c r="P72" i="66"/>
  <c r="M72" i="66"/>
  <c r="L72" i="66"/>
  <c r="K72" i="66"/>
  <c r="F72" i="66"/>
  <c r="E72" i="66"/>
  <c r="D72" i="66"/>
  <c r="Q71" i="66"/>
  <c r="P71" i="66"/>
  <c r="M71" i="66"/>
  <c r="L71" i="66"/>
  <c r="K71" i="66"/>
  <c r="F71" i="66"/>
  <c r="E71" i="66"/>
  <c r="D71" i="66"/>
  <c r="Q70" i="66"/>
  <c r="P70" i="66"/>
  <c r="M70" i="66"/>
  <c r="L70" i="66"/>
  <c r="K70" i="66"/>
  <c r="F70" i="66"/>
  <c r="E70" i="66"/>
  <c r="D70" i="66"/>
  <c r="Q69" i="66"/>
  <c r="P69" i="66"/>
  <c r="M69" i="66"/>
  <c r="L69" i="66"/>
  <c r="K69" i="66"/>
  <c r="F69" i="66"/>
  <c r="E69" i="66"/>
  <c r="D69" i="66"/>
  <c r="Q68" i="66"/>
  <c r="P68" i="66"/>
  <c r="M68" i="66"/>
  <c r="L68" i="66"/>
  <c r="K68" i="66"/>
  <c r="F68" i="66"/>
  <c r="E68" i="66"/>
  <c r="E96" i="66" s="1"/>
  <c r="D68" i="66"/>
  <c r="P66" i="66"/>
  <c r="M66" i="66"/>
  <c r="K66" i="66"/>
  <c r="I66" i="66"/>
  <c r="F66" i="66"/>
  <c r="D66" i="66"/>
  <c r="B66" i="66"/>
  <c r="Q62" i="66"/>
  <c r="P62" i="66"/>
  <c r="M62" i="66"/>
  <c r="F62" i="66"/>
  <c r="J61" i="66"/>
  <c r="I61" i="66"/>
  <c r="C61" i="66"/>
  <c r="B61" i="66"/>
  <c r="D61" i="66" s="1"/>
  <c r="D62" i="66" s="1"/>
  <c r="L60" i="66"/>
  <c r="K60" i="66"/>
  <c r="L59" i="66"/>
  <c r="K59" i="66"/>
  <c r="L58" i="66"/>
  <c r="K58" i="66"/>
  <c r="Q57" i="66"/>
  <c r="P57" i="66"/>
  <c r="M57" i="66"/>
  <c r="L57" i="66"/>
  <c r="K57" i="66"/>
  <c r="F57" i="66"/>
  <c r="Q56" i="66"/>
  <c r="P56" i="66"/>
  <c r="M56" i="66"/>
  <c r="L56" i="66"/>
  <c r="K56" i="66"/>
  <c r="F56" i="66"/>
  <c r="Q55" i="66"/>
  <c r="P55" i="66"/>
  <c r="M55" i="66"/>
  <c r="L55" i="66"/>
  <c r="K55" i="66"/>
  <c r="F55" i="66"/>
  <c r="Q54" i="66"/>
  <c r="P54" i="66"/>
  <c r="M54" i="66"/>
  <c r="L54" i="66"/>
  <c r="K54" i="66"/>
  <c r="F54" i="66"/>
  <c r="Q53" i="66"/>
  <c r="P53" i="66"/>
  <c r="M53" i="66"/>
  <c r="L53" i="66"/>
  <c r="K53" i="66"/>
  <c r="F53" i="66"/>
  <c r="Q52" i="66"/>
  <c r="P52" i="66"/>
  <c r="M52" i="66"/>
  <c r="L52" i="66"/>
  <c r="K52" i="66"/>
  <c r="F52" i="66"/>
  <c r="Q51" i="66"/>
  <c r="P51" i="66"/>
  <c r="M51" i="66"/>
  <c r="L51" i="66"/>
  <c r="K51" i="66"/>
  <c r="F51" i="66"/>
  <c r="Q50" i="66"/>
  <c r="P50" i="66"/>
  <c r="M50" i="66"/>
  <c r="L50" i="66"/>
  <c r="K50" i="66"/>
  <c r="F50" i="66"/>
  <c r="Q49" i="66"/>
  <c r="P49" i="66"/>
  <c r="M49" i="66"/>
  <c r="L49" i="66"/>
  <c r="K49" i="66"/>
  <c r="F49" i="66"/>
  <c r="Q48" i="66"/>
  <c r="P48" i="66"/>
  <c r="M48" i="66"/>
  <c r="L48" i="66"/>
  <c r="K48" i="66"/>
  <c r="F48" i="66"/>
  <c r="Q47" i="66"/>
  <c r="P47" i="66"/>
  <c r="M47" i="66"/>
  <c r="L47" i="66"/>
  <c r="K47" i="66"/>
  <c r="F47" i="66"/>
  <c r="Q46" i="66"/>
  <c r="P46" i="66"/>
  <c r="M46" i="66"/>
  <c r="L46" i="66"/>
  <c r="K46" i="66"/>
  <c r="F46" i="66"/>
  <c r="Q45" i="66"/>
  <c r="P45" i="66"/>
  <c r="M45" i="66"/>
  <c r="L45" i="66"/>
  <c r="K45" i="66"/>
  <c r="F45" i="66"/>
  <c r="Q44" i="66"/>
  <c r="P44" i="66"/>
  <c r="M44" i="66"/>
  <c r="L44" i="66"/>
  <c r="K44" i="66"/>
  <c r="F44" i="66"/>
  <c r="Q43" i="66"/>
  <c r="P43" i="66"/>
  <c r="M43" i="66"/>
  <c r="L43" i="66"/>
  <c r="K43" i="66"/>
  <c r="F43" i="66"/>
  <c r="Q42" i="66"/>
  <c r="P42" i="66"/>
  <c r="M42" i="66"/>
  <c r="L42" i="66"/>
  <c r="K42" i="66"/>
  <c r="F42" i="66"/>
  <c r="Q41" i="66"/>
  <c r="P41" i="66"/>
  <c r="M41" i="66"/>
  <c r="L41" i="66"/>
  <c r="K41" i="66"/>
  <c r="F41" i="66"/>
  <c r="Q40" i="66"/>
  <c r="P40" i="66"/>
  <c r="M40" i="66"/>
  <c r="L40" i="66"/>
  <c r="K40" i="66"/>
  <c r="F40" i="66"/>
  <c r="Q39" i="66"/>
  <c r="P39" i="66"/>
  <c r="M39" i="66"/>
  <c r="L39" i="66"/>
  <c r="K39" i="66"/>
  <c r="F39" i="66"/>
  <c r="R37" i="66"/>
  <c r="R66" i="66" s="1"/>
  <c r="P37" i="66"/>
  <c r="M37" i="66"/>
  <c r="K37" i="66"/>
  <c r="I37" i="66"/>
  <c r="F37" i="66"/>
  <c r="D37" i="66"/>
  <c r="B37" i="66"/>
  <c r="Q33" i="66"/>
  <c r="P33" i="66"/>
  <c r="M33" i="66"/>
  <c r="F33" i="66"/>
  <c r="J32" i="66"/>
  <c r="I32" i="66"/>
  <c r="C32" i="66"/>
  <c r="B32" i="66"/>
  <c r="D32" i="66" s="1"/>
  <c r="Q31" i="66"/>
  <c r="P31" i="66"/>
  <c r="M31" i="66"/>
  <c r="L31" i="66"/>
  <c r="K31" i="66"/>
  <c r="F31" i="66"/>
  <c r="E31" i="66"/>
  <c r="Q30" i="66"/>
  <c r="P30" i="66"/>
  <c r="M30" i="66"/>
  <c r="L30" i="66"/>
  <c r="K30" i="66"/>
  <c r="F30" i="66"/>
  <c r="E30" i="66"/>
  <c r="Q29" i="66"/>
  <c r="P29" i="66"/>
  <c r="M29" i="66"/>
  <c r="L29" i="66"/>
  <c r="K29" i="66"/>
  <c r="F29" i="66"/>
  <c r="E29" i="66"/>
  <c r="Q28" i="66"/>
  <c r="P28" i="66"/>
  <c r="M28" i="66"/>
  <c r="L28" i="66"/>
  <c r="K28" i="66"/>
  <c r="F28" i="66"/>
  <c r="E28" i="66"/>
  <c r="Q27" i="66"/>
  <c r="P27" i="66"/>
  <c r="M27" i="66"/>
  <c r="L27" i="66"/>
  <c r="K27" i="66"/>
  <c r="F27" i="66"/>
  <c r="E27" i="66"/>
  <c r="Q26" i="66"/>
  <c r="P26" i="66"/>
  <c r="M26" i="66"/>
  <c r="L26" i="66"/>
  <c r="K26" i="66"/>
  <c r="F26" i="66"/>
  <c r="E26" i="66"/>
  <c r="Q25" i="66"/>
  <c r="P25" i="66"/>
  <c r="M25" i="66"/>
  <c r="L25" i="66"/>
  <c r="K25" i="66"/>
  <c r="F25" i="66"/>
  <c r="E25" i="66"/>
  <c r="Q24" i="66"/>
  <c r="P24" i="66"/>
  <c r="M24" i="66"/>
  <c r="L24" i="66"/>
  <c r="K24" i="66"/>
  <c r="F24" i="66"/>
  <c r="E24" i="66"/>
  <c r="Q23" i="66"/>
  <c r="P23" i="66"/>
  <c r="M23" i="66"/>
  <c r="L23" i="66"/>
  <c r="K23" i="66"/>
  <c r="F23" i="66"/>
  <c r="E23" i="66"/>
  <c r="Q22" i="66"/>
  <c r="P22" i="66"/>
  <c r="M22" i="66"/>
  <c r="L22" i="66"/>
  <c r="K22" i="66"/>
  <c r="F22" i="66"/>
  <c r="E22" i="66"/>
  <c r="Q21" i="66"/>
  <c r="P21" i="66"/>
  <c r="M21" i="66"/>
  <c r="L21" i="66"/>
  <c r="K21" i="66"/>
  <c r="F21" i="66"/>
  <c r="E21" i="66"/>
  <c r="Q20" i="66"/>
  <c r="P20" i="66"/>
  <c r="M20" i="66"/>
  <c r="L20" i="66"/>
  <c r="K20" i="66"/>
  <c r="F20" i="66"/>
  <c r="E20" i="66"/>
  <c r="Q19" i="66"/>
  <c r="P19" i="66"/>
  <c r="M19" i="66"/>
  <c r="L19" i="66"/>
  <c r="K19" i="66"/>
  <c r="F19" i="66"/>
  <c r="E19" i="66"/>
  <c r="Q18" i="66"/>
  <c r="P18" i="66"/>
  <c r="M18" i="66"/>
  <c r="L18" i="66"/>
  <c r="K18" i="66"/>
  <c r="F18" i="66"/>
  <c r="E18" i="66"/>
  <c r="Q17" i="66"/>
  <c r="P17" i="66"/>
  <c r="M17" i="66"/>
  <c r="L17" i="66"/>
  <c r="K17" i="66"/>
  <c r="F17" i="66"/>
  <c r="E17" i="66"/>
  <c r="Q16" i="66"/>
  <c r="P16" i="66"/>
  <c r="M16" i="66"/>
  <c r="L16" i="66"/>
  <c r="K16" i="66"/>
  <c r="F16" i="66"/>
  <c r="E16" i="66"/>
  <c r="Q15" i="66"/>
  <c r="P15" i="66"/>
  <c r="M15" i="66"/>
  <c r="L15" i="66"/>
  <c r="K15" i="66"/>
  <c r="F15" i="66"/>
  <c r="E15" i="66"/>
  <c r="Q14" i="66"/>
  <c r="P14" i="66"/>
  <c r="M14" i="66"/>
  <c r="L14" i="66"/>
  <c r="K14" i="66"/>
  <c r="F14" i="66"/>
  <c r="E14" i="66"/>
  <c r="Q13" i="66"/>
  <c r="P13" i="66"/>
  <c r="M13" i="66"/>
  <c r="L13" i="66"/>
  <c r="K13" i="66"/>
  <c r="F13" i="66"/>
  <c r="E13" i="66"/>
  <c r="Q12" i="66"/>
  <c r="P12" i="66"/>
  <c r="M12" i="66"/>
  <c r="L12" i="66"/>
  <c r="K12" i="66"/>
  <c r="F12" i="66"/>
  <c r="E12" i="66"/>
  <c r="Q11" i="66"/>
  <c r="P11" i="66"/>
  <c r="M11" i="66"/>
  <c r="L11" i="66"/>
  <c r="K11" i="66"/>
  <c r="F11" i="66"/>
  <c r="E11" i="66"/>
  <c r="Q10" i="66"/>
  <c r="P10" i="66"/>
  <c r="M10" i="66"/>
  <c r="L10" i="66"/>
  <c r="K10" i="66"/>
  <c r="F10" i="66"/>
  <c r="E10" i="66"/>
  <c r="Q9" i="66"/>
  <c r="P9" i="66"/>
  <c r="M9" i="66"/>
  <c r="L9" i="66"/>
  <c r="K9" i="66"/>
  <c r="F9" i="66"/>
  <c r="E9" i="66"/>
  <c r="Q8" i="66"/>
  <c r="P8" i="66"/>
  <c r="M8" i="66"/>
  <c r="L8" i="66"/>
  <c r="K8" i="66"/>
  <c r="F8" i="66"/>
  <c r="E8" i="66"/>
  <c r="Q7" i="66"/>
  <c r="P7" i="66"/>
  <c r="M7" i="66"/>
  <c r="L7" i="66"/>
  <c r="K7" i="66"/>
  <c r="F7" i="66"/>
  <c r="E7" i="66"/>
  <c r="D33" i="66"/>
  <c r="C6" i="66"/>
  <c r="Q67" i="66" s="1"/>
  <c r="B6" i="66"/>
  <c r="P5" i="66"/>
  <c r="M5" i="66"/>
  <c r="K5" i="66"/>
  <c r="I5" i="66"/>
  <c r="D5" i="66"/>
  <c r="F5" i="66" s="1"/>
  <c r="S5" i="65"/>
  <c r="R5" i="65"/>
  <c r="L5" i="65"/>
  <c r="K5" i="65"/>
  <c r="G5" i="65"/>
  <c r="N5" i="65" s="1"/>
  <c r="F5" i="65"/>
  <c r="M5" i="65" s="1"/>
  <c r="R4" i="65"/>
  <c r="O4" i="65"/>
  <c r="M4" i="65"/>
  <c r="K4" i="65"/>
  <c r="F4" i="65"/>
  <c r="H4" i="65" s="1"/>
  <c r="L8" i="65"/>
  <c r="N7" i="65" s="1"/>
  <c r="K8" i="65"/>
  <c r="M7" i="65" s="1"/>
  <c r="E8" i="65"/>
  <c r="G7" i="65" s="1"/>
  <c r="D8" i="65"/>
  <c r="S7" i="65"/>
  <c r="R7" i="65"/>
  <c r="O7" i="65"/>
  <c r="H7" i="65"/>
  <c r="F7" i="65"/>
  <c r="S6" i="65"/>
  <c r="R6" i="65"/>
  <c r="O6" i="65"/>
  <c r="H6" i="65"/>
  <c r="F6" i="65"/>
  <c r="F8" i="65" s="1"/>
  <c r="F7" i="67" l="1"/>
  <c r="N6" i="65"/>
  <c r="G6" i="65"/>
  <c r="G8" i="65" s="1"/>
  <c r="N82" i="70"/>
  <c r="N91" i="70"/>
  <c r="N93" i="70"/>
  <c r="N53" i="70"/>
  <c r="N54" i="70"/>
  <c r="N55" i="70"/>
  <c r="N56" i="70"/>
  <c r="G53" i="70"/>
  <c r="G54" i="70"/>
  <c r="G55" i="70"/>
  <c r="G56" i="70"/>
  <c r="N90" i="70"/>
  <c r="N51" i="70"/>
  <c r="N60" i="70"/>
  <c r="M61" i="70"/>
  <c r="E96" i="68"/>
  <c r="R87" i="68"/>
  <c r="N6" i="67"/>
  <c r="N86" i="66"/>
  <c r="N87" i="66"/>
  <c r="N88" i="66"/>
  <c r="N89" i="66"/>
  <c r="N90" i="66"/>
  <c r="N91" i="66"/>
  <c r="L67" i="66"/>
  <c r="N92" i="66"/>
  <c r="N93" i="66"/>
  <c r="G94" i="68"/>
  <c r="E67" i="66"/>
  <c r="N58" i="70"/>
  <c r="M8" i="69"/>
  <c r="G6" i="69"/>
  <c r="G8" i="69" s="1"/>
  <c r="G8" i="67"/>
  <c r="F8" i="67"/>
  <c r="G58" i="70"/>
  <c r="G59" i="70"/>
  <c r="G60" i="70"/>
  <c r="G86" i="66"/>
  <c r="G87" i="66"/>
  <c r="G88" i="66"/>
  <c r="G89" i="66"/>
  <c r="G90" i="66"/>
  <c r="G91" i="66"/>
  <c r="G92" i="66"/>
  <c r="G93" i="66"/>
  <c r="N59" i="70"/>
  <c r="D61" i="70"/>
  <c r="P61" i="70"/>
  <c r="E61" i="70"/>
  <c r="E62" i="70" s="1"/>
  <c r="Q61" i="70"/>
  <c r="G8" i="70"/>
  <c r="G9" i="70"/>
  <c r="G10" i="70"/>
  <c r="G11" i="70"/>
  <c r="G12" i="70"/>
  <c r="G13" i="70"/>
  <c r="G14" i="70"/>
  <c r="G15" i="70"/>
  <c r="G16" i="70"/>
  <c r="G17" i="70"/>
  <c r="G18" i="70"/>
  <c r="G19" i="70"/>
  <c r="G20" i="70"/>
  <c r="G21" i="70"/>
  <c r="G22" i="70"/>
  <c r="I7" i="69"/>
  <c r="N39" i="66"/>
  <c r="N42" i="66"/>
  <c r="N43" i="66"/>
  <c r="N44" i="66"/>
  <c r="N45" i="66"/>
  <c r="N47" i="66"/>
  <c r="N48" i="66"/>
  <c r="N49" i="66"/>
  <c r="R68" i="70"/>
  <c r="G69" i="70"/>
  <c r="G70" i="70"/>
  <c r="R70" i="70"/>
  <c r="G71" i="70"/>
  <c r="G72" i="70"/>
  <c r="R72" i="70"/>
  <c r="G73" i="70"/>
  <c r="G74" i="70"/>
  <c r="R74" i="70"/>
  <c r="G75" i="70"/>
  <c r="G76" i="70"/>
  <c r="R76" i="70"/>
  <c r="G77" i="70"/>
  <c r="G78" i="70"/>
  <c r="R78" i="70"/>
  <c r="G79" i="70"/>
  <c r="G80" i="70"/>
  <c r="R80" i="70"/>
  <c r="G83" i="70"/>
  <c r="G84" i="70"/>
  <c r="R84" i="70"/>
  <c r="G85" i="70"/>
  <c r="G86" i="70"/>
  <c r="R86" i="70"/>
  <c r="G87" i="70"/>
  <c r="R87" i="70"/>
  <c r="G88" i="70"/>
  <c r="R88" i="70"/>
  <c r="G89" i="70"/>
  <c r="R89" i="70"/>
  <c r="F95" i="70"/>
  <c r="R33" i="70"/>
  <c r="G23" i="70"/>
  <c r="G24" i="70"/>
  <c r="N86" i="68"/>
  <c r="N87" i="68"/>
  <c r="N88" i="68"/>
  <c r="N89" i="68"/>
  <c r="N90" i="68"/>
  <c r="N91" i="68"/>
  <c r="N92" i="68"/>
  <c r="N93" i="68"/>
  <c r="M95" i="68"/>
  <c r="N58" i="68"/>
  <c r="N59" i="68"/>
  <c r="N60" i="68"/>
  <c r="G58" i="68"/>
  <c r="G59" i="68"/>
  <c r="G60" i="68"/>
  <c r="R33" i="68"/>
  <c r="N51" i="66"/>
  <c r="N52" i="66"/>
  <c r="N53" i="66"/>
  <c r="N55" i="66"/>
  <c r="N56" i="66"/>
  <c r="N57" i="66"/>
  <c r="M61" i="66"/>
  <c r="R39" i="66"/>
  <c r="R41" i="66"/>
  <c r="R44" i="66"/>
  <c r="R46" i="66"/>
  <c r="R48" i="66"/>
  <c r="R50" i="66"/>
  <c r="R52" i="66"/>
  <c r="R54" i="66"/>
  <c r="R56" i="66"/>
  <c r="F32" i="66"/>
  <c r="O8" i="69"/>
  <c r="T7" i="69"/>
  <c r="N8" i="67"/>
  <c r="N8" i="65"/>
  <c r="R96" i="70"/>
  <c r="R39" i="70"/>
  <c r="R41" i="70"/>
  <c r="R43" i="70"/>
  <c r="R45" i="70"/>
  <c r="R47" i="70"/>
  <c r="R49" i="70"/>
  <c r="R51" i="70"/>
  <c r="R7" i="70"/>
  <c r="R9" i="70"/>
  <c r="R11" i="70"/>
  <c r="R13" i="70"/>
  <c r="R15" i="70"/>
  <c r="R17" i="70"/>
  <c r="R19" i="70"/>
  <c r="R21" i="70"/>
  <c r="R23" i="70"/>
  <c r="R25" i="70"/>
  <c r="R27" i="70"/>
  <c r="R29" i="70"/>
  <c r="R31" i="70"/>
  <c r="G25" i="70"/>
  <c r="G26" i="70"/>
  <c r="G27" i="70"/>
  <c r="G28" i="70"/>
  <c r="G29" i="70"/>
  <c r="G30" i="70"/>
  <c r="G31" i="70"/>
  <c r="N6" i="69"/>
  <c r="N7" i="69"/>
  <c r="P7" i="69" s="1"/>
  <c r="R91" i="68"/>
  <c r="R89" i="68"/>
  <c r="G86" i="68"/>
  <c r="G87" i="68"/>
  <c r="G88" i="68"/>
  <c r="G89" i="68"/>
  <c r="G90" i="68"/>
  <c r="G91" i="68"/>
  <c r="G92" i="68"/>
  <c r="G93" i="68"/>
  <c r="R88" i="68"/>
  <c r="R58" i="68"/>
  <c r="M61" i="68"/>
  <c r="R62" i="68"/>
  <c r="Q61" i="68"/>
  <c r="R61" i="68" s="1"/>
  <c r="R60" i="68"/>
  <c r="R59" i="68"/>
  <c r="R7" i="68"/>
  <c r="R9" i="68"/>
  <c r="R11" i="68"/>
  <c r="R13" i="68"/>
  <c r="R15" i="68"/>
  <c r="R17" i="68"/>
  <c r="R19" i="68"/>
  <c r="R21" i="68"/>
  <c r="R23" i="68"/>
  <c r="R25" i="68"/>
  <c r="R27" i="68"/>
  <c r="R29" i="68"/>
  <c r="R31" i="68"/>
  <c r="M32" i="68"/>
  <c r="G8" i="68"/>
  <c r="G9" i="68"/>
  <c r="G11" i="68"/>
  <c r="G12" i="68"/>
  <c r="G13" i="68"/>
  <c r="G15" i="68"/>
  <c r="G16" i="68"/>
  <c r="G17" i="68"/>
  <c r="G19" i="68"/>
  <c r="G20" i="68"/>
  <c r="G21" i="68"/>
  <c r="G23" i="68"/>
  <c r="G24" i="68"/>
  <c r="G25" i="68"/>
  <c r="G27" i="68"/>
  <c r="G28" i="68"/>
  <c r="G29" i="68"/>
  <c r="G31" i="68"/>
  <c r="R69" i="66"/>
  <c r="R71" i="66"/>
  <c r="R73" i="66"/>
  <c r="R75" i="66"/>
  <c r="R77" i="66"/>
  <c r="R79" i="66"/>
  <c r="R81" i="66"/>
  <c r="R83" i="66"/>
  <c r="R85" i="66"/>
  <c r="R33" i="66"/>
  <c r="N7" i="66"/>
  <c r="N10" i="66"/>
  <c r="N11" i="66"/>
  <c r="N12" i="66"/>
  <c r="N14" i="66"/>
  <c r="N15" i="66"/>
  <c r="N16" i="66"/>
  <c r="N18" i="66"/>
  <c r="N19" i="66"/>
  <c r="N20" i="66"/>
  <c r="N22" i="66"/>
  <c r="N23" i="66"/>
  <c r="N24" i="66"/>
  <c r="N26" i="66"/>
  <c r="N27" i="66"/>
  <c r="R7" i="66"/>
  <c r="R9" i="66"/>
  <c r="R11" i="66"/>
  <c r="R13" i="66"/>
  <c r="R15" i="66"/>
  <c r="R17" i="66"/>
  <c r="R19" i="66"/>
  <c r="R21" i="66"/>
  <c r="R23" i="66"/>
  <c r="R25" i="66"/>
  <c r="R27" i="66"/>
  <c r="R29" i="66"/>
  <c r="R31" i="66"/>
  <c r="M95" i="70"/>
  <c r="G40" i="70"/>
  <c r="G41" i="70"/>
  <c r="G42" i="70"/>
  <c r="G43" i="70"/>
  <c r="G44" i="70"/>
  <c r="G45" i="70"/>
  <c r="G47" i="70"/>
  <c r="G48" i="70"/>
  <c r="G49" i="70"/>
  <c r="G50" i="70"/>
  <c r="G51" i="70"/>
  <c r="R62" i="70"/>
  <c r="N96" i="70"/>
  <c r="N68" i="70"/>
  <c r="N69" i="70"/>
  <c r="N70" i="70"/>
  <c r="N71" i="70"/>
  <c r="N72" i="70"/>
  <c r="N73" i="70"/>
  <c r="N74" i="70"/>
  <c r="N75" i="70"/>
  <c r="N76" i="70"/>
  <c r="N77" i="70"/>
  <c r="N78" i="70"/>
  <c r="N79" i="70"/>
  <c r="N80" i="70"/>
  <c r="N83" i="70"/>
  <c r="N84" i="70"/>
  <c r="N85" i="70"/>
  <c r="N86" i="70"/>
  <c r="N87" i="70"/>
  <c r="N88" i="70"/>
  <c r="N89" i="70"/>
  <c r="R69" i="70"/>
  <c r="R71" i="70"/>
  <c r="R73" i="70"/>
  <c r="R75" i="70"/>
  <c r="R77" i="70"/>
  <c r="R79" i="70"/>
  <c r="R83" i="70"/>
  <c r="R85" i="70"/>
  <c r="P95" i="70"/>
  <c r="N40" i="70"/>
  <c r="N41" i="70"/>
  <c r="N42" i="70"/>
  <c r="N43" i="70"/>
  <c r="N44" i="70"/>
  <c r="N45" i="70"/>
  <c r="N46" i="70"/>
  <c r="N47" i="70"/>
  <c r="N48" i="70"/>
  <c r="N49" i="70"/>
  <c r="N50" i="70"/>
  <c r="R40" i="70"/>
  <c r="R42" i="70"/>
  <c r="R44" i="70"/>
  <c r="R46" i="70"/>
  <c r="R48" i="70"/>
  <c r="R50" i="70"/>
  <c r="N7" i="70"/>
  <c r="N8" i="70"/>
  <c r="N9" i="70"/>
  <c r="N10" i="70"/>
  <c r="N11" i="70"/>
  <c r="N12" i="70"/>
  <c r="N13" i="70"/>
  <c r="N14" i="70"/>
  <c r="N15" i="70"/>
  <c r="N16" i="70"/>
  <c r="N17" i="70"/>
  <c r="N18" i="70"/>
  <c r="N19" i="70"/>
  <c r="N20" i="70"/>
  <c r="N21" i="70"/>
  <c r="N22" i="70"/>
  <c r="N23" i="70"/>
  <c r="N24" i="70"/>
  <c r="N25" i="70"/>
  <c r="N26" i="70"/>
  <c r="N27" i="70"/>
  <c r="N28" i="70"/>
  <c r="N29" i="70"/>
  <c r="N30" i="70"/>
  <c r="N31" i="70"/>
  <c r="Q32" i="70"/>
  <c r="R8" i="70"/>
  <c r="R10" i="70"/>
  <c r="R12" i="70"/>
  <c r="R14" i="70"/>
  <c r="R16" i="70"/>
  <c r="R18" i="70"/>
  <c r="R20" i="70"/>
  <c r="R22" i="70"/>
  <c r="R24" i="70"/>
  <c r="R26" i="70"/>
  <c r="R28" i="70"/>
  <c r="R30" i="70"/>
  <c r="F32" i="70"/>
  <c r="P32" i="70"/>
  <c r="P67" i="70"/>
  <c r="K67" i="70"/>
  <c r="I67" i="70"/>
  <c r="D67" i="70"/>
  <c r="B67" i="70"/>
  <c r="D6" i="70"/>
  <c r="I6" i="70"/>
  <c r="K6" i="70"/>
  <c r="P6" i="70"/>
  <c r="L32" i="70"/>
  <c r="L33" i="70" s="1"/>
  <c r="B38" i="70"/>
  <c r="D38" i="70"/>
  <c r="I38" i="70"/>
  <c r="K38" i="70"/>
  <c r="P38" i="70"/>
  <c r="D62" i="70"/>
  <c r="G46" i="70"/>
  <c r="G61" i="70"/>
  <c r="Q67" i="70"/>
  <c r="L67" i="70"/>
  <c r="J67" i="70"/>
  <c r="E67" i="70"/>
  <c r="C67" i="70"/>
  <c r="E6" i="70"/>
  <c r="J6" i="70" s="1"/>
  <c r="L6" i="70"/>
  <c r="Q6" i="70"/>
  <c r="G7" i="70"/>
  <c r="D32" i="70"/>
  <c r="D33" i="70" s="1"/>
  <c r="K32" i="70"/>
  <c r="K33" i="70" s="1"/>
  <c r="M32" i="70"/>
  <c r="C38" i="70"/>
  <c r="E38" i="70"/>
  <c r="J38" i="70"/>
  <c r="L38" i="70"/>
  <c r="Q38" i="70"/>
  <c r="G39" i="70"/>
  <c r="N39" i="70"/>
  <c r="F61" i="70"/>
  <c r="K61" i="70"/>
  <c r="K62" i="70" s="1"/>
  <c r="E95" i="70"/>
  <c r="G95" i="70" s="1"/>
  <c r="L95" i="70"/>
  <c r="Q95" i="70"/>
  <c r="L61" i="70"/>
  <c r="N61" i="70" s="1"/>
  <c r="G68" i="70"/>
  <c r="K95" i="70"/>
  <c r="T6" i="69"/>
  <c r="R8" i="69"/>
  <c r="H8" i="69"/>
  <c r="I8" i="69"/>
  <c r="P6" i="69"/>
  <c r="S8" i="69"/>
  <c r="N96" i="68"/>
  <c r="R96" i="68"/>
  <c r="N79" i="68"/>
  <c r="N80" i="68"/>
  <c r="N82" i="68"/>
  <c r="N83" i="68"/>
  <c r="N84" i="68"/>
  <c r="R93" i="68"/>
  <c r="R92" i="68"/>
  <c r="R68" i="68"/>
  <c r="G69" i="68"/>
  <c r="G70" i="68"/>
  <c r="R70" i="68"/>
  <c r="G72" i="68"/>
  <c r="R72" i="68"/>
  <c r="G73" i="68"/>
  <c r="G74" i="68"/>
  <c r="R74" i="68"/>
  <c r="G76" i="68"/>
  <c r="R76" i="68"/>
  <c r="G77" i="68"/>
  <c r="G78" i="68"/>
  <c r="G80" i="68"/>
  <c r="G81" i="68"/>
  <c r="G82" i="68"/>
  <c r="G84" i="68"/>
  <c r="R90" i="68"/>
  <c r="R86" i="68"/>
  <c r="R39" i="68"/>
  <c r="N41" i="68"/>
  <c r="R41" i="68"/>
  <c r="N42" i="68"/>
  <c r="R43" i="68"/>
  <c r="N44" i="68"/>
  <c r="N45" i="68"/>
  <c r="R45" i="68"/>
  <c r="N46" i="68"/>
  <c r="R47" i="68"/>
  <c r="N48" i="68"/>
  <c r="N49" i="68"/>
  <c r="R49" i="68"/>
  <c r="N50" i="68"/>
  <c r="R51" i="68"/>
  <c r="N52" i="68"/>
  <c r="N53" i="68"/>
  <c r="R53" i="68"/>
  <c r="N54" i="68"/>
  <c r="R55" i="68"/>
  <c r="N56" i="68"/>
  <c r="R57" i="68"/>
  <c r="F61" i="68"/>
  <c r="G85" i="68"/>
  <c r="N68" i="68"/>
  <c r="N70" i="68"/>
  <c r="N71" i="68"/>
  <c r="N72" i="68"/>
  <c r="N74" i="68"/>
  <c r="N75" i="68"/>
  <c r="N76" i="68"/>
  <c r="N78" i="68"/>
  <c r="R78" i="68"/>
  <c r="R80" i="68"/>
  <c r="R82" i="68"/>
  <c r="R84" i="68"/>
  <c r="F95" i="68"/>
  <c r="Q95" i="68"/>
  <c r="R69" i="68"/>
  <c r="R71" i="68"/>
  <c r="R73" i="68"/>
  <c r="R75" i="68"/>
  <c r="R77" i="68"/>
  <c r="R79" i="68"/>
  <c r="R81" i="68"/>
  <c r="R83" i="68"/>
  <c r="R85" i="68"/>
  <c r="P95" i="68"/>
  <c r="N57" i="68"/>
  <c r="L62" i="68"/>
  <c r="G40" i="68"/>
  <c r="R40" i="68"/>
  <c r="G42" i="68"/>
  <c r="R42" i="68"/>
  <c r="G43" i="68"/>
  <c r="G44" i="68"/>
  <c r="R44" i="68"/>
  <c r="G46" i="68"/>
  <c r="R46" i="68"/>
  <c r="G47" i="68"/>
  <c r="G48" i="68"/>
  <c r="R48" i="68"/>
  <c r="G50" i="68"/>
  <c r="R50" i="68"/>
  <c r="G51" i="68"/>
  <c r="G52" i="68"/>
  <c r="R52" i="68"/>
  <c r="G54" i="68"/>
  <c r="R54" i="68"/>
  <c r="G55" i="68"/>
  <c r="G56" i="68"/>
  <c r="R56" i="68"/>
  <c r="N9" i="68"/>
  <c r="N10" i="68"/>
  <c r="N11" i="68"/>
  <c r="N13" i="68"/>
  <c r="N14" i="68"/>
  <c r="N15" i="68"/>
  <c r="N17" i="68"/>
  <c r="N18" i="68"/>
  <c r="N19" i="68"/>
  <c r="N21" i="68"/>
  <c r="N22" i="68"/>
  <c r="N23" i="68"/>
  <c r="N25" i="68"/>
  <c r="N26" i="68"/>
  <c r="N27" i="68"/>
  <c r="N29" i="68"/>
  <c r="N30" i="68"/>
  <c r="N31" i="68"/>
  <c r="R8" i="68"/>
  <c r="R10" i="68"/>
  <c r="R12" i="68"/>
  <c r="R14" i="68"/>
  <c r="R16" i="68"/>
  <c r="R18" i="68"/>
  <c r="R20" i="68"/>
  <c r="R22" i="68"/>
  <c r="R24" i="68"/>
  <c r="R26" i="68"/>
  <c r="R28" i="68"/>
  <c r="R30" i="68"/>
  <c r="F32" i="68"/>
  <c r="Q32" i="68"/>
  <c r="P32" i="68"/>
  <c r="Q38" i="68"/>
  <c r="L38" i="68"/>
  <c r="L67" i="68"/>
  <c r="E67" i="68"/>
  <c r="Q67" i="68"/>
  <c r="J67" i="68"/>
  <c r="C67" i="68"/>
  <c r="J38" i="68"/>
  <c r="E38" i="68"/>
  <c r="C38" i="68"/>
  <c r="Q6" i="68"/>
  <c r="G7" i="68"/>
  <c r="N7" i="68"/>
  <c r="G32" i="68"/>
  <c r="E6" i="68"/>
  <c r="J6" i="68" s="1"/>
  <c r="L6" i="68"/>
  <c r="D33" i="68"/>
  <c r="N8" i="68"/>
  <c r="G10" i="68"/>
  <c r="N12" i="68"/>
  <c r="G14" i="68"/>
  <c r="N16" i="68"/>
  <c r="G18" i="68"/>
  <c r="N20" i="68"/>
  <c r="G22" i="68"/>
  <c r="N24" i="68"/>
  <c r="G26" i="68"/>
  <c r="N28" i="68"/>
  <c r="G30" i="68"/>
  <c r="K32" i="68"/>
  <c r="K33" i="68" s="1"/>
  <c r="R95" i="68"/>
  <c r="D61" i="68"/>
  <c r="D62" i="68" s="1"/>
  <c r="K61" i="68"/>
  <c r="K62" i="68" s="1"/>
  <c r="G68" i="68"/>
  <c r="G95" i="68"/>
  <c r="P67" i="68"/>
  <c r="K67" i="68"/>
  <c r="I67" i="68"/>
  <c r="D67" i="68"/>
  <c r="B67" i="68"/>
  <c r="D6" i="68"/>
  <c r="I6" i="68"/>
  <c r="K6" i="68"/>
  <c r="P6" i="68"/>
  <c r="L32" i="68"/>
  <c r="B38" i="68"/>
  <c r="D38" i="68"/>
  <c r="I38" i="68"/>
  <c r="K38" i="68"/>
  <c r="N39" i="68"/>
  <c r="N40" i="68"/>
  <c r="G41" i="68"/>
  <c r="N43" i="68"/>
  <c r="G45" i="68"/>
  <c r="N47" i="68"/>
  <c r="G49" i="68"/>
  <c r="N51" i="68"/>
  <c r="G53" i="68"/>
  <c r="N55" i="68"/>
  <c r="G57" i="68"/>
  <c r="D96" i="68"/>
  <c r="N69" i="68"/>
  <c r="G71" i="68"/>
  <c r="N73" i="68"/>
  <c r="G75" i="68"/>
  <c r="N77" i="68"/>
  <c r="G79" i="68"/>
  <c r="N81" i="68"/>
  <c r="G83" i="68"/>
  <c r="N85" i="68"/>
  <c r="K95" i="68"/>
  <c r="G39" i="68"/>
  <c r="L95" i="68"/>
  <c r="N95" i="68" s="1"/>
  <c r="M6" i="67"/>
  <c r="M8" i="67" s="1"/>
  <c r="O8" i="67"/>
  <c r="T6" i="67"/>
  <c r="I7" i="67"/>
  <c r="T7" i="67"/>
  <c r="H8" i="67"/>
  <c r="P8" i="67"/>
  <c r="P7" i="67"/>
  <c r="R8" i="67"/>
  <c r="I6" i="67"/>
  <c r="S8" i="67"/>
  <c r="N68" i="66"/>
  <c r="N69" i="66"/>
  <c r="N70" i="66"/>
  <c r="N72" i="66"/>
  <c r="N73" i="66"/>
  <c r="N74" i="66"/>
  <c r="N76" i="66"/>
  <c r="N77" i="66"/>
  <c r="N78" i="66"/>
  <c r="N80" i="66"/>
  <c r="N81" i="66"/>
  <c r="N82" i="66"/>
  <c r="N84" i="66"/>
  <c r="N85" i="66"/>
  <c r="N96" i="66"/>
  <c r="R96" i="66"/>
  <c r="M95" i="66"/>
  <c r="M32" i="66"/>
  <c r="R68" i="66"/>
  <c r="G70" i="66"/>
  <c r="R70" i="66"/>
  <c r="G71" i="66"/>
  <c r="G72" i="66"/>
  <c r="R72" i="66"/>
  <c r="G74" i="66"/>
  <c r="R74" i="66"/>
  <c r="G75" i="66"/>
  <c r="G76" i="66"/>
  <c r="R76" i="66"/>
  <c r="G78" i="66"/>
  <c r="R78" i="66"/>
  <c r="G79" i="66"/>
  <c r="G80" i="66"/>
  <c r="R80" i="66"/>
  <c r="G82" i="66"/>
  <c r="R82" i="66"/>
  <c r="G83" i="66"/>
  <c r="G84" i="66"/>
  <c r="R84" i="66"/>
  <c r="F95" i="66"/>
  <c r="Q95" i="66"/>
  <c r="P95" i="66"/>
  <c r="R62" i="66"/>
  <c r="G40" i="66"/>
  <c r="R40" i="66"/>
  <c r="G41" i="66"/>
  <c r="G42" i="66"/>
  <c r="R42" i="66"/>
  <c r="G45" i="66"/>
  <c r="R45" i="66"/>
  <c r="G46" i="66"/>
  <c r="G47" i="66"/>
  <c r="R47" i="66"/>
  <c r="G49" i="66"/>
  <c r="R49" i="66"/>
  <c r="G50" i="66"/>
  <c r="G51" i="66"/>
  <c r="R51" i="66"/>
  <c r="G53" i="66"/>
  <c r="R53" i="66"/>
  <c r="G54" i="66"/>
  <c r="G55" i="66"/>
  <c r="R55" i="66"/>
  <c r="G57" i="66"/>
  <c r="R57" i="66"/>
  <c r="F61" i="66"/>
  <c r="P61" i="66"/>
  <c r="R61" i="66" s="1"/>
  <c r="N28" i="66"/>
  <c r="N30" i="66"/>
  <c r="N31" i="66"/>
  <c r="G8" i="66"/>
  <c r="R8" i="66"/>
  <c r="G9" i="66"/>
  <c r="G10" i="66"/>
  <c r="R10" i="66"/>
  <c r="G12" i="66"/>
  <c r="R12" i="66"/>
  <c r="G13" i="66"/>
  <c r="G14" i="66"/>
  <c r="R14" i="66"/>
  <c r="G16" i="66"/>
  <c r="R16" i="66"/>
  <c r="G17" i="66"/>
  <c r="G18" i="66"/>
  <c r="R18" i="66"/>
  <c r="G20" i="66"/>
  <c r="R20" i="66"/>
  <c r="G21" i="66"/>
  <c r="G22" i="66"/>
  <c r="R22" i="66"/>
  <c r="G24" i="66"/>
  <c r="R24" i="66"/>
  <c r="G25" i="66"/>
  <c r="G26" i="66"/>
  <c r="R26" i="66"/>
  <c r="G28" i="66"/>
  <c r="R28" i="66"/>
  <c r="G29" i="66"/>
  <c r="G30" i="66"/>
  <c r="R30" i="66"/>
  <c r="P32" i="66"/>
  <c r="P67" i="66"/>
  <c r="K67" i="66"/>
  <c r="I67" i="66"/>
  <c r="D67" i="66"/>
  <c r="B67" i="66"/>
  <c r="D6" i="66"/>
  <c r="K6" i="66"/>
  <c r="N8" i="66"/>
  <c r="D38" i="66"/>
  <c r="K38" i="66"/>
  <c r="N40" i="66"/>
  <c r="I6" i="66"/>
  <c r="P6" i="66"/>
  <c r="N9" i="66"/>
  <c r="G11" i="66"/>
  <c r="N13" i="66"/>
  <c r="G15" i="66"/>
  <c r="N17" i="66"/>
  <c r="G19" i="66"/>
  <c r="N21" i="66"/>
  <c r="G23" i="66"/>
  <c r="N25" i="66"/>
  <c r="G27" i="66"/>
  <c r="N29" i="66"/>
  <c r="G31" i="66"/>
  <c r="E32" i="66"/>
  <c r="G32" i="66" s="1"/>
  <c r="L32" i="66"/>
  <c r="Q32" i="66"/>
  <c r="B38" i="66"/>
  <c r="I38" i="66"/>
  <c r="P38" i="66"/>
  <c r="N41" i="66"/>
  <c r="G43" i="66"/>
  <c r="D96" i="66"/>
  <c r="G95" i="66"/>
  <c r="E6" i="66"/>
  <c r="J6" i="66" s="1"/>
  <c r="L6" i="66"/>
  <c r="Q6" i="66"/>
  <c r="G7" i="66"/>
  <c r="K32" i="66"/>
  <c r="K33" i="66" s="1"/>
  <c r="C38" i="66"/>
  <c r="E38" i="66"/>
  <c r="J38" i="66"/>
  <c r="L38" i="66"/>
  <c r="Q38" i="66"/>
  <c r="G39" i="66"/>
  <c r="R43" i="66"/>
  <c r="G44" i="66"/>
  <c r="N46" i="66"/>
  <c r="G48" i="66"/>
  <c r="N50" i="66"/>
  <c r="G52" i="66"/>
  <c r="N54" i="66"/>
  <c r="G56" i="66"/>
  <c r="E61" i="66"/>
  <c r="G61" i="66" s="1"/>
  <c r="L61" i="66"/>
  <c r="C67" i="66"/>
  <c r="J67" i="66"/>
  <c r="G68" i="66"/>
  <c r="G69" i="66"/>
  <c r="N71" i="66"/>
  <c r="G73" i="66"/>
  <c r="N75" i="66"/>
  <c r="G77" i="66"/>
  <c r="N79" i="66"/>
  <c r="G81" i="66"/>
  <c r="N83" i="66"/>
  <c r="G85" i="66"/>
  <c r="K95" i="66"/>
  <c r="K61" i="66"/>
  <c r="K62" i="66" s="1"/>
  <c r="L95" i="66"/>
  <c r="N95" i="66" s="1"/>
  <c r="M6" i="65"/>
  <c r="M8" i="65" s="1"/>
  <c r="P8" i="65" s="1"/>
  <c r="O8" i="65"/>
  <c r="T7" i="65"/>
  <c r="T6" i="65"/>
  <c r="P7" i="65"/>
  <c r="H8" i="65"/>
  <c r="R8" i="65"/>
  <c r="I7" i="65"/>
  <c r="I8" i="65"/>
  <c r="S8" i="65"/>
  <c r="I8" i="67" l="1"/>
  <c r="P6" i="65"/>
  <c r="I6" i="65"/>
  <c r="T8" i="67"/>
  <c r="N8" i="69"/>
  <c r="P8" i="69" s="1"/>
  <c r="I6" i="69"/>
  <c r="P6" i="67"/>
  <c r="R61" i="70"/>
  <c r="N32" i="68"/>
  <c r="N61" i="66"/>
  <c r="R95" i="70"/>
  <c r="N33" i="70"/>
  <c r="N61" i="68"/>
  <c r="G61" i="68"/>
  <c r="R95" i="66"/>
  <c r="T8" i="65"/>
  <c r="R32" i="70"/>
  <c r="N95" i="70"/>
  <c r="G32" i="70"/>
  <c r="E96" i="70"/>
  <c r="L62" i="70"/>
  <c r="N32" i="70"/>
  <c r="T8" i="69"/>
  <c r="R32" i="68"/>
  <c r="L33" i="68"/>
  <c r="N33" i="68" s="1"/>
  <c r="N32" i="66"/>
  <c r="R32" i="66"/>
  <c r="L33" i="66"/>
  <c r="N33" i="66" s="1"/>
  <c r="E62" i="66"/>
  <c r="E33" i="66"/>
  <c r="L62" i="66"/>
  <c r="P94" i="48"/>
  <c r="Q94" i="48"/>
  <c r="M93" i="47"/>
  <c r="P93" i="47"/>
  <c r="Q93" i="47"/>
  <c r="F93" i="47"/>
  <c r="M58" i="47"/>
  <c r="P58" i="47"/>
  <c r="Q58" i="47"/>
  <c r="M59" i="47"/>
  <c r="P59" i="47"/>
  <c r="Q59" i="47"/>
  <c r="M60" i="47"/>
  <c r="P60" i="47"/>
  <c r="Q60" i="47"/>
  <c r="F58" i="47"/>
  <c r="F59" i="47"/>
  <c r="M89" i="46"/>
  <c r="P89" i="46"/>
  <c r="Q89" i="46"/>
  <c r="M90" i="46"/>
  <c r="P90" i="46"/>
  <c r="Q90" i="46"/>
  <c r="F89" i="46"/>
  <c r="M94" i="36"/>
  <c r="P94" i="36"/>
  <c r="Q94" i="36"/>
  <c r="F94" i="36"/>
  <c r="M17" i="64"/>
  <c r="L17" i="64"/>
  <c r="F17" i="64"/>
  <c r="E17" i="64"/>
  <c r="M17" i="63"/>
  <c r="L17" i="63"/>
  <c r="F17" i="63"/>
  <c r="E17" i="63"/>
  <c r="M17" i="62"/>
  <c r="L17" i="62"/>
  <c r="F17" i="62"/>
  <c r="E17" i="62"/>
  <c r="M17" i="61"/>
  <c r="L17" i="61"/>
  <c r="F17" i="61"/>
  <c r="E17" i="61"/>
  <c r="M9" i="61"/>
  <c r="M17" i="34"/>
  <c r="L17" i="34"/>
  <c r="F17" i="34"/>
  <c r="E17" i="34"/>
  <c r="R94" i="36" l="1"/>
  <c r="R94" i="48"/>
  <c r="R60" i="47"/>
  <c r="R58" i="47"/>
  <c r="R90" i="46"/>
  <c r="R59" i="47"/>
  <c r="R89" i="46"/>
  <c r="R93" i="47"/>
  <c r="J95" i="48"/>
  <c r="I95" i="48"/>
  <c r="M14" i="64"/>
  <c r="M9" i="64"/>
  <c r="F14" i="64"/>
  <c r="F9" i="64"/>
  <c r="M14" i="63"/>
  <c r="M9" i="63"/>
  <c r="F14" i="63"/>
  <c r="F9" i="63"/>
  <c r="M9" i="62"/>
  <c r="F14" i="62"/>
  <c r="M14" i="61"/>
  <c r="M14" i="34"/>
  <c r="O15" i="64" l="1"/>
  <c r="S21" i="64"/>
  <c r="M21" i="64"/>
  <c r="P21" i="64" s="1"/>
  <c r="F21" i="64"/>
  <c r="S20" i="64"/>
  <c r="M20" i="64"/>
  <c r="F20" i="64"/>
  <c r="M19" i="64"/>
  <c r="L19" i="64"/>
  <c r="E19" i="64"/>
  <c r="G20" i="64" s="1"/>
  <c r="M18" i="64"/>
  <c r="L18" i="64"/>
  <c r="F18" i="64"/>
  <c r="H18" i="64" s="1"/>
  <c r="E18" i="64"/>
  <c r="G18" i="64" s="1"/>
  <c r="T17" i="64"/>
  <c r="S17" i="64"/>
  <c r="P17" i="64"/>
  <c r="I17" i="64"/>
  <c r="T16" i="64"/>
  <c r="S16" i="64"/>
  <c r="P16" i="64"/>
  <c r="O16" i="64"/>
  <c r="N16" i="64"/>
  <c r="I16" i="64"/>
  <c r="G16" i="64"/>
  <c r="T15" i="64"/>
  <c r="S15" i="64"/>
  <c r="P15" i="64"/>
  <c r="N15" i="64"/>
  <c r="I15" i="64"/>
  <c r="G15" i="64"/>
  <c r="S14" i="64"/>
  <c r="P14" i="64"/>
  <c r="O14" i="64"/>
  <c r="N14" i="64"/>
  <c r="G14" i="64"/>
  <c r="H16" i="64"/>
  <c r="J16" i="64" s="1"/>
  <c r="T13" i="64"/>
  <c r="S13" i="64"/>
  <c r="P13" i="64"/>
  <c r="O13" i="64"/>
  <c r="N13" i="64"/>
  <c r="I13" i="64"/>
  <c r="H13" i="64"/>
  <c r="G13" i="64"/>
  <c r="T12" i="64"/>
  <c r="S12" i="64"/>
  <c r="P12" i="64"/>
  <c r="O12" i="64"/>
  <c r="N12" i="64"/>
  <c r="I12" i="64"/>
  <c r="H12" i="64"/>
  <c r="G12" i="64"/>
  <c r="T11" i="64"/>
  <c r="S11" i="64"/>
  <c r="P11" i="64"/>
  <c r="O11" i="64"/>
  <c r="I11" i="64"/>
  <c r="T10" i="64"/>
  <c r="S10" i="64"/>
  <c r="P10" i="64"/>
  <c r="O10" i="64"/>
  <c r="Q10" i="64" s="1"/>
  <c r="I10" i="64"/>
  <c r="S9" i="64"/>
  <c r="P9" i="64"/>
  <c r="O9" i="64"/>
  <c r="N9" i="64"/>
  <c r="G9" i="64"/>
  <c r="F19" i="64"/>
  <c r="T8" i="64"/>
  <c r="S8" i="64"/>
  <c r="P8" i="64"/>
  <c r="O8" i="64"/>
  <c r="N8" i="64"/>
  <c r="I8" i="64"/>
  <c r="H8" i="64"/>
  <c r="G8" i="64"/>
  <c r="T7" i="64"/>
  <c r="S7" i="64"/>
  <c r="P7" i="64"/>
  <c r="O7" i="64"/>
  <c r="N7" i="64"/>
  <c r="N17" i="64" s="1"/>
  <c r="I7" i="64"/>
  <c r="H7" i="64"/>
  <c r="H17" i="64" s="1"/>
  <c r="G7" i="64"/>
  <c r="G17" i="64" s="1"/>
  <c r="T6" i="64"/>
  <c r="S6" i="64"/>
  <c r="M6" i="64"/>
  <c r="L6" i="64"/>
  <c r="H6" i="64"/>
  <c r="O6" i="64" s="1"/>
  <c r="G6" i="64"/>
  <c r="N6" i="64" s="1"/>
  <c r="S5" i="64"/>
  <c r="P5" i="64"/>
  <c r="N5" i="64"/>
  <c r="L5" i="64"/>
  <c r="G5" i="64"/>
  <c r="I5" i="64" s="1"/>
  <c r="S21" i="63"/>
  <c r="M21" i="63"/>
  <c r="P21" i="63" s="1"/>
  <c r="F21" i="63"/>
  <c r="S20" i="63"/>
  <c r="M20" i="63"/>
  <c r="F20" i="63"/>
  <c r="I20" i="63" s="1"/>
  <c r="M19" i="63"/>
  <c r="L19" i="63"/>
  <c r="E19" i="63"/>
  <c r="G20" i="63" s="1"/>
  <c r="M18" i="63"/>
  <c r="L18" i="63"/>
  <c r="F18" i="63"/>
  <c r="H18" i="63" s="1"/>
  <c r="E18" i="63"/>
  <c r="G18" i="63" s="1"/>
  <c r="T17" i="63"/>
  <c r="S17" i="63"/>
  <c r="P17" i="63"/>
  <c r="I17" i="63"/>
  <c r="T16" i="63"/>
  <c r="S16" i="63"/>
  <c r="P16" i="63"/>
  <c r="O16" i="63"/>
  <c r="N16" i="63"/>
  <c r="I16" i="63"/>
  <c r="G16" i="63"/>
  <c r="T15" i="63"/>
  <c r="S15" i="63"/>
  <c r="P15" i="63"/>
  <c r="O15" i="63"/>
  <c r="N15" i="63"/>
  <c r="I15" i="63"/>
  <c r="G15" i="63"/>
  <c r="S14" i="63"/>
  <c r="P14" i="63"/>
  <c r="O14" i="63"/>
  <c r="N14" i="63"/>
  <c r="G14" i="63"/>
  <c r="H16" i="63"/>
  <c r="T13" i="63"/>
  <c r="S13" i="63"/>
  <c r="P13" i="63"/>
  <c r="O13" i="63"/>
  <c r="N13" i="63"/>
  <c r="I13" i="63"/>
  <c r="H13" i="63"/>
  <c r="G13" i="63"/>
  <c r="T12" i="63"/>
  <c r="S12" i="63"/>
  <c r="P12" i="63"/>
  <c r="O12" i="63"/>
  <c r="N12" i="63"/>
  <c r="I12" i="63"/>
  <c r="H12" i="63"/>
  <c r="G12" i="63"/>
  <c r="T11" i="63"/>
  <c r="S11" i="63"/>
  <c r="P11" i="63"/>
  <c r="O11" i="63"/>
  <c r="I11" i="63"/>
  <c r="T10" i="63"/>
  <c r="S10" i="63"/>
  <c r="P10" i="63"/>
  <c r="O10" i="63"/>
  <c r="Q10" i="63" s="1"/>
  <c r="I10" i="63"/>
  <c r="S9" i="63"/>
  <c r="P9" i="63"/>
  <c r="O9" i="63"/>
  <c r="N9" i="63"/>
  <c r="G9" i="63"/>
  <c r="F19" i="63"/>
  <c r="T8" i="63"/>
  <c r="S8" i="63"/>
  <c r="P8" i="63"/>
  <c r="O8" i="63"/>
  <c r="N8" i="63"/>
  <c r="I8" i="63"/>
  <c r="H8" i="63"/>
  <c r="G8" i="63"/>
  <c r="T7" i="63"/>
  <c r="S7" i="63"/>
  <c r="P7" i="63"/>
  <c r="O7" i="63"/>
  <c r="N7" i="63"/>
  <c r="N17" i="63" s="1"/>
  <c r="I7" i="63"/>
  <c r="H7" i="63"/>
  <c r="H17" i="63" s="1"/>
  <c r="G7" i="63"/>
  <c r="G17" i="63" s="1"/>
  <c r="T6" i="63"/>
  <c r="S6" i="63"/>
  <c r="M6" i="63"/>
  <c r="L6" i="63"/>
  <c r="H6" i="63"/>
  <c r="O6" i="63" s="1"/>
  <c r="G6" i="63"/>
  <c r="N6" i="63" s="1"/>
  <c r="S5" i="63"/>
  <c r="P5" i="63"/>
  <c r="N5" i="63"/>
  <c r="L5" i="63"/>
  <c r="G5" i="63"/>
  <c r="I5" i="63" s="1"/>
  <c r="S21" i="62"/>
  <c r="M21" i="62"/>
  <c r="P21" i="62" s="1"/>
  <c r="F21" i="62"/>
  <c r="I21" i="62" s="1"/>
  <c r="S20" i="62"/>
  <c r="M20" i="62"/>
  <c r="P20" i="62" s="1"/>
  <c r="F20" i="62"/>
  <c r="I20" i="62" s="1"/>
  <c r="L19" i="62"/>
  <c r="E19" i="62"/>
  <c r="G20" i="62" s="1"/>
  <c r="M18" i="62"/>
  <c r="L18" i="62"/>
  <c r="F18" i="62"/>
  <c r="H18" i="62" s="1"/>
  <c r="E18" i="62"/>
  <c r="T17" i="62"/>
  <c r="S17" i="62"/>
  <c r="P17" i="62"/>
  <c r="I17" i="62"/>
  <c r="T16" i="62"/>
  <c r="S16" i="62"/>
  <c r="P16" i="62"/>
  <c r="N16" i="62"/>
  <c r="I16" i="62"/>
  <c r="G16" i="62"/>
  <c r="T15" i="62"/>
  <c r="S15" i="62"/>
  <c r="P15" i="62"/>
  <c r="N15" i="62"/>
  <c r="I15" i="62"/>
  <c r="G15" i="62"/>
  <c r="S14" i="62"/>
  <c r="N14" i="62"/>
  <c r="O15" i="62"/>
  <c r="G14" i="62"/>
  <c r="H15" i="62"/>
  <c r="T13" i="62"/>
  <c r="S13" i="62"/>
  <c r="P13" i="62"/>
  <c r="O13" i="62"/>
  <c r="N13" i="62"/>
  <c r="I13" i="62"/>
  <c r="H13" i="62"/>
  <c r="G13" i="62"/>
  <c r="T12" i="62"/>
  <c r="S12" i="62"/>
  <c r="P12" i="62"/>
  <c r="O12" i="62"/>
  <c r="N12" i="62"/>
  <c r="I12" i="62"/>
  <c r="H12" i="62"/>
  <c r="G12" i="62"/>
  <c r="T11" i="62"/>
  <c r="S11" i="62"/>
  <c r="P11" i="62"/>
  <c r="N11" i="62"/>
  <c r="I11" i="62"/>
  <c r="G11" i="62"/>
  <c r="T10" i="62"/>
  <c r="S10" i="62"/>
  <c r="P10" i="62"/>
  <c r="I10" i="62"/>
  <c r="S9" i="62"/>
  <c r="N9" i="62"/>
  <c r="O11" i="62"/>
  <c r="G9" i="62"/>
  <c r="H11" i="62"/>
  <c r="T8" i="62"/>
  <c r="S8" i="62"/>
  <c r="P8" i="62"/>
  <c r="O8" i="62"/>
  <c r="N8" i="62"/>
  <c r="I8" i="62"/>
  <c r="H8" i="62"/>
  <c r="G8" i="62"/>
  <c r="T7" i="62"/>
  <c r="S7" i="62"/>
  <c r="P7" i="62"/>
  <c r="O7" i="62"/>
  <c r="N7" i="62"/>
  <c r="I7" i="62"/>
  <c r="H7" i="62"/>
  <c r="G7" i="62"/>
  <c r="T6" i="62"/>
  <c r="S6" i="62"/>
  <c r="M6" i="62"/>
  <c r="L6" i="62"/>
  <c r="H6" i="62"/>
  <c r="O6" i="62" s="1"/>
  <c r="G6" i="62"/>
  <c r="N6" i="62" s="1"/>
  <c r="S5" i="62"/>
  <c r="P5" i="62"/>
  <c r="N5" i="62"/>
  <c r="L5" i="62"/>
  <c r="G5" i="62"/>
  <c r="I5" i="62" s="1"/>
  <c r="S21" i="61"/>
  <c r="M21" i="61"/>
  <c r="P21" i="61" s="1"/>
  <c r="F21" i="61"/>
  <c r="S20" i="61"/>
  <c r="M20" i="61"/>
  <c r="F20" i="61"/>
  <c r="I20" i="61" s="1"/>
  <c r="L19" i="61"/>
  <c r="E19" i="61"/>
  <c r="G20" i="61" s="1"/>
  <c r="M18" i="61"/>
  <c r="L18" i="61"/>
  <c r="F18" i="61"/>
  <c r="H18" i="61" s="1"/>
  <c r="E18" i="61"/>
  <c r="G18" i="61" s="1"/>
  <c r="T17" i="61"/>
  <c r="S17" i="61"/>
  <c r="P17" i="61"/>
  <c r="I17" i="61"/>
  <c r="T16" i="61"/>
  <c r="S16" i="61"/>
  <c r="P16" i="61"/>
  <c r="N16" i="61"/>
  <c r="I16" i="61"/>
  <c r="G16" i="61"/>
  <c r="T15" i="61"/>
  <c r="S15" i="61"/>
  <c r="P15" i="61"/>
  <c r="O15" i="61"/>
  <c r="N15" i="61"/>
  <c r="I15" i="61"/>
  <c r="G15" i="61"/>
  <c r="S14" i="61"/>
  <c r="P14" i="61"/>
  <c r="N14" i="61"/>
  <c r="O16" i="61"/>
  <c r="G14" i="61"/>
  <c r="F14" i="61"/>
  <c r="H15" i="61" s="1"/>
  <c r="J15" i="61" s="1"/>
  <c r="T13" i="61"/>
  <c r="S13" i="61"/>
  <c r="P13" i="61"/>
  <c r="O13" i="61"/>
  <c r="N13" i="61"/>
  <c r="I13" i="61"/>
  <c r="H13" i="61"/>
  <c r="G13" i="61"/>
  <c r="T12" i="61"/>
  <c r="S12" i="61"/>
  <c r="P12" i="61"/>
  <c r="O12" i="61"/>
  <c r="N12" i="61"/>
  <c r="I12" i="61"/>
  <c r="H12" i="61"/>
  <c r="G12" i="61"/>
  <c r="T11" i="61"/>
  <c r="S11" i="61"/>
  <c r="P11" i="61"/>
  <c r="N11" i="61"/>
  <c r="I11" i="61"/>
  <c r="T10" i="61"/>
  <c r="S10" i="61"/>
  <c r="P10" i="61"/>
  <c r="I10" i="61"/>
  <c r="S9" i="61"/>
  <c r="N9" i="61"/>
  <c r="O11" i="61"/>
  <c r="G9" i="61"/>
  <c r="F9" i="61"/>
  <c r="H11" i="61" s="1"/>
  <c r="T8" i="61"/>
  <c r="S8" i="61"/>
  <c r="P8" i="61"/>
  <c r="O8" i="61"/>
  <c r="N8" i="61"/>
  <c r="I8" i="61"/>
  <c r="H8" i="61"/>
  <c r="G8" i="61"/>
  <c r="T7" i="61"/>
  <c r="S7" i="61"/>
  <c r="P7" i="61"/>
  <c r="O7" i="61"/>
  <c r="N7" i="61"/>
  <c r="I7" i="61"/>
  <c r="H7" i="61"/>
  <c r="G7" i="61"/>
  <c r="T6" i="61"/>
  <c r="S6" i="61"/>
  <c r="M6" i="61"/>
  <c r="L6" i="61"/>
  <c r="H6" i="61"/>
  <c r="O6" i="61" s="1"/>
  <c r="G6" i="61"/>
  <c r="N6" i="61" s="1"/>
  <c r="S5" i="61"/>
  <c r="P5" i="61"/>
  <c r="N5" i="61"/>
  <c r="L5" i="61"/>
  <c r="G5" i="61"/>
  <c r="I5" i="61" s="1"/>
  <c r="J16" i="63" l="1"/>
  <c r="H17" i="61"/>
  <c r="J8" i="64"/>
  <c r="Q9" i="63"/>
  <c r="Q14" i="63"/>
  <c r="G17" i="62"/>
  <c r="N17" i="61"/>
  <c r="U15" i="61"/>
  <c r="Q7" i="64"/>
  <c r="Q8" i="64"/>
  <c r="Q12" i="64"/>
  <c r="Q13" i="64"/>
  <c r="U15" i="64"/>
  <c r="U16" i="64"/>
  <c r="U10" i="64"/>
  <c r="U11" i="64"/>
  <c r="U13" i="64"/>
  <c r="U15" i="63"/>
  <c r="U16" i="63"/>
  <c r="U7" i="63"/>
  <c r="J8" i="63"/>
  <c r="U12" i="63"/>
  <c r="J13" i="63"/>
  <c r="Q15" i="62"/>
  <c r="I18" i="62"/>
  <c r="Q12" i="61"/>
  <c r="Q13" i="61"/>
  <c r="J13" i="61"/>
  <c r="Q16" i="64"/>
  <c r="O20" i="64"/>
  <c r="Q11" i="64"/>
  <c r="Q15" i="64"/>
  <c r="Q14" i="64"/>
  <c r="T20" i="64"/>
  <c r="U20" i="64" s="1"/>
  <c r="U7" i="64"/>
  <c r="Q9" i="64"/>
  <c r="U17" i="64"/>
  <c r="I14" i="64"/>
  <c r="H15" i="64"/>
  <c r="J15" i="64" s="1"/>
  <c r="I9" i="64"/>
  <c r="J12" i="64"/>
  <c r="U12" i="64"/>
  <c r="J13" i="64"/>
  <c r="I20" i="64"/>
  <c r="T21" i="64"/>
  <c r="U21" i="64" s="1"/>
  <c r="U8" i="64"/>
  <c r="S18" i="64"/>
  <c r="T18" i="64"/>
  <c r="Q16" i="63"/>
  <c r="Q15" i="63"/>
  <c r="Q11" i="63"/>
  <c r="Q12" i="63"/>
  <c r="Q13" i="63"/>
  <c r="Q7" i="63"/>
  <c r="Q8" i="63"/>
  <c r="J12" i="63"/>
  <c r="I14" i="63"/>
  <c r="H15" i="63"/>
  <c r="J15" i="63" s="1"/>
  <c r="U17" i="63"/>
  <c r="U10" i="63"/>
  <c r="U11" i="63"/>
  <c r="U13" i="63"/>
  <c r="I9" i="63"/>
  <c r="T20" i="63"/>
  <c r="U20" i="63" s="1"/>
  <c r="T21" i="63"/>
  <c r="U21" i="63" s="1"/>
  <c r="S18" i="63"/>
  <c r="U8" i="63"/>
  <c r="J18" i="63"/>
  <c r="T18" i="63"/>
  <c r="U16" i="62"/>
  <c r="J15" i="62"/>
  <c r="U17" i="62"/>
  <c r="H17" i="62"/>
  <c r="J8" i="62"/>
  <c r="U8" i="62"/>
  <c r="N17" i="62"/>
  <c r="Q12" i="62"/>
  <c r="Q13" i="62"/>
  <c r="U13" i="62"/>
  <c r="P9" i="62"/>
  <c r="O10" i="62"/>
  <c r="Q10" i="62" s="1"/>
  <c r="U11" i="62"/>
  <c r="Q11" i="62"/>
  <c r="N20" i="62"/>
  <c r="Q7" i="62"/>
  <c r="Q8" i="62"/>
  <c r="I14" i="62"/>
  <c r="U15" i="62"/>
  <c r="J12" i="62"/>
  <c r="U12" i="62"/>
  <c r="J13" i="62"/>
  <c r="J11" i="62"/>
  <c r="U10" i="62"/>
  <c r="T20" i="62"/>
  <c r="U20" i="62" s="1"/>
  <c r="S18" i="62"/>
  <c r="U7" i="62"/>
  <c r="T18" i="62"/>
  <c r="Q16" i="61"/>
  <c r="Q11" i="61"/>
  <c r="J11" i="61"/>
  <c r="G17" i="61"/>
  <c r="J12" i="61"/>
  <c r="J18" i="64"/>
  <c r="H20" i="64"/>
  <c r="J20" i="64" s="1"/>
  <c r="I19" i="64"/>
  <c r="H19" i="64"/>
  <c r="T19" i="64"/>
  <c r="H21" i="64"/>
  <c r="J21" i="64" s="1"/>
  <c r="J7" i="64"/>
  <c r="P19" i="64"/>
  <c r="H9" i="64"/>
  <c r="J9" i="64" s="1"/>
  <c r="T9" i="64"/>
  <c r="U9" i="64" s="1"/>
  <c r="H10" i="64"/>
  <c r="J10" i="64" s="1"/>
  <c r="H11" i="64"/>
  <c r="J11" i="64" s="1"/>
  <c r="H14" i="64"/>
  <c r="J14" i="64" s="1"/>
  <c r="T14" i="64"/>
  <c r="U14" i="64" s="1"/>
  <c r="O17" i="64"/>
  <c r="Q17" i="64" s="1"/>
  <c r="I18" i="64"/>
  <c r="N18" i="64"/>
  <c r="P18" i="64"/>
  <c r="O19" i="64"/>
  <c r="N20" i="64"/>
  <c r="P20" i="64"/>
  <c r="I21" i="64"/>
  <c r="O21" i="64"/>
  <c r="Q21" i="64" s="1"/>
  <c r="O18" i="64"/>
  <c r="G19" i="64"/>
  <c r="N19" i="64"/>
  <c r="S19" i="64"/>
  <c r="T19" i="63"/>
  <c r="I19" i="63"/>
  <c r="H19" i="63"/>
  <c r="H20" i="63"/>
  <c r="J20" i="63" s="1"/>
  <c r="H21" i="63"/>
  <c r="J21" i="63" s="1"/>
  <c r="H9" i="63"/>
  <c r="J9" i="63" s="1"/>
  <c r="T9" i="63"/>
  <c r="U9" i="63" s="1"/>
  <c r="H10" i="63"/>
  <c r="J10" i="63" s="1"/>
  <c r="H11" i="63"/>
  <c r="J11" i="63" s="1"/>
  <c r="H14" i="63"/>
  <c r="J14" i="63" s="1"/>
  <c r="T14" i="63"/>
  <c r="U14" i="63" s="1"/>
  <c r="O17" i="63"/>
  <c r="I18" i="63"/>
  <c r="N18" i="63"/>
  <c r="P18" i="63"/>
  <c r="O19" i="63"/>
  <c r="N20" i="63"/>
  <c r="P20" i="63"/>
  <c r="I21" i="63"/>
  <c r="O21" i="63"/>
  <c r="Q21" i="63" s="1"/>
  <c r="J7" i="63"/>
  <c r="O18" i="63"/>
  <c r="Q18" i="63" s="1"/>
  <c r="G19" i="63"/>
  <c r="N19" i="63"/>
  <c r="P19" i="63"/>
  <c r="S19" i="63"/>
  <c r="O20" i="63"/>
  <c r="Q20" i="63" s="1"/>
  <c r="Q7" i="61"/>
  <c r="Q8" i="61"/>
  <c r="U11" i="61"/>
  <c r="U13" i="61"/>
  <c r="Q15" i="61"/>
  <c r="U17" i="61"/>
  <c r="U16" i="61"/>
  <c r="U12" i="61"/>
  <c r="H10" i="61"/>
  <c r="J10" i="61" s="1"/>
  <c r="U10" i="61"/>
  <c r="I9" i="61"/>
  <c r="T20" i="61"/>
  <c r="U20" i="61" s="1"/>
  <c r="T21" i="61"/>
  <c r="U21" i="61" s="1"/>
  <c r="U7" i="61"/>
  <c r="J8" i="61"/>
  <c r="T18" i="61"/>
  <c r="U8" i="61"/>
  <c r="S18" i="61"/>
  <c r="U18" i="61" s="1"/>
  <c r="H9" i="62"/>
  <c r="J9" i="62" s="1"/>
  <c r="O14" i="62"/>
  <c r="Q14" i="62" s="1"/>
  <c r="T14" i="62"/>
  <c r="U14" i="62" s="1"/>
  <c r="H16" i="62"/>
  <c r="J16" i="62" s="1"/>
  <c r="O16" i="62"/>
  <c r="Q16" i="62" s="1"/>
  <c r="O17" i="62"/>
  <c r="G18" i="62"/>
  <c r="J18" i="62" s="1"/>
  <c r="N18" i="62"/>
  <c r="P18" i="62"/>
  <c r="F19" i="62"/>
  <c r="M19" i="62"/>
  <c r="O20" i="62" s="1"/>
  <c r="H20" i="62"/>
  <c r="J20" i="62" s="1"/>
  <c r="T21" i="62"/>
  <c r="U21" i="62" s="1"/>
  <c r="J7" i="62"/>
  <c r="I9" i="62"/>
  <c r="O9" i="62"/>
  <c r="Q9" i="62" s="1"/>
  <c r="T9" i="62"/>
  <c r="U9" i="62" s="1"/>
  <c r="H10" i="62"/>
  <c r="J10" i="62" s="1"/>
  <c r="H14" i="62"/>
  <c r="J14" i="62" s="1"/>
  <c r="P14" i="62"/>
  <c r="O18" i="62"/>
  <c r="G19" i="62"/>
  <c r="N19" i="62"/>
  <c r="S19" i="62"/>
  <c r="J18" i="61"/>
  <c r="H9" i="61"/>
  <c r="J9" i="61" s="1"/>
  <c r="P9" i="61"/>
  <c r="O10" i="61"/>
  <c r="Q10" i="61" s="1"/>
  <c r="I14" i="61"/>
  <c r="O14" i="61"/>
  <c r="Q14" i="61" s="1"/>
  <c r="T14" i="61"/>
  <c r="U14" i="61" s="1"/>
  <c r="H16" i="61"/>
  <c r="J16" i="61" s="1"/>
  <c r="O17" i="61"/>
  <c r="I18" i="61"/>
  <c r="N18" i="61"/>
  <c r="P18" i="61"/>
  <c r="F19" i="61"/>
  <c r="M19" i="61"/>
  <c r="O20" i="61" s="1"/>
  <c r="N20" i="61"/>
  <c r="P20" i="61"/>
  <c r="I21" i="61"/>
  <c r="O21" i="61"/>
  <c r="Q21" i="61" s="1"/>
  <c r="J7" i="61"/>
  <c r="O9" i="61"/>
  <c r="Q9" i="61" s="1"/>
  <c r="T9" i="61"/>
  <c r="U9" i="61" s="1"/>
  <c r="H14" i="61"/>
  <c r="J14" i="61" s="1"/>
  <c r="O18" i="61"/>
  <c r="Q18" i="61" s="1"/>
  <c r="G19" i="61"/>
  <c r="N19" i="61"/>
  <c r="S19" i="61"/>
  <c r="M9" i="34"/>
  <c r="F14" i="34"/>
  <c r="F9" i="34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F60" i="47"/>
  <c r="P90" i="48"/>
  <c r="P91" i="48"/>
  <c r="M83" i="48"/>
  <c r="M84" i="48"/>
  <c r="M85" i="48"/>
  <c r="M86" i="48"/>
  <c r="M87" i="48"/>
  <c r="M88" i="48"/>
  <c r="M89" i="48"/>
  <c r="M90" i="48"/>
  <c r="M91" i="48"/>
  <c r="F83" i="48"/>
  <c r="F84" i="48"/>
  <c r="F85" i="48"/>
  <c r="F86" i="48"/>
  <c r="F87" i="48"/>
  <c r="F88" i="48"/>
  <c r="F89" i="48"/>
  <c r="F90" i="48"/>
  <c r="F91" i="48"/>
  <c r="F86" i="47"/>
  <c r="M91" i="36"/>
  <c r="P91" i="36"/>
  <c r="Q91" i="36"/>
  <c r="M92" i="36"/>
  <c r="P92" i="36"/>
  <c r="Q92" i="36"/>
  <c r="F91" i="36"/>
  <c r="Q18" i="62" l="1"/>
  <c r="O21" i="62"/>
  <c r="Q21" i="62" s="1"/>
  <c r="U18" i="62"/>
  <c r="Q20" i="62"/>
  <c r="U18" i="64"/>
  <c r="R91" i="36"/>
  <c r="Q20" i="64"/>
  <c r="Q18" i="64"/>
  <c r="U18" i="63"/>
  <c r="Q20" i="61"/>
  <c r="J19" i="64"/>
  <c r="Q19" i="64"/>
  <c r="U19" i="64"/>
  <c r="Q19" i="63"/>
  <c r="J19" i="63"/>
  <c r="U19" i="63"/>
  <c r="P19" i="62"/>
  <c r="T19" i="62"/>
  <c r="U19" i="62" s="1"/>
  <c r="O19" i="62"/>
  <c r="Q19" i="62" s="1"/>
  <c r="I19" i="62"/>
  <c r="H19" i="62"/>
  <c r="J19" i="62" s="1"/>
  <c r="H21" i="62"/>
  <c r="J21" i="62" s="1"/>
  <c r="I19" i="61"/>
  <c r="H19" i="61"/>
  <c r="J19" i="61" s="1"/>
  <c r="H21" i="61"/>
  <c r="J21" i="61" s="1"/>
  <c r="P19" i="61"/>
  <c r="T19" i="61"/>
  <c r="U19" i="61" s="1"/>
  <c r="O19" i="61"/>
  <c r="Q19" i="61" s="1"/>
  <c r="H20" i="61"/>
  <c r="J20" i="61" s="1"/>
  <c r="R92" i="36"/>
  <c r="J31" i="58"/>
  <c r="K31" i="58"/>
  <c r="J29" i="58"/>
  <c r="K29" i="58"/>
  <c r="C32" i="58"/>
  <c r="D32" i="58"/>
  <c r="E32" i="58"/>
  <c r="F32" i="58"/>
  <c r="G32" i="58"/>
  <c r="H32" i="58"/>
  <c r="I32" i="58"/>
  <c r="J32" i="58"/>
  <c r="K32" i="58"/>
  <c r="B32" i="58"/>
  <c r="C21" i="58"/>
  <c r="D21" i="58"/>
  <c r="E21" i="58"/>
  <c r="F21" i="58"/>
  <c r="G21" i="58"/>
  <c r="H21" i="58"/>
  <c r="I21" i="58"/>
  <c r="J21" i="58"/>
  <c r="J22" i="58" s="1"/>
  <c r="K21" i="58"/>
  <c r="B21" i="58"/>
  <c r="C10" i="58"/>
  <c r="D10" i="58"/>
  <c r="E10" i="58"/>
  <c r="F10" i="58"/>
  <c r="G10" i="58"/>
  <c r="H10" i="58"/>
  <c r="I10" i="58"/>
  <c r="J10" i="58"/>
  <c r="K10" i="58"/>
  <c r="K11" i="58" s="1"/>
  <c r="B10" i="58"/>
  <c r="J20" i="58"/>
  <c r="K20" i="58"/>
  <c r="J18" i="58"/>
  <c r="K18" i="58"/>
  <c r="K9" i="58"/>
  <c r="K7" i="58"/>
  <c r="J9" i="58"/>
  <c r="J11" i="58"/>
  <c r="J7" i="58"/>
  <c r="BE55" i="60"/>
  <c r="BE56" i="60"/>
  <c r="BE57" i="60"/>
  <c r="BE58" i="60"/>
  <c r="BE59" i="60"/>
  <c r="BE60" i="60"/>
  <c r="BF60" i="60" s="1"/>
  <c r="BE61" i="60"/>
  <c r="BF61" i="60" s="1"/>
  <c r="BE62" i="60"/>
  <c r="BF62" i="60" s="1"/>
  <c r="BE54" i="60"/>
  <c r="AV55" i="60"/>
  <c r="AV56" i="60"/>
  <c r="AV57" i="60"/>
  <c r="AV58" i="60"/>
  <c r="AV59" i="60"/>
  <c r="AV60" i="60"/>
  <c r="AW60" i="60" s="1"/>
  <c r="AV61" i="60"/>
  <c r="AW61" i="60" s="1"/>
  <c r="AV62" i="60"/>
  <c r="AW62" i="60" s="1"/>
  <c r="AV54" i="60"/>
  <c r="AL66" i="60"/>
  <c r="BE66" i="60" s="1"/>
  <c r="AL65" i="60"/>
  <c r="AM55" i="60"/>
  <c r="AM56" i="60"/>
  <c r="AM57" i="60"/>
  <c r="AM58" i="60"/>
  <c r="AM59" i="60"/>
  <c r="AM60" i="60"/>
  <c r="AM61" i="60"/>
  <c r="AM62" i="60"/>
  <c r="AM54" i="60"/>
  <c r="AD55" i="60"/>
  <c r="AD56" i="60"/>
  <c r="AD57" i="60"/>
  <c r="AD58" i="60"/>
  <c r="AD59" i="60"/>
  <c r="AD60" i="60"/>
  <c r="AD61" i="60"/>
  <c r="AD62" i="60"/>
  <c r="AD54" i="60"/>
  <c r="AD65" i="60"/>
  <c r="AD66" i="60"/>
  <c r="AD67" i="60"/>
  <c r="R66" i="60"/>
  <c r="R65" i="60"/>
  <c r="S55" i="60"/>
  <c r="S56" i="60"/>
  <c r="S57" i="60"/>
  <c r="S58" i="60"/>
  <c r="S59" i="60"/>
  <c r="S60" i="60"/>
  <c r="S61" i="60"/>
  <c r="S62" i="60"/>
  <c r="S66" i="60"/>
  <c r="S54" i="60"/>
  <c r="I66" i="60"/>
  <c r="AV66" i="60" s="1"/>
  <c r="I65" i="60"/>
  <c r="AV65" i="60" s="1"/>
  <c r="J55" i="60"/>
  <c r="J56" i="60"/>
  <c r="J57" i="60"/>
  <c r="J58" i="60"/>
  <c r="J59" i="60"/>
  <c r="J60" i="60"/>
  <c r="J61" i="60"/>
  <c r="J62" i="60"/>
  <c r="J54" i="60"/>
  <c r="AJ64" i="60"/>
  <c r="AK64" i="60"/>
  <c r="AL64" i="60"/>
  <c r="AJ65" i="60"/>
  <c r="AK65" i="60"/>
  <c r="AJ66" i="60"/>
  <c r="AK66" i="60"/>
  <c r="AM66" i="60" s="1"/>
  <c r="AJ67" i="60"/>
  <c r="AK67" i="60"/>
  <c r="AL67" i="60"/>
  <c r="BE67" i="60" s="1"/>
  <c r="BF67" i="60" s="1"/>
  <c r="P64" i="60"/>
  <c r="Q64" i="60"/>
  <c r="R64" i="60"/>
  <c r="P65" i="60"/>
  <c r="Q65" i="60"/>
  <c r="P66" i="60"/>
  <c r="Q66" i="60"/>
  <c r="P67" i="60"/>
  <c r="Q67" i="60"/>
  <c r="R67" i="60"/>
  <c r="S67" i="60" s="1"/>
  <c r="BC51" i="60"/>
  <c r="BD51" i="60"/>
  <c r="BE51" i="60"/>
  <c r="BC52" i="60"/>
  <c r="BD52" i="60"/>
  <c r="BE52" i="60"/>
  <c r="BC53" i="60"/>
  <c r="BD53" i="60"/>
  <c r="BE53" i="60"/>
  <c r="BC54" i="60"/>
  <c r="BD54" i="60"/>
  <c r="BC55" i="60"/>
  <c r="BD55" i="60"/>
  <c r="BC56" i="60"/>
  <c r="BD56" i="60"/>
  <c r="BC57" i="60"/>
  <c r="BD57" i="60"/>
  <c r="BC58" i="60"/>
  <c r="BD58" i="60"/>
  <c r="BC59" i="60"/>
  <c r="BD59" i="60"/>
  <c r="BC60" i="60"/>
  <c r="BD60" i="60"/>
  <c r="BC61" i="60"/>
  <c r="BD61" i="60"/>
  <c r="BC62" i="60"/>
  <c r="BD62" i="60"/>
  <c r="BC64" i="60"/>
  <c r="BD65" i="60"/>
  <c r="BD66" i="60"/>
  <c r="BD67" i="60"/>
  <c r="AT51" i="60"/>
  <c r="AU51" i="60"/>
  <c r="AV51" i="60"/>
  <c r="AT52" i="60"/>
  <c r="AU52" i="60"/>
  <c r="AV52" i="60"/>
  <c r="AT53" i="60"/>
  <c r="AU53" i="60"/>
  <c r="AV53" i="60"/>
  <c r="AT54" i="60"/>
  <c r="AU54" i="60"/>
  <c r="AT55" i="60"/>
  <c r="AU55" i="60"/>
  <c r="AT56" i="60"/>
  <c r="AU56" i="60"/>
  <c r="AT57" i="60"/>
  <c r="AU57" i="60"/>
  <c r="AT58" i="60"/>
  <c r="AU58" i="60"/>
  <c r="AT59" i="60"/>
  <c r="AU59" i="60"/>
  <c r="AT60" i="60"/>
  <c r="AU60" i="60"/>
  <c r="AT61" i="60"/>
  <c r="AU61" i="60"/>
  <c r="AT62" i="60"/>
  <c r="AU62" i="60"/>
  <c r="BE33" i="60"/>
  <c r="BE34" i="60"/>
  <c r="BE35" i="60"/>
  <c r="BE36" i="60"/>
  <c r="BE37" i="60"/>
  <c r="BE38" i="60"/>
  <c r="BF38" i="60" s="1"/>
  <c r="BE39" i="60"/>
  <c r="BF39" i="60" s="1"/>
  <c r="BE40" i="60"/>
  <c r="BF40" i="60" s="1"/>
  <c r="BE32" i="60"/>
  <c r="AV33" i="60"/>
  <c r="AV34" i="60"/>
  <c r="AV35" i="60"/>
  <c r="AV36" i="60"/>
  <c r="AV37" i="60"/>
  <c r="AV38" i="60"/>
  <c r="AW38" i="60" s="1"/>
  <c r="AV39" i="60"/>
  <c r="AW39" i="60" s="1"/>
  <c r="AV40" i="60"/>
  <c r="AW40" i="60" s="1"/>
  <c r="AV32" i="60"/>
  <c r="AL44" i="60"/>
  <c r="BE44" i="60" s="1"/>
  <c r="AL43" i="60"/>
  <c r="AM33" i="60"/>
  <c r="AM34" i="60"/>
  <c r="AM32" i="60"/>
  <c r="AJ42" i="60"/>
  <c r="AK42" i="60"/>
  <c r="AL42" i="60"/>
  <c r="AJ43" i="60"/>
  <c r="AK43" i="60"/>
  <c r="AJ44" i="60"/>
  <c r="AK44" i="60"/>
  <c r="AM44" i="60" s="1"/>
  <c r="AJ45" i="60"/>
  <c r="AK45" i="60"/>
  <c r="AL45" i="60"/>
  <c r="BE45" i="60" s="1"/>
  <c r="BF45" i="60" s="1"/>
  <c r="AC44" i="60"/>
  <c r="AV44" i="60" s="1"/>
  <c r="AC43" i="60"/>
  <c r="AD33" i="60"/>
  <c r="AD34" i="60"/>
  <c r="AD32" i="60"/>
  <c r="AA42" i="60"/>
  <c r="AB42" i="60"/>
  <c r="AC42" i="60"/>
  <c r="AA43" i="60"/>
  <c r="AB43" i="60"/>
  <c r="AA44" i="60"/>
  <c r="AB44" i="60"/>
  <c r="AD44" i="60" s="1"/>
  <c r="AA45" i="60"/>
  <c r="AB45" i="60"/>
  <c r="AC45" i="60"/>
  <c r="AD45" i="60" s="1"/>
  <c r="R44" i="60"/>
  <c r="R43" i="60"/>
  <c r="S33" i="60"/>
  <c r="S34" i="60"/>
  <c r="S32" i="60"/>
  <c r="P42" i="60"/>
  <c r="BC42" i="60" s="1"/>
  <c r="Q42" i="60"/>
  <c r="R42" i="60"/>
  <c r="P43" i="60"/>
  <c r="Q43" i="60"/>
  <c r="BD43" i="60" s="1"/>
  <c r="P44" i="60"/>
  <c r="BC44" i="60" s="1"/>
  <c r="Q44" i="60"/>
  <c r="BD44" i="60" s="1"/>
  <c r="P45" i="60"/>
  <c r="Q45" i="60"/>
  <c r="BD45" i="60" s="1"/>
  <c r="R45" i="60"/>
  <c r="S45" i="60" s="1"/>
  <c r="I44" i="60"/>
  <c r="I43" i="60"/>
  <c r="J33" i="60"/>
  <c r="J34" i="60"/>
  <c r="J44" i="60"/>
  <c r="J32" i="60"/>
  <c r="BC29" i="60"/>
  <c r="BD29" i="60"/>
  <c r="BE29" i="60"/>
  <c r="BC30" i="60"/>
  <c r="BD30" i="60"/>
  <c r="BE30" i="60"/>
  <c r="BC31" i="60"/>
  <c r="BD31" i="60"/>
  <c r="BE31" i="60"/>
  <c r="BC32" i="60"/>
  <c r="BD32" i="60"/>
  <c r="BC33" i="60"/>
  <c r="BD33" i="60"/>
  <c r="BC34" i="60"/>
  <c r="BD34" i="60"/>
  <c r="BC35" i="60"/>
  <c r="BD35" i="60"/>
  <c r="BC36" i="60"/>
  <c r="BD36" i="60"/>
  <c r="BC37" i="60"/>
  <c r="BD37" i="60"/>
  <c r="BC38" i="60"/>
  <c r="BD38" i="60"/>
  <c r="BC39" i="60"/>
  <c r="BD39" i="60"/>
  <c r="BC40" i="60"/>
  <c r="BD40" i="60"/>
  <c r="BD42" i="60"/>
  <c r="BC45" i="60"/>
  <c r="AT29" i="60"/>
  <c r="AU29" i="60"/>
  <c r="AV29" i="60"/>
  <c r="AT30" i="60"/>
  <c r="AU30" i="60"/>
  <c r="AV30" i="60"/>
  <c r="AT31" i="60"/>
  <c r="AU31" i="60"/>
  <c r="AV31" i="60"/>
  <c r="AT32" i="60"/>
  <c r="AU32" i="60"/>
  <c r="AT33" i="60"/>
  <c r="AU33" i="60"/>
  <c r="AT34" i="60"/>
  <c r="AU34" i="60"/>
  <c r="AT35" i="60"/>
  <c r="AU35" i="60"/>
  <c r="AT36" i="60"/>
  <c r="AU36" i="60"/>
  <c r="AT37" i="60"/>
  <c r="AU37" i="60"/>
  <c r="AT38" i="60"/>
  <c r="AU38" i="60"/>
  <c r="AT39" i="60"/>
  <c r="AU39" i="60"/>
  <c r="AT40" i="60"/>
  <c r="AU40" i="60"/>
  <c r="BE11" i="60"/>
  <c r="BE12" i="60"/>
  <c r="BE10" i="60"/>
  <c r="AV11" i="60"/>
  <c r="AV12" i="60"/>
  <c r="AV13" i="60"/>
  <c r="AV14" i="60"/>
  <c r="AV10" i="60"/>
  <c r="AL23" i="60"/>
  <c r="BE23" i="60" s="1"/>
  <c r="BF23" i="60" s="1"/>
  <c r="AL22" i="60"/>
  <c r="AM22" i="60" s="1"/>
  <c r="AL21" i="60"/>
  <c r="AM11" i="60"/>
  <c r="AM12" i="60"/>
  <c r="AM10" i="60"/>
  <c r="AJ20" i="60"/>
  <c r="AK20" i="60"/>
  <c r="AL20" i="60"/>
  <c r="AJ21" i="60"/>
  <c r="AK21" i="60"/>
  <c r="AJ22" i="60"/>
  <c r="AK22" i="60"/>
  <c r="AJ23" i="60"/>
  <c r="AK23" i="60"/>
  <c r="AD11" i="60"/>
  <c r="AD12" i="60"/>
  <c r="AD10" i="60"/>
  <c r="AC23" i="60"/>
  <c r="AD23" i="60" s="1"/>
  <c r="AC22" i="60"/>
  <c r="AV22" i="60" s="1"/>
  <c r="AC21" i="60"/>
  <c r="AC20" i="60"/>
  <c r="AA20" i="60"/>
  <c r="AB20" i="60"/>
  <c r="AA21" i="60"/>
  <c r="AB21" i="60"/>
  <c r="AA22" i="60"/>
  <c r="AB22" i="60"/>
  <c r="AA23" i="60"/>
  <c r="AB23" i="60"/>
  <c r="R23" i="60"/>
  <c r="S23" i="60" s="1"/>
  <c r="R21" i="60"/>
  <c r="S11" i="60"/>
  <c r="S12" i="60"/>
  <c r="S10" i="60"/>
  <c r="BC7" i="60"/>
  <c r="BD7" i="60"/>
  <c r="BE7" i="60"/>
  <c r="BC8" i="60"/>
  <c r="BD8" i="60"/>
  <c r="BE8" i="60"/>
  <c r="BC9" i="60"/>
  <c r="BD9" i="60"/>
  <c r="BE9" i="60"/>
  <c r="BC10" i="60"/>
  <c r="BD10" i="60"/>
  <c r="BC11" i="60"/>
  <c r="BD11" i="60"/>
  <c r="BC12" i="60"/>
  <c r="BD12" i="60"/>
  <c r="BC13" i="60"/>
  <c r="BD13" i="60"/>
  <c r="BF13" i="60" s="1"/>
  <c r="BC14" i="60"/>
  <c r="BD14" i="60"/>
  <c r="BF14" i="60" s="1"/>
  <c r="BC15" i="60"/>
  <c r="BD15" i="60"/>
  <c r="BF15" i="60" s="1"/>
  <c r="BC16" i="60"/>
  <c r="BD16" i="60"/>
  <c r="BC17" i="60"/>
  <c r="BD17" i="60"/>
  <c r="BC18" i="60"/>
  <c r="BD18" i="60"/>
  <c r="I23" i="60"/>
  <c r="J23" i="60" s="1"/>
  <c r="I22" i="60"/>
  <c r="J26" i="60"/>
  <c r="J48" i="60" s="1"/>
  <c r="AD48" i="60" s="1"/>
  <c r="AM48" i="60" s="1"/>
  <c r="AW48" i="60" s="1"/>
  <c r="BF48" i="60" s="1"/>
  <c r="I21" i="60"/>
  <c r="I20" i="60"/>
  <c r="J11" i="60"/>
  <c r="J12" i="60"/>
  <c r="J10" i="60"/>
  <c r="G64" i="60"/>
  <c r="AT64" i="60" s="1"/>
  <c r="H64" i="60"/>
  <c r="AU64" i="60" s="1"/>
  <c r="G65" i="60"/>
  <c r="H65" i="60"/>
  <c r="AU65" i="60" s="1"/>
  <c r="G66" i="60"/>
  <c r="H66" i="60"/>
  <c r="AU66" i="60" s="1"/>
  <c r="G67" i="60"/>
  <c r="H67" i="60"/>
  <c r="AU67" i="60" s="1"/>
  <c r="G42" i="60"/>
  <c r="AT42" i="60" s="1"/>
  <c r="H42" i="60"/>
  <c r="AU42" i="60" s="1"/>
  <c r="G43" i="60"/>
  <c r="AT43" i="60" s="1"/>
  <c r="H43" i="60"/>
  <c r="G44" i="60"/>
  <c r="AT44" i="60" s="1"/>
  <c r="H44" i="60"/>
  <c r="G45" i="60"/>
  <c r="AT45" i="60" s="1"/>
  <c r="H45" i="60"/>
  <c r="BF66" i="60" l="1"/>
  <c r="BF59" i="60"/>
  <c r="AW66" i="60"/>
  <c r="J66" i="60"/>
  <c r="AW59" i="60"/>
  <c r="BF44" i="60"/>
  <c r="BF37" i="60"/>
  <c r="S44" i="60"/>
  <c r="AW37" i="60"/>
  <c r="BC43" i="60"/>
  <c r="AW35" i="60"/>
  <c r="BF36" i="60"/>
  <c r="AW58" i="60"/>
  <c r="AD21" i="60"/>
  <c r="AW36" i="60"/>
  <c r="BF58" i="60"/>
  <c r="BE43" i="60"/>
  <c r="BF43" i="60" s="1"/>
  <c r="BE21" i="60"/>
  <c r="K22" i="58"/>
  <c r="AW65" i="60"/>
  <c r="AW57" i="60"/>
  <c r="J43" i="60"/>
  <c r="BF54" i="60"/>
  <c r="BF57" i="60"/>
  <c r="BF55" i="60"/>
  <c r="S65" i="60"/>
  <c r="BF35" i="60"/>
  <c r="S42" i="60"/>
  <c r="AM20" i="60"/>
  <c r="AM23" i="60"/>
  <c r="AD64" i="60"/>
  <c r="BC67" i="60"/>
  <c r="BC66" i="60"/>
  <c r="BC65" i="60"/>
  <c r="BE65" i="60"/>
  <c r="BF65" i="60" s="1"/>
  <c r="AT67" i="60"/>
  <c r="AT66" i="60"/>
  <c r="AT65" i="60"/>
  <c r="S43" i="60"/>
  <c r="AV43" i="60"/>
  <c r="AW56" i="60"/>
  <c r="BF56" i="60"/>
  <c r="AW34" i="60"/>
  <c r="BF34" i="60"/>
  <c r="BF10" i="60"/>
  <c r="BF11" i="60"/>
  <c r="BF12" i="60"/>
  <c r="AV20" i="60"/>
  <c r="AM43" i="60"/>
  <c r="BD64" i="60"/>
  <c r="S64" i="60"/>
  <c r="AW54" i="60"/>
  <c r="AW55" i="60"/>
  <c r="AW32" i="60"/>
  <c r="AW33" i="60"/>
  <c r="AU45" i="60"/>
  <c r="AU44" i="60"/>
  <c r="AW44" i="60" s="1"/>
  <c r="AU43" i="60"/>
  <c r="AW43" i="60" s="1"/>
  <c r="BF32" i="60"/>
  <c r="BF33" i="60"/>
  <c r="AD43" i="60"/>
  <c r="J65" i="60"/>
  <c r="AM65" i="60"/>
  <c r="BE64" i="60"/>
  <c r="BF64" i="60" s="1"/>
  <c r="BE42" i="60"/>
  <c r="BF42" i="60" s="1"/>
  <c r="AM21" i="60"/>
  <c r="J33" i="58"/>
  <c r="K33" i="58"/>
  <c r="AM67" i="60"/>
  <c r="AM64" i="60"/>
  <c r="AD42" i="60"/>
  <c r="AM45" i="60"/>
  <c r="AV45" i="60"/>
  <c r="AW45" i="60" s="1"/>
  <c r="AM42" i="60"/>
  <c r="AD22" i="60"/>
  <c r="AD20" i="60"/>
  <c r="AV23" i="60"/>
  <c r="AW23" i="60" s="1"/>
  <c r="AV21" i="60"/>
  <c r="BE22" i="60"/>
  <c r="S22" i="60"/>
  <c r="AT7" i="60"/>
  <c r="AT8" i="60"/>
  <c r="AT9" i="60"/>
  <c r="AT10" i="60"/>
  <c r="AT11" i="60"/>
  <c r="AT12" i="60"/>
  <c r="AT13" i="60"/>
  <c r="AT14" i="60"/>
  <c r="AT15" i="60"/>
  <c r="AT16" i="60"/>
  <c r="AT17" i="60"/>
  <c r="AT18" i="60"/>
  <c r="P20" i="60"/>
  <c r="BC20" i="60" s="1"/>
  <c r="P21" i="60"/>
  <c r="BC21" i="60" s="1"/>
  <c r="P22" i="60"/>
  <c r="BC22" i="60" s="1"/>
  <c r="P23" i="60"/>
  <c r="BC23" i="60" s="1"/>
  <c r="G20" i="60"/>
  <c r="AT20" i="60" s="1"/>
  <c r="H20" i="60"/>
  <c r="J20" i="60" s="1"/>
  <c r="G21" i="60"/>
  <c r="AT21" i="60" s="1"/>
  <c r="H21" i="60"/>
  <c r="J21" i="60" s="1"/>
  <c r="G22" i="60"/>
  <c r="AT22" i="60" s="1"/>
  <c r="H22" i="60"/>
  <c r="J22" i="60" s="1"/>
  <c r="G23" i="60"/>
  <c r="H23" i="60"/>
  <c r="AI67" i="60"/>
  <c r="AH67" i="60"/>
  <c r="AG67" i="60"/>
  <c r="AF67" i="60"/>
  <c r="AE67" i="60"/>
  <c r="V67" i="60"/>
  <c r="O67" i="60"/>
  <c r="N67" i="60"/>
  <c r="M67" i="60"/>
  <c r="L67" i="60"/>
  <c r="K67" i="60"/>
  <c r="I67" i="60"/>
  <c r="F67" i="60"/>
  <c r="E67" i="60"/>
  <c r="D67" i="60"/>
  <c r="C67" i="60"/>
  <c r="B67" i="60"/>
  <c r="AI66" i="60"/>
  <c r="AH66" i="60"/>
  <c r="AG66" i="60"/>
  <c r="AF66" i="60"/>
  <c r="AE66" i="60"/>
  <c r="V66" i="60"/>
  <c r="O66" i="60"/>
  <c r="N66" i="60"/>
  <c r="M66" i="60"/>
  <c r="L66" i="60"/>
  <c r="K66" i="60"/>
  <c r="F66" i="60"/>
  <c r="E66" i="60"/>
  <c r="D66" i="60"/>
  <c r="C66" i="60"/>
  <c r="B66" i="60"/>
  <c r="AI65" i="60"/>
  <c r="AH65" i="60"/>
  <c r="AG65" i="60"/>
  <c r="AF65" i="60"/>
  <c r="AE65" i="60"/>
  <c r="V65" i="60"/>
  <c r="O65" i="60"/>
  <c r="N65" i="60"/>
  <c r="M65" i="60"/>
  <c r="L65" i="60"/>
  <c r="K65" i="60"/>
  <c r="F65" i="60"/>
  <c r="E65" i="60"/>
  <c r="D65" i="60"/>
  <c r="C65" i="60"/>
  <c r="B65" i="60"/>
  <c r="AI64" i="60"/>
  <c r="AH64" i="60"/>
  <c r="AG64" i="60"/>
  <c r="AF64" i="60"/>
  <c r="AE64" i="60"/>
  <c r="V64" i="60"/>
  <c r="O64" i="60"/>
  <c r="N64" i="60"/>
  <c r="M64" i="60"/>
  <c r="L64" i="60"/>
  <c r="K64" i="60"/>
  <c r="I64" i="60"/>
  <c r="F64" i="60"/>
  <c r="E64" i="60"/>
  <c r="D64" i="60"/>
  <c r="C64" i="60"/>
  <c r="B64" i="60"/>
  <c r="BI62" i="60"/>
  <c r="BH62" i="60"/>
  <c r="BB62" i="60"/>
  <c r="BA62" i="60"/>
  <c r="AZ62" i="60"/>
  <c r="AY62" i="60"/>
  <c r="AX62" i="60"/>
  <c r="AS62" i="60"/>
  <c r="AR62" i="60"/>
  <c r="AQ62" i="60"/>
  <c r="AP62" i="60"/>
  <c r="AO62" i="60"/>
  <c r="BI61" i="60"/>
  <c r="BH61" i="60"/>
  <c r="BB61" i="60"/>
  <c r="BA61" i="60"/>
  <c r="AZ61" i="60"/>
  <c r="AY61" i="60"/>
  <c r="AX61" i="60"/>
  <c r="AS61" i="60"/>
  <c r="AR61" i="60"/>
  <c r="AQ61" i="60"/>
  <c r="AP61" i="60"/>
  <c r="AO61" i="60"/>
  <c r="BI60" i="60"/>
  <c r="BH60" i="60"/>
  <c r="BB60" i="60"/>
  <c r="BA60" i="60"/>
  <c r="AZ60" i="60"/>
  <c r="AY60" i="60"/>
  <c r="AX60" i="60"/>
  <c r="AS60" i="60"/>
  <c r="AR60" i="60"/>
  <c r="AQ60" i="60"/>
  <c r="AP60" i="60"/>
  <c r="AO60" i="60"/>
  <c r="BI59" i="60"/>
  <c r="BH59" i="60"/>
  <c r="BB59" i="60"/>
  <c r="BA59" i="60"/>
  <c r="AZ59" i="60"/>
  <c r="AY59" i="60"/>
  <c r="AX59" i="60"/>
  <c r="AS59" i="60"/>
  <c r="AR59" i="60"/>
  <c r="AQ59" i="60"/>
  <c r="AP59" i="60"/>
  <c r="AO59" i="60"/>
  <c r="BI58" i="60"/>
  <c r="BH58" i="60"/>
  <c r="BB58" i="60"/>
  <c r="BA58" i="60"/>
  <c r="AZ58" i="60"/>
  <c r="AY58" i="60"/>
  <c r="AX58" i="60"/>
  <c r="AS58" i="60"/>
  <c r="AR58" i="60"/>
  <c r="AQ58" i="60"/>
  <c r="AP58" i="60"/>
  <c r="AO58" i="60"/>
  <c r="BI57" i="60"/>
  <c r="BH57" i="60"/>
  <c r="BB57" i="60"/>
  <c r="BA57" i="60"/>
  <c r="AZ57" i="60"/>
  <c r="AY57" i="60"/>
  <c r="AX57" i="60"/>
  <c r="AS57" i="60"/>
  <c r="AR57" i="60"/>
  <c r="AQ57" i="60"/>
  <c r="AP57" i="60"/>
  <c r="AO57" i="60"/>
  <c r="BI56" i="60"/>
  <c r="BH56" i="60"/>
  <c r="BB56" i="60"/>
  <c r="BA56" i="60"/>
  <c r="AZ56" i="60"/>
  <c r="AY56" i="60"/>
  <c r="AX56" i="60"/>
  <c r="AS56" i="60"/>
  <c r="AR56" i="60"/>
  <c r="AQ56" i="60"/>
  <c r="AP56" i="60"/>
  <c r="AO56" i="60"/>
  <c r="BI55" i="60"/>
  <c r="BH55" i="60"/>
  <c r="BB55" i="60"/>
  <c r="BA55" i="60"/>
  <c r="AZ55" i="60"/>
  <c r="AY55" i="60"/>
  <c r="AX55" i="60"/>
  <c r="AS55" i="60"/>
  <c r="AR55" i="60"/>
  <c r="AQ55" i="60"/>
  <c r="AP55" i="60"/>
  <c r="AO55" i="60"/>
  <c r="BI54" i="60"/>
  <c r="BH54" i="60"/>
  <c r="BB54" i="60"/>
  <c r="BA54" i="60"/>
  <c r="AZ54" i="60"/>
  <c r="AY54" i="60"/>
  <c r="AX54" i="60"/>
  <c r="AS54" i="60"/>
  <c r="AR54" i="60"/>
  <c r="AQ54" i="60"/>
  <c r="AP54" i="60"/>
  <c r="AO54" i="60"/>
  <c r="BI53" i="60"/>
  <c r="BH53" i="60"/>
  <c r="BB53" i="60"/>
  <c r="BA53" i="60"/>
  <c r="AZ53" i="60"/>
  <c r="AY53" i="60"/>
  <c r="AX53" i="60"/>
  <c r="AS53" i="60"/>
  <c r="AR53" i="60"/>
  <c r="AQ53" i="60"/>
  <c r="AP53" i="60"/>
  <c r="AO53" i="60"/>
  <c r="AM53" i="60"/>
  <c r="AD53" i="60"/>
  <c r="S53" i="60"/>
  <c r="J53" i="60"/>
  <c r="BI52" i="60"/>
  <c r="BH52" i="60"/>
  <c r="BB52" i="60"/>
  <c r="BA52" i="60"/>
  <c r="AZ52" i="60"/>
  <c r="AY52" i="60"/>
  <c r="AX52" i="60"/>
  <c r="AS52" i="60"/>
  <c r="AR52" i="60"/>
  <c r="AQ52" i="60"/>
  <c r="AP52" i="60"/>
  <c r="AO52" i="60"/>
  <c r="AM52" i="60"/>
  <c r="AD52" i="60"/>
  <c r="S52" i="60"/>
  <c r="J52" i="60"/>
  <c r="BI51" i="60"/>
  <c r="BH51" i="60"/>
  <c r="BB51" i="60"/>
  <c r="BA51" i="60"/>
  <c r="AZ51" i="60"/>
  <c r="AY51" i="60"/>
  <c r="AX51" i="60"/>
  <c r="AS51" i="60"/>
  <c r="AR51" i="60"/>
  <c r="AQ51" i="60"/>
  <c r="AP51" i="60"/>
  <c r="AO51" i="60"/>
  <c r="AM51" i="60"/>
  <c r="AD51" i="60"/>
  <c r="S51" i="60"/>
  <c r="J51" i="60"/>
  <c r="BI50" i="60"/>
  <c r="BH50" i="60"/>
  <c r="AV49" i="60"/>
  <c r="BE49" i="60" s="1"/>
  <c r="AU49" i="60"/>
  <c r="BD49" i="60" s="1"/>
  <c r="AI49" i="60"/>
  <c r="AS49" i="60" s="1"/>
  <c r="BB49" i="60" s="1"/>
  <c r="AH49" i="60"/>
  <c r="AR49" i="60" s="1"/>
  <c r="BA49" i="60" s="1"/>
  <c r="S48" i="60"/>
  <c r="AI45" i="60"/>
  <c r="AH45" i="60"/>
  <c r="AG45" i="60"/>
  <c r="AF45" i="60"/>
  <c r="AE45" i="60"/>
  <c r="Z45" i="60"/>
  <c r="Y45" i="60"/>
  <c r="X45" i="60"/>
  <c r="W45" i="60"/>
  <c r="V45" i="60"/>
  <c r="O45" i="60"/>
  <c r="N45" i="60"/>
  <c r="M45" i="60"/>
  <c r="L45" i="60"/>
  <c r="K45" i="60"/>
  <c r="I45" i="60"/>
  <c r="J45" i="60" s="1"/>
  <c r="F45" i="60"/>
  <c r="E45" i="60"/>
  <c r="D45" i="60"/>
  <c r="C45" i="60"/>
  <c r="B45" i="60"/>
  <c r="AI44" i="60"/>
  <c r="AH44" i="60"/>
  <c r="AG44" i="60"/>
  <c r="AF44" i="60"/>
  <c r="AE44" i="60"/>
  <c r="Z44" i="60"/>
  <c r="Y44" i="60"/>
  <c r="X44" i="60"/>
  <c r="W44" i="60"/>
  <c r="V44" i="60"/>
  <c r="O44" i="60"/>
  <c r="N44" i="60"/>
  <c r="M44" i="60"/>
  <c r="L44" i="60"/>
  <c r="K44" i="60"/>
  <c r="F44" i="60"/>
  <c r="E44" i="60"/>
  <c r="D44" i="60"/>
  <c r="C44" i="60"/>
  <c r="B44" i="60"/>
  <c r="AI43" i="60"/>
  <c r="AH43" i="60"/>
  <c r="AG43" i="60"/>
  <c r="AF43" i="60"/>
  <c r="AE43" i="60"/>
  <c r="Z43" i="60"/>
  <c r="Y43" i="60"/>
  <c r="X43" i="60"/>
  <c r="W43" i="60"/>
  <c r="V43" i="60"/>
  <c r="O43" i="60"/>
  <c r="N43" i="60"/>
  <c r="M43" i="60"/>
  <c r="L43" i="60"/>
  <c r="K43" i="60"/>
  <c r="F43" i="60"/>
  <c r="E43" i="60"/>
  <c r="D43" i="60"/>
  <c r="C43" i="60"/>
  <c r="B43" i="60"/>
  <c r="AI42" i="60"/>
  <c r="AH42" i="60"/>
  <c r="AG42" i="60"/>
  <c r="AF42" i="60"/>
  <c r="AE42" i="60"/>
  <c r="Z42" i="60"/>
  <c r="Y42" i="60"/>
  <c r="X42" i="60"/>
  <c r="W42" i="60"/>
  <c r="V42" i="60"/>
  <c r="O42" i="60"/>
  <c r="N42" i="60"/>
  <c r="M42" i="60"/>
  <c r="L42" i="60"/>
  <c r="K42" i="60"/>
  <c r="I42" i="60"/>
  <c r="J42" i="60" s="1"/>
  <c r="F42" i="60"/>
  <c r="E42" i="60"/>
  <c r="D42" i="60"/>
  <c r="C42" i="60"/>
  <c r="B42" i="60"/>
  <c r="BI40" i="60"/>
  <c r="BH40" i="60"/>
  <c r="BB40" i="60"/>
  <c r="BA40" i="60"/>
  <c r="AZ40" i="60"/>
  <c r="AY40" i="60"/>
  <c r="AX40" i="60"/>
  <c r="AS40" i="60"/>
  <c r="AR40" i="60"/>
  <c r="AQ40" i="60"/>
  <c r="AP40" i="60"/>
  <c r="AO40" i="60"/>
  <c r="BI39" i="60"/>
  <c r="BH39" i="60"/>
  <c r="BB39" i="60"/>
  <c r="BA39" i="60"/>
  <c r="AZ39" i="60"/>
  <c r="AY39" i="60"/>
  <c r="AX39" i="60"/>
  <c r="AS39" i="60"/>
  <c r="AR39" i="60"/>
  <c r="AQ39" i="60"/>
  <c r="AP39" i="60"/>
  <c r="AO39" i="60"/>
  <c r="BI38" i="60"/>
  <c r="BH38" i="60"/>
  <c r="BB38" i="60"/>
  <c r="BA38" i="60"/>
  <c r="AZ38" i="60"/>
  <c r="AY38" i="60"/>
  <c r="AX38" i="60"/>
  <c r="AS38" i="60"/>
  <c r="AR38" i="60"/>
  <c r="AQ38" i="60"/>
  <c r="AP38" i="60"/>
  <c r="AO38" i="60"/>
  <c r="BI37" i="60"/>
  <c r="BH37" i="60"/>
  <c r="BB37" i="60"/>
  <c r="BA37" i="60"/>
  <c r="AZ37" i="60"/>
  <c r="AY37" i="60"/>
  <c r="AX37" i="60"/>
  <c r="AS37" i="60"/>
  <c r="AR37" i="60"/>
  <c r="AQ37" i="60"/>
  <c r="AP37" i="60"/>
  <c r="AO37" i="60"/>
  <c r="BI36" i="60"/>
  <c r="BH36" i="60"/>
  <c r="BB36" i="60"/>
  <c r="BA36" i="60"/>
  <c r="AZ36" i="60"/>
  <c r="AY36" i="60"/>
  <c r="AX36" i="60"/>
  <c r="AS36" i="60"/>
  <c r="AR36" i="60"/>
  <c r="AQ36" i="60"/>
  <c r="AP36" i="60"/>
  <c r="AO36" i="60"/>
  <c r="BI35" i="60"/>
  <c r="BH35" i="60"/>
  <c r="BB35" i="60"/>
  <c r="BA35" i="60"/>
  <c r="AZ35" i="60"/>
  <c r="AY35" i="60"/>
  <c r="AX35" i="60"/>
  <c r="AS35" i="60"/>
  <c r="AR35" i="60"/>
  <c r="AQ35" i="60"/>
  <c r="AP35" i="60"/>
  <c r="AO35" i="60"/>
  <c r="BI34" i="60"/>
  <c r="BH34" i="60"/>
  <c r="BB34" i="60"/>
  <c r="BA34" i="60"/>
  <c r="AZ34" i="60"/>
  <c r="AY34" i="60"/>
  <c r="AX34" i="60"/>
  <c r="AS34" i="60"/>
  <c r="AR34" i="60"/>
  <c r="AQ34" i="60"/>
  <c r="AP34" i="60"/>
  <c r="AO34" i="60"/>
  <c r="BI33" i="60"/>
  <c r="BH33" i="60"/>
  <c r="BB33" i="60"/>
  <c r="BA33" i="60"/>
  <c r="AZ33" i="60"/>
  <c r="AY33" i="60"/>
  <c r="AX33" i="60"/>
  <c r="AS33" i="60"/>
  <c r="AR33" i="60"/>
  <c r="AQ33" i="60"/>
  <c r="AP33" i="60"/>
  <c r="AO33" i="60"/>
  <c r="BI32" i="60"/>
  <c r="BH32" i="60"/>
  <c r="BB32" i="60"/>
  <c r="BA32" i="60"/>
  <c r="AZ32" i="60"/>
  <c r="AY32" i="60"/>
  <c r="AX32" i="60"/>
  <c r="AS32" i="60"/>
  <c r="AR32" i="60"/>
  <c r="AQ32" i="60"/>
  <c r="AP32" i="60"/>
  <c r="AO32" i="60"/>
  <c r="BI31" i="60"/>
  <c r="BH31" i="60"/>
  <c r="BB31" i="60"/>
  <c r="BA31" i="60"/>
  <c r="AZ31" i="60"/>
  <c r="AY31" i="60"/>
  <c r="AX31" i="60"/>
  <c r="AS31" i="60"/>
  <c r="AR31" i="60"/>
  <c r="AQ31" i="60"/>
  <c r="AP31" i="60"/>
  <c r="AO31" i="60"/>
  <c r="AM31" i="60"/>
  <c r="AD31" i="60"/>
  <c r="S31" i="60"/>
  <c r="J31" i="60"/>
  <c r="BI30" i="60"/>
  <c r="BH30" i="60"/>
  <c r="BB30" i="60"/>
  <c r="BA30" i="60"/>
  <c r="AZ30" i="60"/>
  <c r="AY30" i="60"/>
  <c r="AX30" i="60"/>
  <c r="AS30" i="60"/>
  <c r="AR30" i="60"/>
  <c r="AQ30" i="60"/>
  <c r="AP30" i="60"/>
  <c r="AO30" i="60"/>
  <c r="AM30" i="60"/>
  <c r="AD30" i="60"/>
  <c r="S30" i="60"/>
  <c r="J30" i="60"/>
  <c r="BI29" i="60"/>
  <c r="BH29" i="60"/>
  <c r="BB29" i="60"/>
  <c r="BA29" i="60"/>
  <c r="AZ29" i="60"/>
  <c r="AY29" i="60"/>
  <c r="AX29" i="60"/>
  <c r="AS29" i="60"/>
  <c r="AR29" i="60"/>
  <c r="AQ29" i="60"/>
  <c r="AP29" i="60"/>
  <c r="AO29" i="60"/>
  <c r="AM29" i="60"/>
  <c r="AD29" i="60"/>
  <c r="S29" i="60"/>
  <c r="J29" i="60"/>
  <c r="BI28" i="60"/>
  <c r="BH28" i="60"/>
  <c r="AV27" i="60"/>
  <c r="AI27" i="60"/>
  <c r="AS27" i="60" s="1"/>
  <c r="BB27" i="60" s="1"/>
  <c r="AH27" i="60"/>
  <c r="AR27" i="60" s="1"/>
  <c r="BA27" i="60" s="1"/>
  <c r="S26" i="60"/>
  <c r="AD26" i="60" s="1"/>
  <c r="AM26" i="60" s="1"/>
  <c r="AI23" i="60"/>
  <c r="AH23" i="60"/>
  <c r="AG23" i="60"/>
  <c r="AF23" i="60"/>
  <c r="AY23" i="60" s="1"/>
  <c r="AE23" i="60"/>
  <c r="Z23" i="60"/>
  <c r="Y23" i="60"/>
  <c r="X23" i="60"/>
  <c r="W23" i="60"/>
  <c r="V23" i="60"/>
  <c r="AO23" i="60" s="1"/>
  <c r="Q23" i="60"/>
  <c r="BD23" i="60" s="1"/>
  <c r="O23" i="60"/>
  <c r="N23" i="60"/>
  <c r="M23" i="60"/>
  <c r="L23" i="60"/>
  <c r="K23" i="60"/>
  <c r="F23" i="60"/>
  <c r="E23" i="60"/>
  <c r="D23" i="60"/>
  <c r="C23" i="60"/>
  <c r="B23" i="60"/>
  <c r="AI22" i="60"/>
  <c r="AH22" i="60"/>
  <c r="AG22" i="60"/>
  <c r="AZ22" i="60" s="1"/>
  <c r="AF22" i="60"/>
  <c r="AE22" i="60"/>
  <c r="AX22" i="60" s="1"/>
  <c r="Z22" i="60"/>
  <c r="Y22" i="60"/>
  <c r="X22" i="60"/>
  <c r="W22" i="60"/>
  <c r="AP22" i="60" s="1"/>
  <c r="V22" i="60"/>
  <c r="Q22" i="60"/>
  <c r="BD22" i="60" s="1"/>
  <c r="O22" i="60"/>
  <c r="N22" i="60"/>
  <c r="M22" i="60"/>
  <c r="L22" i="60"/>
  <c r="K22" i="60"/>
  <c r="F22" i="60"/>
  <c r="E22" i="60"/>
  <c r="D22" i="60"/>
  <c r="C22" i="60"/>
  <c r="B22" i="60"/>
  <c r="AI21" i="60"/>
  <c r="AH21" i="60"/>
  <c r="AG21" i="60"/>
  <c r="AF21" i="60"/>
  <c r="AY21" i="60" s="1"/>
  <c r="AE21" i="60"/>
  <c r="Z21" i="60"/>
  <c r="Y21" i="60"/>
  <c r="X21" i="60"/>
  <c r="AQ21" i="60" s="1"/>
  <c r="W21" i="60"/>
  <c r="V21" i="60"/>
  <c r="AO21" i="60" s="1"/>
  <c r="Q21" i="60"/>
  <c r="BD21" i="60" s="1"/>
  <c r="BF21" i="60" s="1"/>
  <c r="O21" i="60"/>
  <c r="N21" i="60"/>
  <c r="M21" i="60"/>
  <c r="L21" i="60"/>
  <c r="K21" i="60"/>
  <c r="F21" i="60"/>
  <c r="E21" i="60"/>
  <c r="D21" i="60"/>
  <c r="C21" i="60"/>
  <c r="B21" i="60"/>
  <c r="AI20" i="60"/>
  <c r="AH20" i="60"/>
  <c r="AG20" i="60"/>
  <c r="AF20" i="60"/>
  <c r="AE20" i="60"/>
  <c r="Z20" i="60"/>
  <c r="Y20" i="60"/>
  <c r="X20" i="60"/>
  <c r="W20" i="60"/>
  <c r="V20" i="60"/>
  <c r="R20" i="60"/>
  <c r="Q20" i="60"/>
  <c r="BD20" i="60" s="1"/>
  <c r="O20" i="60"/>
  <c r="N20" i="60"/>
  <c r="M20" i="60"/>
  <c r="L20" i="60"/>
  <c r="K20" i="60"/>
  <c r="F20" i="60"/>
  <c r="E20" i="60"/>
  <c r="D20" i="60"/>
  <c r="C20" i="60"/>
  <c r="B20" i="60"/>
  <c r="BI18" i="60"/>
  <c r="BH18" i="60"/>
  <c r="BB18" i="60"/>
  <c r="BA18" i="60"/>
  <c r="AZ18" i="60"/>
  <c r="AY18" i="60"/>
  <c r="AX18" i="60"/>
  <c r="AU18" i="60"/>
  <c r="AS18" i="60"/>
  <c r="AS23" i="60" s="1"/>
  <c r="AR18" i="60"/>
  <c r="AR23" i="60" s="1"/>
  <c r="AQ18" i="60"/>
  <c r="AQ23" i="60" s="1"/>
  <c r="AP18" i="60"/>
  <c r="AO18" i="60"/>
  <c r="BI17" i="60"/>
  <c r="BH17" i="60"/>
  <c r="BB17" i="60"/>
  <c r="BA17" i="60"/>
  <c r="AZ17" i="60"/>
  <c r="AY17" i="60"/>
  <c r="AX17" i="60"/>
  <c r="AU17" i="60"/>
  <c r="AS17" i="60"/>
  <c r="AR17" i="60"/>
  <c r="AQ17" i="60"/>
  <c r="AP17" i="60"/>
  <c r="AO17" i="60"/>
  <c r="BI16" i="60"/>
  <c r="BH16" i="60"/>
  <c r="BB16" i="60"/>
  <c r="BA16" i="60"/>
  <c r="AZ16" i="60"/>
  <c r="AY16" i="60"/>
  <c r="AX16" i="60"/>
  <c r="AU16" i="60"/>
  <c r="AS16" i="60"/>
  <c r="AR16" i="60"/>
  <c r="AQ16" i="60"/>
  <c r="AP16" i="60"/>
  <c r="AO16" i="60"/>
  <c r="BI15" i="60"/>
  <c r="BH15" i="60"/>
  <c r="BB15" i="60"/>
  <c r="BA15" i="60"/>
  <c r="AZ15" i="60"/>
  <c r="AY15" i="60"/>
  <c r="AX15" i="60"/>
  <c r="AU15" i="60"/>
  <c r="AW15" i="60" s="1"/>
  <c r="AS15" i="60"/>
  <c r="AR15" i="60"/>
  <c r="AQ15" i="60"/>
  <c r="AP15" i="60"/>
  <c r="AO15" i="60"/>
  <c r="BI14" i="60"/>
  <c r="BH14" i="60"/>
  <c r="BB14" i="60"/>
  <c r="BA14" i="60"/>
  <c r="AZ14" i="60"/>
  <c r="AY14" i="60"/>
  <c r="AX14" i="60"/>
  <c r="AU14" i="60"/>
  <c r="AW14" i="60" s="1"/>
  <c r="AS14" i="60"/>
  <c r="AR14" i="60"/>
  <c r="AQ14" i="60"/>
  <c r="AP14" i="60"/>
  <c r="AO14" i="60"/>
  <c r="BI13" i="60"/>
  <c r="BH13" i="60"/>
  <c r="BB13" i="60"/>
  <c r="BA13" i="60"/>
  <c r="AZ13" i="60"/>
  <c r="AY13" i="60"/>
  <c r="AX13" i="60"/>
  <c r="AU13" i="60"/>
  <c r="AW13" i="60" s="1"/>
  <c r="AS13" i="60"/>
  <c r="AR13" i="60"/>
  <c r="AQ13" i="60"/>
  <c r="AP13" i="60"/>
  <c r="AO13" i="60"/>
  <c r="BI12" i="60"/>
  <c r="BH12" i="60"/>
  <c r="BB12" i="60"/>
  <c r="BA12" i="60"/>
  <c r="AZ12" i="60"/>
  <c r="AY12" i="60"/>
  <c r="AX12" i="60"/>
  <c r="AU12" i="60"/>
  <c r="AW12" i="60" s="1"/>
  <c r="AS12" i="60"/>
  <c r="AR12" i="60"/>
  <c r="AQ12" i="60"/>
  <c r="AP12" i="60"/>
  <c r="AO12" i="60"/>
  <c r="BI11" i="60"/>
  <c r="BH11" i="60"/>
  <c r="BB11" i="60"/>
  <c r="BA11" i="60"/>
  <c r="AZ11" i="60"/>
  <c r="AY11" i="60"/>
  <c r="AX11" i="60"/>
  <c r="AU11" i="60"/>
  <c r="AW11" i="60" s="1"/>
  <c r="AS11" i="60"/>
  <c r="AR11" i="60"/>
  <c r="AQ11" i="60"/>
  <c r="AP11" i="60"/>
  <c r="AO11" i="60"/>
  <c r="BI10" i="60"/>
  <c r="BH10" i="60"/>
  <c r="BB10" i="60"/>
  <c r="BA10" i="60"/>
  <c r="AZ10" i="60"/>
  <c r="AY10" i="60"/>
  <c r="AX10" i="60"/>
  <c r="AU10" i="60"/>
  <c r="AW10" i="60" s="1"/>
  <c r="AS10" i="60"/>
  <c r="AR10" i="60"/>
  <c r="AQ10" i="60"/>
  <c r="AP10" i="60"/>
  <c r="AO10" i="60"/>
  <c r="BI9" i="60"/>
  <c r="BH9" i="60"/>
  <c r="BB9" i="60"/>
  <c r="BA9" i="60"/>
  <c r="AZ9" i="60"/>
  <c r="AY9" i="60"/>
  <c r="AX9" i="60"/>
  <c r="AV9" i="60"/>
  <c r="AU9" i="60"/>
  <c r="AS9" i="60"/>
  <c r="AR9" i="60"/>
  <c r="AQ9" i="60"/>
  <c r="AP9" i="60"/>
  <c r="AO9" i="60"/>
  <c r="AM9" i="60"/>
  <c r="AD9" i="60"/>
  <c r="S9" i="60"/>
  <c r="J9" i="60"/>
  <c r="BI8" i="60"/>
  <c r="BH8" i="60"/>
  <c r="BB8" i="60"/>
  <c r="BA8" i="60"/>
  <c r="AZ8" i="60"/>
  <c r="AY8" i="60"/>
  <c r="AX8" i="60"/>
  <c r="AV8" i="60"/>
  <c r="AU8" i="60"/>
  <c r="AS8" i="60"/>
  <c r="AR8" i="60"/>
  <c r="AQ8" i="60"/>
  <c r="AP8" i="60"/>
  <c r="AO8" i="60"/>
  <c r="AM8" i="60"/>
  <c r="AD8" i="60"/>
  <c r="S8" i="60"/>
  <c r="J8" i="60"/>
  <c r="BI7" i="60"/>
  <c r="BH7" i="60"/>
  <c r="BB7" i="60"/>
  <c r="BA7" i="60"/>
  <c r="AZ7" i="60"/>
  <c r="AY7" i="60"/>
  <c r="AX7" i="60"/>
  <c r="AV7" i="60"/>
  <c r="AU7" i="60"/>
  <c r="AS7" i="60"/>
  <c r="AR7" i="60"/>
  <c r="AQ7" i="60"/>
  <c r="AP7" i="60"/>
  <c r="AO7" i="60"/>
  <c r="AM7" i="60"/>
  <c r="AD7" i="60"/>
  <c r="S7" i="60"/>
  <c r="J7" i="60"/>
  <c r="AL5" i="60"/>
  <c r="AV5" i="60" s="1"/>
  <c r="AK5" i="60"/>
  <c r="AI5" i="60"/>
  <c r="AS5" i="60" s="1"/>
  <c r="BB5" i="60" s="1"/>
  <c r="AH5" i="60"/>
  <c r="AR5" i="60" s="1"/>
  <c r="BA5" i="60" s="1"/>
  <c r="S4" i="60"/>
  <c r="BF22" i="60" l="1"/>
  <c r="AO20" i="60"/>
  <c r="AQ20" i="60"/>
  <c r="AY20" i="60"/>
  <c r="AP21" i="60"/>
  <c r="AX21" i="60"/>
  <c r="AZ21" i="60"/>
  <c r="AO22" i="60"/>
  <c r="AQ22" i="60"/>
  <c r="AY22" i="60"/>
  <c r="AP23" i="60"/>
  <c r="AX23" i="60"/>
  <c r="AZ23" i="60"/>
  <c r="AT23" i="60"/>
  <c r="AP20" i="60"/>
  <c r="AX20" i="60"/>
  <c r="AZ20" i="60"/>
  <c r="S21" i="60"/>
  <c r="S20" i="60"/>
  <c r="AW7" i="60"/>
  <c r="AW8" i="60"/>
  <c r="AW9" i="60"/>
  <c r="AQ43" i="60"/>
  <c r="AQ44" i="60"/>
  <c r="BE20" i="60"/>
  <c r="BF20" i="60" s="1"/>
  <c r="AV64" i="60"/>
  <c r="AW64" i="60" s="1"/>
  <c r="J64" i="60"/>
  <c r="AO64" i="60"/>
  <c r="AQ64" i="60"/>
  <c r="AY64" i="60"/>
  <c r="AO65" i="60"/>
  <c r="AQ65" i="60"/>
  <c r="AY65" i="60"/>
  <c r="AO66" i="60"/>
  <c r="AQ66" i="60"/>
  <c r="AY66" i="60"/>
  <c r="AP67" i="60"/>
  <c r="AX67" i="60"/>
  <c r="AZ67" i="60"/>
  <c r="AP64" i="60"/>
  <c r="AX64" i="60"/>
  <c r="AZ64" i="60"/>
  <c r="AP65" i="60"/>
  <c r="AX65" i="60"/>
  <c r="AZ65" i="60"/>
  <c r="AP66" i="60"/>
  <c r="AX66" i="60"/>
  <c r="AZ66" i="60"/>
  <c r="J67" i="60"/>
  <c r="AV67" i="60"/>
  <c r="AW67" i="60" s="1"/>
  <c r="AO67" i="60"/>
  <c r="AQ67" i="60"/>
  <c r="AY67" i="60"/>
  <c r="BF26" i="60"/>
  <c r="AW26" i="60"/>
  <c r="AP42" i="60"/>
  <c r="AX42" i="60"/>
  <c r="AZ42" i="60"/>
  <c r="AX43" i="60"/>
  <c r="AZ43" i="60"/>
  <c r="AO44" i="60"/>
  <c r="AY44" i="60"/>
  <c r="AO45" i="60"/>
  <c r="AQ45" i="60"/>
  <c r="AY45" i="60"/>
  <c r="AO42" i="60"/>
  <c r="AQ42" i="60"/>
  <c r="AY42" i="60"/>
  <c r="AO43" i="60"/>
  <c r="AP44" i="60"/>
  <c r="AX44" i="60"/>
  <c r="AZ44" i="60"/>
  <c r="AP45" i="60"/>
  <c r="AX45" i="60"/>
  <c r="AZ45" i="60"/>
  <c r="AV42" i="60"/>
  <c r="AW42" i="60" s="1"/>
  <c r="BF29" i="60"/>
  <c r="BF30" i="60"/>
  <c r="BF31" i="60"/>
  <c r="BF7" i="60"/>
  <c r="BF8" i="60"/>
  <c r="BF9" i="60"/>
  <c r="AU23" i="60"/>
  <c r="BA20" i="60"/>
  <c r="BA21" i="60"/>
  <c r="BA22" i="60"/>
  <c r="BA23" i="60"/>
  <c r="AW29" i="60"/>
  <c r="AW30" i="60"/>
  <c r="AW31" i="60"/>
  <c r="BB42" i="60"/>
  <c r="BB43" i="60"/>
  <c r="BB44" i="60"/>
  <c r="BB45" i="60"/>
  <c r="BF51" i="60"/>
  <c r="BF52" i="60"/>
  <c r="BF53" i="60"/>
  <c r="BA64" i="60"/>
  <c r="BA65" i="60"/>
  <c r="BA66" i="60"/>
  <c r="BA67" i="60"/>
  <c r="BB20" i="60"/>
  <c r="BB21" i="60"/>
  <c r="BB22" i="60"/>
  <c r="BB23" i="60"/>
  <c r="BA42" i="60"/>
  <c r="BA44" i="60"/>
  <c r="BA45" i="60"/>
  <c r="BB64" i="60"/>
  <c r="BB65" i="60"/>
  <c r="BB66" i="60"/>
  <c r="BB67" i="60"/>
  <c r="AS20" i="60"/>
  <c r="AS21" i="60"/>
  <c r="AS22" i="60"/>
  <c r="AR42" i="60"/>
  <c r="AR44" i="60"/>
  <c r="AR45" i="60"/>
  <c r="AS64" i="60"/>
  <c r="AS65" i="60"/>
  <c r="AS66" i="60"/>
  <c r="AS67" i="60"/>
  <c r="AR20" i="60"/>
  <c r="AU20" i="60"/>
  <c r="AW20" i="60" s="1"/>
  <c r="AR21" i="60"/>
  <c r="AU21" i="60"/>
  <c r="AW21" i="60" s="1"/>
  <c r="AR22" i="60"/>
  <c r="AU22" i="60"/>
  <c r="AW22" i="60" s="1"/>
  <c r="AS42" i="60"/>
  <c r="AS43" i="60"/>
  <c r="AS44" i="60"/>
  <c r="AS45" i="60"/>
  <c r="AW51" i="60"/>
  <c r="AW52" i="60"/>
  <c r="AW53" i="60"/>
  <c r="AR64" i="60"/>
  <c r="AR65" i="60"/>
  <c r="AR66" i="60"/>
  <c r="AR67" i="60"/>
  <c r="AY43" i="60"/>
  <c r="BA43" i="60"/>
  <c r="AP43" i="60"/>
  <c r="AR43" i="60"/>
  <c r="F34" i="58" l="1"/>
  <c r="E34" i="58"/>
  <c r="D34" i="58"/>
  <c r="C34" i="58"/>
  <c r="B34" i="58"/>
  <c r="I33" i="58"/>
  <c r="H33" i="58"/>
  <c r="G33" i="58"/>
  <c r="F33" i="58"/>
  <c r="E33" i="58"/>
  <c r="D33" i="58"/>
  <c r="C33" i="58"/>
  <c r="O32" i="58"/>
  <c r="H31" i="58"/>
  <c r="G31" i="58"/>
  <c r="F31" i="58"/>
  <c r="E31" i="58"/>
  <c r="D31" i="58"/>
  <c r="C31" i="58"/>
  <c r="Q31" i="58"/>
  <c r="N31" i="58"/>
  <c r="I31" i="58"/>
  <c r="H29" i="58"/>
  <c r="G29" i="58"/>
  <c r="F29" i="58"/>
  <c r="E29" i="58"/>
  <c r="D29" i="58"/>
  <c r="C29" i="58"/>
  <c r="Q34" i="58"/>
  <c r="P32" i="58"/>
  <c r="N34" i="58"/>
  <c r="M34" i="58"/>
  <c r="Q26" i="58"/>
  <c r="P26" i="58"/>
  <c r="N26" i="58"/>
  <c r="M26" i="58"/>
  <c r="L26" i="58"/>
  <c r="F23" i="58"/>
  <c r="E23" i="58"/>
  <c r="D23" i="58"/>
  <c r="C23" i="58"/>
  <c r="B23" i="58"/>
  <c r="I22" i="58"/>
  <c r="H22" i="58"/>
  <c r="G22" i="58"/>
  <c r="F22" i="58"/>
  <c r="E22" i="58"/>
  <c r="D22" i="58"/>
  <c r="C22" i="58"/>
  <c r="O21" i="58"/>
  <c r="H20" i="58"/>
  <c r="G20" i="58"/>
  <c r="F20" i="58"/>
  <c r="E20" i="58"/>
  <c r="D20" i="58"/>
  <c r="C20" i="58"/>
  <c r="AG19" i="58"/>
  <c r="Q20" i="58"/>
  <c r="N20" i="58"/>
  <c r="AG18" i="58"/>
  <c r="H18" i="58"/>
  <c r="G18" i="58"/>
  <c r="F18" i="58"/>
  <c r="E18" i="58"/>
  <c r="D18" i="58"/>
  <c r="C18" i="58"/>
  <c r="AG17" i="58"/>
  <c r="Q21" i="58"/>
  <c r="P23" i="58"/>
  <c r="M23" i="58"/>
  <c r="I18" i="58"/>
  <c r="AG16" i="58"/>
  <c r="AG15" i="58"/>
  <c r="Q15" i="58"/>
  <c r="P15" i="58"/>
  <c r="N15" i="58"/>
  <c r="M15" i="58"/>
  <c r="L15" i="58"/>
  <c r="AG14" i="58"/>
  <c r="M14" i="58"/>
  <c r="M25" i="58" s="1"/>
  <c r="AG13" i="58"/>
  <c r="AG12" i="58"/>
  <c r="F12" i="58"/>
  <c r="E12" i="58"/>
  <c r="D12" i="58"/>
  <c r="C12" i="58"/>
  <c r="B12" i="58"/>
  <c r="AG11" i="58"/>
  <c r="I11" i="58"/>
  <c r="H11" i="58"/>
  <c r="G11" i="58"/>
  <c r="F11" i="58"/>
  <c r="E11" i="58"/>
  <c r="D11" i="58"/>
  <c r="C11" i="58"/>
  <c r="AG10" i="58"/>
  <c r="O10" i="58"/>
  <c r="AG9" i="58"/>
  <c r="H9" i="58"/>
  <c r="G9" i="58"/>
  <c r="F9" i="58"/>
  <c r="E9" i="58"/>
  <c r="D9" i="58"/>
  <c r="C9" i="58"/>
  <c r="AG8" i="58"/>
  <c r="Q9" i="58"/>
  <c r="N9" i="58"/>
  <c r="H7" i="58"/>
  <c r="G7" i="58"/>
  <c r="F7" i="58"/>
  <c r="E7" i="58"/>
  <c r="D7" i="58"/>
  <c r="C7" i="58"/>
  <c r="Q12" i="58"/>
  <c r="P10" i="58"/>
  <c r="N12" i="58"/>
  <c r="M12" i="58"/>
  <c r="N18" i="58" l="1"/>
  <c r="I7" i="58"/>
  <c r="N7" i="58"/>
  <c r="I9" i="58"/>
  <c r="M10" i="58"/>
  <c r="Q10" i="58"/>
  <c r="Q11" i="58" s="1"/>
  <c r="P12" i="58"/>
  <c r="Q18" i="58"/>
  <c r="I20" i="58"/>
  <c r="N21" i="58"/>
  <c r="P21" i="58"/>
  <c r="Q22" i="58" s="1"/>
  <c r="N23" i="58"/>
  <c r="Q23" i="58"/>
  <c r="I29" i="58"/>
  <c r="N29" i="58"/>
  <c r="M32" i="58"/>
  <c r="Q32" i="58"/>
  <c r="Q33" i="58" s="1"/>
  <c r="P34" i="58"/>
  <c r="Q7" i="58"/>
  <c r="N10" i="58"/>
  <c r="M21" i="58"/>
  <c r="Q29" i="58"/>
  <c r="N32" i="58"/>
  <c r="N33" i="58" l="1"/>
  <c r="N11" i="58"/>
  <c r="N22" i="58"/>
  <c r="L59" i="49" l="1"/>
  <c r="K59" i="49"/>
  <c r="E59" i="49"/>
  <c r="D59" i="49"/>
  <c r="H59" i="49" s="1"/>
  <c r="L58" i="49"/>
  <c r="K58" i="49"/>
  <c r="E58" i="49"/>
  <c r="H58" i="49" s="1"/>
  <c r="D58" i="49"/>
  <c r="K57" i="49"/>
  <c r="R57" i="49" s="1"/>
  <c r="D57" i="49"/>
  <c r="L56" i="49"/>
  <c r="O56" i="49" s="1"/>
  <c r="K56" i="49"/>
  <c r="E56" i="49"/>
  <c r="H56" i="49" s="1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T53" i="49" s="1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G50" i="49"/>
  <c r="I50" i="49" s="1"/>
  <c r="S49" i="49"/>
  <c r="R49" i="49"/>
  <c r="T49" i="49" s="1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T46" i="49" s="1"/>
  <c r="R46" i="49"/>
  <c r="O46" i="49"/>
  <c r="N46" i="49"/>
  <c r="M46" i="49"/>
  <c r="H46" i="49"/>
  <c r="G46" i="49"/>
  <c r="I46" i="49" s="1"/>
  <c r="F46" i="49"/>
  <c r="S45" i="49"/>
  <c r="R45" i="49"/>
  <c r="O45" i="49"/>
  <c r="N45" i="49"/>
  <c r="N55" i="49" s="1"/>
  <c r="M45" i="49"/>
  <c r="M55" i="49" s="1"/>
  <c r="H45" i="49"/>
  <c r="G45" i="49"/>
  <c r="G55" i="49" s="1"/>
  <c r="F45" i="49"/>
  <c r="F55" i="49" s="1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H40" i="49" s="1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T34" i="49" s="1"/>
  <c r="O34" i="49"/>
  <c r="H34" i="49"/>
  <c r="R33" i="49"/>
  <c r="M33" i="49"/>
  <c r="F33" i="49"/>
  <c r="E33" i="49"/>
  <c r="G33" i="49" s="1"/>
  <c r="I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P31" i="49" s="1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L38" i="49" s="1"/>
  <c r="F28" i="49"/>
  <c r="E28" i="49"/>
  <c r="S27" i="49"/>
  <c r="T27" i="49" s="1"/>
  <c r="R27" i="49"/>
  <c r="O27" i="49"/>
  <c r="N27" i="49"/>
  <c r="M27" i="49"/>
  <c r="H27" i="49"/>
  <c r="G27" i="49"/>
  <c r="I27" i="49" s="1"/>
  <c r="F27" i="49"/>
  <c r="S26" i="49"/>
  <c r="R26" i="49"/>
  <c r="O26" i="49"/>
  <c r="N26" i="49"/>
  <c r="M26" i="49"/>
  <c r="M36" i="49" s="1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O39" i="49" l="1"/>
  <c r="N48" i="49"/>
  <c r="P48" i="49" s="1"/>
  <c r="T50" i="49"/>
  <c r="T54" i="49"/>
  <c r="F56" i="49"/>
  <c r="R56" i="49"/>
  <c r="F57" i="49"/>
  <c r="F58" i="49"/>
  <c r="R58" i="49"/>
  <c r="R59" i="49"/>
  <c r="T29" i="49"/>
  <c r="P55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I55" i="49"/>
  <c r="E57" i="49"/>
  <c r="G49" i="49"/>
  <c r="I49" i="49" s="1"/>
  <c r="G48" i="49"/>
  <c r="I48" i="49" s="1"/>
  <c r="H47" i="49"/>
  <c r="G47" i="49"/>
  <c r="I47" i="49" s="1"/>
  <c r="L57" i="49"/>
  <c r="I51" i="49"/>
  <c r="I52" i="49"/>
  <c r="S52" i="49"/>
  <c r="T52" i="49" s="1"/>
  <c r="G59" i="49"/>
  <c r="T59" i="49"/>
  <c r="H55" i="49"/>
  <c r="R55" i="49"/>
  <c r="T55" i="49" s="1"/>
  <c r="G56" i="49"/>
  <c r="I56" i="49" s="1"/>
  <c r="N56" i="49"/>
  <c r="S56" i="49"/>
  <c r="T56" i="49" s="1"/>
  <c r="M57" i="49"/>
  <c r="G58" i="49"/>
  <c r="I58" i="49" s="1"/>
  <c r="N58" i="49"/>
  <c r="S58" i="49"/>
  <c r="T58" i="49" s="1"/>
  <c r="F59" i="49"/>
  <c r="M59" i="49"/>
  <c r="O59" i="49"/>
  <c r="I45" i="49"/>
  <c r="P45" i="49"/>
  <c r="N47" i="49"/>
  <c r="P47" i="49" s="1"/>
  <c r="S47" i="49"/>
  <c r="T47" i="49" s="1"/>
  <c r="N49" i="49"/>
  <c r="P49" i="49" s="1"/>
  <c r="M56" i="49"/>
  <c r="M58" i="49"/>
  <c r="N59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T26" i="49"/>
  <c r="F37" i="49"/>
  <c r="R37" i="49"/>
  <c r="F38" i="49"/>
  <c r="E38" i="49"/>
  <c r="S38" i="49" s="1"/>
  <c r="T38" i="49" s="1"/>
  <c r="G30" i="49"/>
  <c r="I30" i="49" s="1"/>
  <c r="G29" i="49"/>
  <c r="I29" i="49" s="1"/>
  <c r="H28" i="49"/>
  <c r="G28" i="49"/>
  <c r="I28" i="49" s="1"/>
  <c r="N38" i="49"/>
  <c r="O38" i="49"/>
  <c r="G40" i="49"/>
  <c r="F36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T37" i="49" s="1"/>
  <c r="M38" i="49"/>
  <c r="G39" i="49"/>
  <c r="I39" i="49" s="1"/>
  <c r="N39" i="49"/>
  <c r="S39" i="49"/>
  <c r="T39" i="49" s="1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T8" i="49" s="1"/>
  <c r="R9" i="49"/>
  <c r="R10" i="49"/>
  <c r="S10" i="49"/>
  <c r="T10" i="49" s="1"/>
  <c r="R11" i="49"/>
  <c r="S11" i="49"/>
  <c r="R12" i="49"/>
  <c r="S12" i="49"/>
  <c r="T12" i="49" s="1"/>
  <c r="R13" i="49"/>
  <c r="S13" i="49"/>
  <c r="T13" i="49" s="1"/>
  <c r="R14" i="49"/>
  <c r="R15" i="49"/>
  <c r="S15" i="49"/>
  <c r="T15" i="49" s="1"/>
  <c r="R16" i="49"/>
  <c r="S16" i="49"/>
  <c r="L14" i="49"/>
  <c r="S14" i="49" s="1"/>
  <c r="L21" i="49"/>
  <c r="S21" i="49" s="1"/>
  <c r="K21" i="49"/>
  <c r="O21" i="49" s="1"/>
  <c r="L20" i="49"/>
  <c r="S20" i="49" s="1"/>
  <c r="K20" i="49"/>
  <c r="O20" i="49" s="1"/>
  <c r="K19" i="49"/>
  <c r="L18" i="49"/>
  <c r="N18" i="49" s="1"/>
  <c r="K18" i="49"/>
  <c r="O18" i="49" s="1"/>
  <c r="O10" i="49"/>
  <c r="O11" i="49"/>
  <c r="O12" i="49"/>
  <c r="O13" i="49"/>
  <c r="O15" i="49"/>
  <c r="O16" i="49"/>
  <c r="O17" i="49"/>
  <c r="N16" i="49"/>
  <c r="M16" i="49"/>
  <c r="N15" i="49"/>
  <c r="P15" i="49" s="1"/>
  <c r="N14" i="49"/>
  <c r="M14" i="49"/>
  <c r="N13" i="49"/>
  <c r="P13" i="49" s="1"/>
  <c r="M13" i="49"/>
  <c r="N12" i="49"/>
  <c r="P12" i="49" s="1"/>
  <c r="M12" i="49"/>
  <c r="M11" i="49"/>
  <c r="M9" i="49"/>
  <c r="N8" i="49"/>
  <c r="M8" i="49"/>
  <c r="N7" i="49"/>
  <c r="N17" i="49" s="1"/>
  <c r="P17" i="49" s="1"/>
  <c r="M7" i="49"/>
  <c r="M17" i="49" s="1"/>
  <c r="L9" i="49"/>
  <c r="S9" i="49" s="1"/>
  <c r="F16" i="49"/>
  <c r="G13" i="49"/>
  <c r="F14" i="49"/>
  <c r="F13" i="49"/>
  <c r="F11" i="49"/>
  <c r="F9" i="49"/>
  <c r="G8" i="49"/>
  <c r="F8" i="49"/>
  <c r="E17" i="49"/>
  <c r="S17" i="49" s="1"/>
  <c r="E18" i="49"/>
  <c r="G18" i="49" s="1"/>
  <c r="E20" i="49"/>
  <c r="E21" i="49"/>
  <c r="D21" i="49"/>
  <c r="D20" i="49"/>
  <c r="D19" i="49"/>
  <c r="D18" i="49"/>
  <c r="F18" i="49" s="1"/>
  <c r="D17" i="49"/>
  <c r="R17" i="49" s="1"/>
  <c r="E14" i="49"/>
  <c r="G16" i="49" s="1"/>
  <c r="H8" i="49"/>
  <c r="H10" i="49"/>
  <c r="H11" i="49"/>
  <c r="H12" i="49"/>
  <c r="H13" i="49"/>
  <c r="I13" i="49"/>
  <c r="H15" i="49"/>
  <c r="H16" i="49"/>
  <c r="E9" i="49"/>
  <c r="G10" i="49" s="1"/>
  <c r="I10" i="49" s="1"/>
  <c r="H18" i="49"/>
  <c r="H17" i="49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17" i="49" l="1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R18" i="49"/>
  <c r="T16" i="49"/>
  <c r="T14" i="49"/>
  <c r="T11" i="49"/>
  <c r="T9" i="49"/>
  <c r="G36" i="49"/>
  <c r="I36" i="49" s="1"/>
  <c r="G7" i="49"/>
  <c r="G12" i="49"/>
  <c r="G9" i="49"/>
  <c r="G14" i="49"/>
  <c r="I14" i="49" s="1"/>
  <c r="N9" i="49"/>
  <c r="P9" i="49" s="1"/>
  <c r="P11" i="49"/>
  <c r="P14" i="49"/>
  <c r="O9" i="49"/>
  <c r="L19" i="49"/>
  <c r="R20" i="49"/>
  <c r="T20" i="49" s="1"/>
  <c r="S18" i="49"/>
  <c r="T18" i="49" s="1"/>
  <c r="I59" i="49"/>
  <c r="S57" i="49"/>
  <c r="T57" i="49" s="1"/>
  <c r="N57" i="49"/>
  <c r="P57" i="49" s="1"/>
  <c r="O57" i="49"/>
  <c r="P59" i="49"/>
  <c r="P58" i="49"/>
  <c r="P56" i="49"/>
  <c r="G57" i="49"/>
  <c r="I57" i="49" s="1"/>
  <c r="H57" i="49"/>
  <c r="I26" i="49"/>
  <c r="I37" i="49"/>
  <c r="T40" i="49"/>
  <c r="P40" i="49"/>
  <c r="P39" i="49"/>
  <c r="P37" i="49"/>
  <c r="I40" i="49"/>
  <c r="P38" i="49"/>
  <c r="G38" i="49"/>
  <c r="I38" i="49" s="1"/>
  <c r="H38" i="49"/>
  <c r="R21" i="49"/>
  <c r="T21" i="49" s="1"/>
  <c r="F21" i="49"/>
  <c r="I16" i="49"/>
  <c r="R19" i="49"/>
  <c r="F19" i="49"/>
  <c r="I19" i="49" s="1"/>
  <c r="F20" i="49"/>
  <c r="H21" i="49"/>
  <c r="I11" i="49"/>
  <c r="P16" i="49"/>
  <c r="O19" i="49"/>
  <c r="O14" i="49"/>
  <c r="N20" i="49"/>
  <c r="N21" i="49"/>
  <c r="M18" i="49"/>
  <c r="P18" i="49" s="1"/>
  <c r="M19" i="49"/>
  <c r="M20" i="49"/>
  <c r="P20" i="49" s="1"/>
  <c r="M21" i="49"/>
  <c r="P21" i="49" s="1"/>
  <c r="I9" i="49"/>
  <c r="I8" i="49"/>
  <c r="I12" i="49"/>
  <c r="I18" i="49"/>
  <c r="T7" i="49"/>
  <c r="I7" i="49"/>
  <c r="P7" i="49"/>
  <c r="P8" i="49"/>
  <c r="H19" i="49"/>
  <c r="Q96" i="48"/>
  <c r="P96" i="48"/>
  <c r="M96" i="48"/>
  <c r="L96" i="48"/>
  <c r="K96" i="48"/>
  <c r="F96" i="48"/>
  <c r="C95" i="48"/>
  <c r="B95" i="48"/>
  <c r="D95" i="48" s="1"/>
  <c r="L94" i="48"/>
  <c r="K94" i="48"/>
  <c r="E94" i="48"/>
  <c r="D94" i="48"/>
  <c r="L93" i="48"/>
  <c r="K93" i="48"/>
  <c r="E93" i="48"/>
  <c r="D93" i="48"/>
  <c r="Q92" i="48"/>
  <c r="P92" i="48"/>
  <c r="M92" i="48"/>
  <c r="L92" i="48"/>
  <c r="K92" i="48"/>
  <c r="F92" i="48"/>
  <c r="E92" i="48"/>
  <c r="D92" i="48"/>
  <c r="Q91" i="48"/>
  <c r="R91" i="48" s="1"/>
  <c r="L91" i="48"/>
  <c r="K91" i="48"/>
  <c r="E91" i="48"/>
  <c r="D91" i="48"/>
  <c r="Q90" i="48"/>
  <c r="R90" i="48" s="1"/>
  <c r="L90" i="48"/>
  <c r="K90" i="48"/>
  <c r="E90" i="48"/>
  <c r="D90" i="48"/>
  <c r="Q89" i="48"/>
  <c r="P89" i="48"/>
  <c r="L89" i="48"/>
  <c r="K89" i="48"/>
  <c r="E89" i="48"/>
  <c r="D89" i="48"/>
  <c r="Q88" i="48"/>
  <c r="P88" i="48"/>
  <c r="L88" i="48"/>
  <c r="K88" i="48"/>
  <c r="E88" i="48"/>
  <c r="D88" i="48"/>
  <c r="Q87" i="48"/>
  <c r="P87" i="48"/>
  <c r="L87" i="48"/>
  <c r="K87" i="48"/>
  <c r="E87" i="48"/>
  <c r="D87" i="48"/>
  <c r="Q86" i="48"/>
  <c r="P86" i="48"/>
  <c r="L86" i="48"/>
  <c r="K86" i="48"/>
  <c r="E86" i="48"/>
  <c r="D86" i="48"/>
  <c r="Q85" i="48"/>
  <c r="P85" i="48"/>
  <c r="L85" i="48"/>
  <c r="K85" i="48"/>
  <c r="E85" i="48"/>
  <c r="D85" i="48"/>
  <c r="Q84" i="48"/>
  <c r="P84" i="48"/>
  <c r="L84" i="48"/>
  <c r="K84" i="48"/>
  <c r="E84" i="48"/>
  <c r="D84" i="48"/>
  <c r="Q83" i="48"/>
  <c r="P83" i="48"/>
  <c r="L83" i="48"/>
  <c r="K83" i="48"/>
  <c r="E83" i="48"/>
  <c r="D83" i="48"/>
  <c r="Q82" i="48"/>
  <c r="P82" i="48"/>
  <c r="M82" i="48"/>
  <c r="L82" i="48"/>
  <c r="K82" i="48"/>
  <c r="F82" i="48"/>
  <c r="E82" i="48"/>
  <c r="D82" i="48"/>
  <c r="Q81" i="48"/>
  <c r="P81" i="48"/>
  <c r="M81" i="48"/>
  <c r="L81" i="48"/>
  <c r="K81" i="48"/>
  <c r="F81" i="48"/>
  <c r="E81" i="48"/>
  <c r="D81" i="48"/>
  <c r="Q80" i="48"/>
  <c r="P80" i="48"/>
  <c r="M80" i="48"/>
  <c r="L80" i="48"/>
  <c r="K80" i="48"/>
  <c r="F80" i="48"/>
  <c r="E80" i="48"/>
  <c r="D80" i="48"/>
  <c r="Q79" i="48"/>
  <c r="P79" i="48"/>
  <c r="M79" i="48"/>
  <c r="L79" i="48"/>
  <c r="K79" i="48"/>
  <c r="F79" i="48"/>
  <c r="E79" i="48"/>
  <c r="D79" i="48"/>
  <c r="Q78" i="48"/>
  <c r="P78" i="48"/>
  <c r="M78" i="48"/>
  <c r="L78" i="48"/>
  <c r="K78" i="48"/>
  <c r="F78" i="48"/>
  <c r="E78" i="48"/>
  <c r="D78" i="48"/>
  <c r="Q77" i="48"/>
  <c r="P77" i="48"/>
  <c r="M77" i="48"/>
  <c r="L77" i="48"/>
  <c r="K77" i="48"/>
  <c r="F77" i="48"/>
  <c r="E77" i="48"/>
  <c r="D77" i="48"/>
  <c r="Q76" i="48"/>
  <c r="P76" i="48"/>
  <c r="M76" i="48"/>
  <c r="L76" i="48"/>
  <c r="K76" i="48"/>
  <c r="F76" i="48"/>
  <c r="E76" i="48"/>
  <c r="D76" i="48"/>
  <c r="Q75" i="48"/>
  <c r="P75" i="48"/>
  <c r="M75" i="48"/>
  <c r="L75" i="48"/>
  <c r="K75" i="48"/>
  <c r="F75" i="48"/>
  <c r="E75" i="48"/>
  <c r="D75" i="48"/>
  <c r="Q74" i="48"/>
  <c r="P74" i="48"/>
  <c r="M74" i="48"/>
  <c r="L74" i="48"/>
  <c r="K74" i="48"/>
  <c r="F74" i="48"/>
  <c r="E74" i="48"/>
  <c r="D74" i="48"/>
  <c r="Q73" i="48"/>
  <c r="P73" i="48"/>
  <c r="M73" i="48"/>
  <c r="L73" i="48"/>
  <c r="K73" i="48"/>
  <c r="F73" i="48"/>
  <c r="E73" i="48"/>
  <c r="D73" i="48"/>
  <c r="Q72" i="48"/>
  <c r="P72" i="48"/>
  <c r="M72" i="48"/>
  <c r="L72" i="48"/>
  <c r="K72" i="48"/>
  <c r="F72" i="48"/>
  <c r="E72" i="48"/>
  <c r="D72" i="48"/>
  <c r="Q71" i="48"/>
  <c r="P71" i="48"/>
  <c r="M71" i="48"/>
  <c r="L71" i="48"/>
  <c r="K71" i="48"/>
  <c r="F71" i="48"/>
  <c r="E71" i="48"/>
  <c r="D71" i="48"/>
  <c r="Q70" i="48"/>
  <c r="P70" i="48"/>
  <c r="M70" i="48"/>
  <c r="L70" i="48"/>
  <c r="K70" i="48"/>
  <c r="F70" i="48"/>
  <c r="E70" i="48"/>
  <c r="D70" i="48"/>
  <c r="Q69" i="48"/>
  <c r="P69" i="48"/>
  <c r="M69" i="48"/>
  <c r="L69" i="48"/>
  <c r="K69" i="48"/>
  <c r="F69" i="48"/>
  <c r="E69" i="48"/>
  <c r="D69" i="48"/>
  <c r="Q68" i="48"/>
  <c r="P68" i="48"/>
  <c r="M68" i="48"/>
  <c r="L68" i="48"/>
  <c r="K68" i="48"/>
  <c r="F68" i="48"/>
  <c r="E68" i="48"/>
  <c r="D68" i="48"/>
  <c r="P66" i="48"/>
  <c r="M66" i="48"/>
  <c r="K66" i="48"/>
  <c r="I66" i="48"/>
  <c r="F66" i="48"/>
  <c r="D66" i="48"/>
  <c r="B66" i="48"/>
  <c r="Q62" i="48"/>
  <c r="P62" i="48"/>
  <c r="M62" i="48"/>
  <c r="F62" i="48"/>
  <c r="J61" i="48"/>
  <c r="I61" i="48"/>
  <c r="C61" i="48"/>
  <c r="E61" i="48" s="1"/>
  <c r="B61" i="48"/>
  <c r="Q60" i="48"/>
  <c r="P60" i="48"/>
  <c r="M60" i="48"/>
  <c r="L60" i="48"/>
  <c r="K60" i="48"/>
  <c r="F60" i="48"/>
  <c r="E60" i="48"/>
  <c r="D60" i="48"/>
  <c r="Q59" i="48"/>
  <c r="P59" i="48"/>
  <c r="M59" i="48"/>
  <c r="L59" i="48"/>
  <c r="K59" i="48"/>
  <c r="F59" i="48"/>
  <c r="E59" i="48"/>
  <c r="D59" i="48"/>
  <c r="Q58" i="48"/>
  <c r="P58" i="48"/>
  <c r="M58" i="48"/>
  <c r="L58" i="48"/>
  <c r="K58" i="48"/>
  <c r="F58" i="48"/>
  <c r="E58" i="48"/>
  <c r="D58" i="48"/>
  <c r="Q57" i="48"/>
  <c r="P57" i="48"/>
  <c r="M57" i="48"/>
  <c r="L57" i="48"/>
  <c r="K57" i="48"/>
  <c r="F57" i="48"/>
  <c r="E57" i="48"/>
  <c r="D57" i="48"/>
  <c r="Q56" i="48"/>
  <c r="P56" i="48"/>
  <c r="M56" i="48"/>
  <c r="L56" i="48"/>
  <c r="K56" i="48"/>
  <c r="F56" i="48"/>
  <c r="E56" i="48"/>
  <c r="D56" i="48"/>
  <c r="Q55" i="48"/>
  <c r="P55" i="48"/>
  <c r="M55" i="48"/>
  <c r="L55" i="48"/>
  <c r="K55" i="48"/>
  <c r="F55" i="48"/>
  <c r="E55" i="48"/>
  <c r="D55" i="48"/>
  <c r="Q54" i="48"/>
  <c r="P54" i="48"/>
  <c r="M54" i="48"/>
  <c r="L54" i="48"/>
  <c r="K54" i="48"/>
  <c r="F54" i="48"/>
  <c r="E54" i="48"/>
  <c r="D54" i="48"/>
  <c r="Q53" i="48"/>
  <c r="P53" i="48"/>
  <c r="M53" i="48"/>
  <c r="L53" i="48"/>
  <c r="K53" i="48"/>
  <c r="F53" i="48"/>
  <c r="E53" i="48"/>
  <c r="D53" i="48"/>
  <c r="Q52" i="48"/>
  <c r="P52" i="48"/>
  <c r="M52" i="48"/>
  <c r="L52" i="48"/>
  <c r="K52" i="48"/>
  <c r="F52" i="48"/>
  <c r="E52" i="48"/>
  <c r="D52" i="48"/>
  <c r="Q51" i="48"/>
  <c r="P51" i="48"/>
  <c r="M51" i="48"/>
  <c r="L51" i="48"/>
  <c r="K51" i="48"/>
  <c r="F51" i="48"/>
  <c r="E51" i="48"/>
  <c r="D51" i="48"/>
  <c r="Q50" i="48"/>
  <c r="P50" i="48"/>
  <c r="M50" i="48"/>
  <c r="L50" i="48"/>
  <c r="K50" i="48"/>
  <c r="F50" i="48"/>
  <c r="E50" i="48"/>
  <c r="D50" i="48"/>
  <c r="Q49" i="48"/>
  <c r="P49" i="48"/>
  <c r="M49" i="48"/>
  <c r="L49" i="48"/>
  <c r="K49" i="48"/>
  <c r="F49" i="48"/>
  <c r="E49" i="48"/>
  <c r="D49" i="48"/>
  <c r="Q48" i="48"/>
  <c r="P48" i="48"/>
  <c r="M48" i="48"/>
  <c r="L48" i="48"/>
  <c r="K48" i="48"/>
  <c r="F48" i="48"/>
  <c r="E48" i="48"/>
  <c r="D48" i="48"/>
  <c r="Q47" i="48"/>
  <c r="P47" i="48"/>
  <c r="M47" i="48"/>
  <c r="L47" i="48"/>
  <c r="K47" i="48"/>
  <c r="F47" i="48"/>
  <c r="E47" i="48"/>
  <c r="D47" i="48"/>
  <c r="Q46" i="48"/>
  <c r="P46" i="48"/>
  <c r="M46" i="48"/>
  <c r="L46" i="48"/>
  <c r="K46" i="48"/>
  <c r="F46" i="48"/>
  <c r="E46" i="48"/>
  <c r="D46" i="48"/>
  <c r="Q45" i="48"/>
  <c r="P45" i="48"/>
  <c r="M45" i="48"/>
  <c r="L45" i="48"/>
  <c r="K45" i="48"/>
  <c r="F45" i="48"/>
  <c r="E45" i="48"/>
  <c r="D45" i="48"/>
  <c r="Q44" i="48"/>
  <c r="P44" i="48"/>
  <c r="M44" i="48"/>
  <c r="L44" i="48"/>
  <c r="K44" i="48"/>
  <c r="F44" i="48"/>
  <c r="E44" i="48"/>
  <c r="D44" i="48"/>
  <c r="Q43" i="48"/>
  <c r="P43" i="48"/>
  <c r="M43" i="48"/>
  <c r="L43" i="48"/>
  <c r="K43" i="48"/>
  <c r="F43" i="48"/>
  <c r="E43" i="48"/>
  <c r="D43" i="48"/>
  <c r="Q42" i="48"/>
  <c r="P42" i="48"/>
  <c r="M42" i="48"/>
  <c r="L42" i="48"/>
  <c r="K42" i="48"/>
  <c r="F42" i="48"/>
  <c r="E42" i="48"/>
  <c r="D42" i="48"/>
  <c r="Q41" i="48"/>
  <c r="P41" i="48"/>
  <c r="M41" i="48"/>
  <c r="L41" i="48"/>
  <c r="K41" i="48"/>
  <c r="F41" i="48"/>
  <c r="E41" i="48"/>
  <c r="D41" i="48"/>
  <c r="Q40" i="48"/>
  <c r="P40" i="48"/>
  <c r="M40" i="48"/>
  <c r="L40" i="48"/>
  <c r="K40" i="48"/>
  <c r="F40" i="48"/>
  <c r="E40" i="48"/>
  <c r="D40" i="48"/>
  <c r="Q39" i="48"/>
  <c r="P39" i="48"/>
  <c r="M39" i="48"/>
  <c r="L39" i="48"/>
  <c r="K39" i="48"/>
  <c r="F39" i="48"/>
  <c r="E39" i="48"/>
  <c r="D39" i="48"/>
  <c r="R37" i="48"/>
  <c r="R66" i="48" s="1"/>
  <c r="P37" i="48"/>
  <c r="M37" i="48"/>
  <c r="K37" i="48"/>
  <c r="I37" i="48"/>
  <c r="F37" i="48"/>
  <c r="D37" i="48"/>
  <c r="B37" i="48"/>
  <c r="Q33" i="48"/>
  <c r="P33" i="48"/>
  <c r="M33" i="48"/>
  <c r="F33" i="48"/>
  <c r="D32" i="48"/>
  <c r="Q31" i="48"/>
  <c r="P31" i="48"/>
  <c r="M31" i="48"/>
  <c r="L31" i="48"/>
  <c r="K31" i="48"/>
  <c r="F31" i="48"/>
  <c r="E31" i="48"/>
  <c r="D31" i="48"/>
  <c r="Q30" i="48"/>
  <c r="P30" i="48"/>
  <c r="M30" i="48"/>
  <c r="L30" i="48"/>
  <c r="K30" i="48"/>
  <c r="F30" i="48"/>
  <c r="E30" i="48"/>
  <c r="D30" i="48"/>
  <c r="Q29" i="48"/>
  <c r="P29" i="48"/>
  <c r="M29" i="48"/>
  <c r="L29" i="48"/>
  <c r="K29" i="48"/>
  <c r="F29" i="48"/>
  <c r="E29" i="48"/>
  <c r="D29" i="48"/>
  <c r="Q28" i="48"/>
  <c r="P28" i="48"/>
  <c r="M28" i="48"/>
  <c r="L28" i="48"/>
  <c r="K28" i="48"/>
  <c r="F28" i="48"/>
  <c r="E28" i="48"/>
  <c r="D28" i="48"/>
  <c r="Q27" i="48"/>
  <c r="P27" i="48"/>
  <c r="M27" i="48"/>
  <c r="L27" i="48"/>
  <c r="K27" i="48"/>
  <c r="F27" i="48"/>
  <c r="E27" i="48"/>
  <c r="D27" i="48"/>
  <c r="Q26" i="48"/>
  <c r="P26" i="48"/>
  <c r="M26" i="48"/>
  <c r="L26" i="48"/>
  <c r="K26" i="48"/>
  <c r="F26" i="48"/>
  <c r="E26" i="48"/>
  <c r="D26" i="48"/>
  <c r="Q25" i="48"/>
  <c r="P25" i="48"/>
  <c r="M25" i="48"/>
  <c r="L25" i="48"/>
  <c r="K25" i="48"/>
  <c r="F25" i="48"/>
  <c r="E25" i="48"/>
  <c r="D25" i="48"/>
  <c r="Q24" i="48"/>
  <c r="P24" i="48"/>
  <c r="M24" i="48"/>
  <c r="L24" i="48"/>
  <c r="K24" i="48"/>
  <c r="F24" i="48"/>
  <c r="E24" i="48"/>
  <c r="D24" i="48"/>
  <c r="Q23" i="48"/>
  <c r="P23" i="48"/>
  <c r="M23" i="48"/>
  <c r="L23" i="48"/>
  <c r="K23" i="48"/>
  <c r="F23" i="48"/>
  <c r="E23" i="48"/>
  <c r="D23" i="48"/>
  <c r="Q22" i="48"/>
  <c r="P22" i="48"/>
  <c r="M22" i="48"/>
  <c r="L22" i="48"/>
  <c r="K22" i="48"/>
  <c r="F22" i="48"/>
  <c r="E22" i="48"/>
  <c r="D22" i="48"/>
  <c r="Q21" i="48"/>
  <c r="P21" i="48"/>
  <c r="M21" i="48"/>
  <c r="L21" i="48"/>
  <c r="K21" i="48"/>
  <c r="F21" i="48"/>
  <c r="E21" i="48"/>
  <c r="D21" i="48"/>
  <c r="Q20" i="48"/>
  <c r="P20" i="48"/>
  <c r="M20" i="48"/>
  <c r="L20" i="48"/>
  <c r="K20" i="48"/>
  <c r="F20" i="48"/>
  <c r="E20" i="48"/>
  <c r="D20" i="48"/>
  <c r="Q19" i="48"/>
  <c r="P19" i="48"/>
  <c r="M19" i="48"/>
  <c r="L19" i="48"/>
  <c r="K19" i="48"/>
  <c r="F19" i="48"/>
  <c r="E19" i="48"/>
  <c r="D19" i="48"/>
  <c r="Q18" i="48"/>
  <c r="P18" i="48"/>
  <c r="M18" i="48"/>
  <c r="L18" i="48"/>
  <c r="K18" i="48"/>
  <c r="F18" i="48"/>
  <c r="E18" i="48"/>
  <c r="D18" i="48"/>
  <c r="Q17" i="48"/>
  <c r="P17" i="48"/>
  <c r="M17" i="48"/>
  <c r="L17" i="48"/>
  <c r="K17" i="48"/>
  <c r="F17" i="48"/>
  <c r="E17" i="48"/>
  <c r="D17" i="48"/>
  <c r="Q16" i="48"/>
  <c r="P16" i="48"/>
  <c r="M16" i="48"/>
  <c r="L16" i="48"/>
  <c r="K16" i="48"/>
  <c r="F16" i="48"/>
  <c r="E16" i="48"/>
  <c r="D16" i="48"/>
  <c r="Q15" i="48"/>
  <c r="P15" i="48"/>
  <c r="M15" i="48"/>
  <c r="L15" i="48"/>
  <c r="K15" i="48"/>
  <c r="F15" i="48"/>
  <c r="E15" i="48"/>
  <c r="D15" i="48"/>
  <c r="Q14" i="48"/>
  <c r="P14" i="48"/>
  <c r="M14" i="48"/>
  <c r="L14" i="48"/>
  <c r="K14" i="48"/>
  <c r="F14" i="48"/>
  <c r="E14" i="48"/>
  <c r="D14" i="48"/>
  <c r="Q13" i="48"/>
  <c r="P13" i="48"/>
  <c r="M13" i="48"/>
  <c r="L13" i="48"/>
  <c r="K13" i="48"/>
  <c r="F13" i="48"/>
  <c r="E13" i="48"/>
  <c r="D13" i="48"/>
  <c r="Q12" i="48"/>
  <c r="P12" i="48"/>
  <c r="M12" i="48"/>
  <c r="L12" i="48"/>
  <c r="K12" i="48"/>
  <c r="F12" i="48"/>
  <c r="E12" i="48"/>
  <c r="D12" i="48"/>
  <c r="Q11" i="48"/>
  <c r="P11" i="48"/>
  <c r="M11" i="48"/>
  <c r="L11" i="48"/>
  <c r="K11" i="48"/>
  <c r="F11" i="48"/>
  <c r="E11" i="48"/>
  <c r="D11" i="48"/>
  <c r="Q10" i="48"/>
  <c r="P10" i="48"/>
  <c r="M10" i="48"/>
  <c r="L10" i="48"/>
  <c r="K10" i="48"/>
  <c r="F10" i="48"/>
  <c r="E10" i="48"/>
  <c r="D10" i="48"/>
  <c r="Q9" i="48"/>
  <c r="P9" i="48"/>
  <c r="M9" i="48"/>
  <c r="L9" i="48"/>
  <c r="K9" i="48"/>
  <c r="F9" i="48"/>
  <c r="E9" i="48"/>
  <c r="D9" i="48"/>
  <c r="Q8" i="48"/>
  <c r="P8" i="48"/>
  <c r="M8" i="48"/>
  <c r="L8" i="48"/>
  <c r="K8" i="48"/>
  <c r="F8" i="48"/>
  <c r="E8" i="48"/>
  <c r="D8" i="48"/>
  <c r="Q7" i="48"/>
  <c r="P7" i="48"/>
  <c r="M7" i="48"/>
  <c r="L7" i="48"/>
  <c r="K7" i="48"/>
  <c r="F7" i="48"/>
  <c r="E7" i="48"/>
  <c r="D7" i="48"/>
  <c r="C6" i="48"/>
  <c r="B6" i="48"/>
  <c r="P5" i="48"/>
  <c r="M5" i="48"/>
  <c r="K5" i="48"/>
  <c r="I5" i="48"/>
  <c r="D5" i="48"/>
  <c r="F5" i="48" s="1"/>
  <c r="P89" i="47"/>
  <c r="Q96" i="47"/>
  <c r="P96" i="47"/>
  <c r="M96" i="47"/>
  <c r="L96" i="47"/>
  <c r="K96" i="47"/>
  <c r="F96" i="47"/>
  <c r="J95" i="47"/>
  <c r="I95" i="47"/>
  <c r="C95" i="47"/>
  <c r="B95" i="47"/>
  <c r="P95" i="47" s="1"/>
  <c r="L94" i="47"/>
  <c r="K94" i="47"/>
  <c r="E94" i="47"/>
  <c r="G94" i="47" s="1"/>
  <c r="L93" i="47"/>
  <c r="K93" i="47"/>
  <c r="E93" i="47"/>
  <c r="G93" i="47" s="1"/>
  <c r="Q92" i="47"/>
  <c r="P92" i="47"/>
  <c r="M92" i="47"/>
  <c r="L92" i="47"/>
  <c r="K92" i="47"/>
  <c r="F92" i="47"/>
  <c r="E92" i="47"/>
  <c r="Q91" i="47"/>
  <c r="P91" i="47"/>
  <c r="M91" i="47"/>
  <c r="L91" i="47"/>
  <c r="K91" i="47"/>
  <c r="F91" i="47"/>
  <c r="E91" i="47"/>
  <c r="Q90" i="47"/>
  <c r="P90" i="47"/>
  <c r="M90" i="47"/>
  <c r="L90" i="47"/>
  <c r="K90" i="47"/>
  <c r="F90" i="47"/>
  <c r="E90" i="47"/>
  <c r="Q89" i="47"/>
  <c r="M89" i="47"/>
  <c r="L89" i="47"/>
  <c r="K89" i="47"/>
  <c r="F89" i="47"/>
  <c r="E89" i="47"/>
  <c r="Q88" i="47"/>
  <c r="P88" i="47"/>
  <c r="M88" i="47"/>
  <c r="L88" i="47"/>
  <c r="K88" i="47"/>
  <c r="F88" i="47"/>
  <c r="E88" i="47"/>
  <c r="Q87" i="47"/>
  <c r="P87" i="47"/>
  <c r="M87" i="47"/>
  <c r="L87" i="47"/>
  <c r="K87" i="47"/>
  <c r="F87" i="47"/>
  <c r="E87" i="47"/>
  <c r="Q86" i="47"/>
  <c r="P86" i="47"/>
  <c r="M86" i="47"/>
  <c r="L86" i="47"/>
  <c r="K86" i="47"/>
  <c r="E86" i="47"/>
  <c r="G86" i="47" s="1"/>
  <c r="Q85" i="47"/>
  <c r="P85" i="47"/>
  <c r="M85" i="47"/>
  <c r="L85" i="47"/>
  <c r="K85" i="47"/>
  <c r="F85" i="47"/>
  <c r="E85" i="47"/>
  <c r="Q84" i="47"/>
  <c r="P84" i="47"/>
  <c r="M84" i="47"/>
  <c r="L84" i="47"/>
  <c r="K84" i="47"/>
  <c r="F84" i="47"/>
  <c r="E84" i="47"/>
  <c r="Q83" i="47"/>
  <c r="P83" i="47"/>
  <c r="M83" i="47"/>
  <c r="L83" i="47"/>
  <c r="K83" i="47"/>
  <c r="F83" i="47"/>
  <c r="E83" i="47"/>
  <c r="Q82" i="47"/>
  <c r="P82" i="47"/>
  <c r="M82" i="47"/>
  <c r="L82" i="47"/>
  <c r="K82" i="47"/>
  <c r="F82" i="47"/>
  <c r="E82" i="47"/>
  <c r="Q81" i="47"/>
  <c r="P81" i="47"/>
  <c r="M81" i="47"/>
  <c r="L81" i="47"/>
  <c r="K81" i="47"/>
  <c r="F81" i="47"/>
  <c r="E81" i="47"/>
  <c r="Q80" i="47"/>
  <c r="P80" i="47"/>
  <c r="M80" i="47"/>
  <c r="L80" i="47"/>
  <c r="K80" i="47"/>
  <c r="F80" i="47"/>
  <c r="E80" i="47"/>
  <c r="Q79" i="47"/>
  <c r="P79" i="47"/>
  <c r="M79" i="47"/>
  <c r="L79" i="47"/>
  <c r="K79" i="47"/>
  <c r="F79" i="47"/>
  <c r="E79" i="47"/>
  <c r="Q78" i="47"/>
  <c r="P78" i="47"/>
  <c r="M78" i="47"/>
  <c r="L78" i="47"/>
  <c r="K78" i="47"/>
  <c r="F78" i="47"/>
  <c r="E78" i="47"/>
  <c r="Q77" i="47"/>
  <c r="P77" i="47"/>
  <c r="M77" i="47"/>
  <c r="L77" i="47"/>
  <c r="K77" i="47"/>
  <c r="F77" i="47"/>
  <c r="E77" i="47"/>
  <c r="Q76" i="47"/>
  <c r="P76" i="47"/>
  <c r="M76" i="47"/>
  <c r="L76" i="47"/>
  <c r="K76" i="47"/>
  <c r="F76" i="47"/>
  <c r="E76" i="47"/>
  <c r="Q75" i="47"/>
  <c r="P75" i="47"/>
  <c r="M75" i="47"/>
  <c r="L75" i="47"/>
  <c r="K75" i="47"/>
  <c r="F75" i="47"/>
  <c r="E75" i="47"/>
  <c r="Q74" i="47"/>
  <c r="P74" i="47"/>
  <c r="M74" i="47"/>
  <c r="L74" i="47"/>
  <c r="K74" i="47"/>
  <c r="F74" i="47"/>
  <c r="E74" i="47"/>
  <c r="Q73" i="47"/>
  <c r="P73" i="47"/>
  <c r="M73" i="47"/>
  <c r="L73" i="47"/>
  <c r="K73" i="47"/>
  <c r="F73" i="47"/>
  <c r="E73" i="47"/>
  <c r="Q72" i="47"/>
  <c r="P72" i="47"/>
  <c r="M72" i="47"/>
  <c r="L72" i="47"/>
  <c r="K72" i="47"/>
  <c r="F72" i="47"/>
  <c r="E72" i="47"/>
  <c r="Q71" i="47"/>
  <c r="P71" i="47"/>
  <c r="M71" i="47"/>
  <c r="L71" i="47"/>
  <c r="K71" i="47"/>
  <c r="F71" i="47"/>
  <c r="E71" i="47"/>
  <c r="Q70" i="47"/>
  <c r="P70" i="47"/>
  <c r="M70" i="47"/>
  <c r="L70" i="47"/>
  <c r="K70" i="47"/>
  <c r="F70" i="47"/>
  <c r="E70" i="47"/>
  <c r="Q69" i="47"/>
  <c r="P69" i="47"/>
  <c r="M69" i="47"/>
  <c r="L69" i="47"/>
  <c r="K69" i="47"/>
  <c r="F69" i="47"/>
  <c r="E69" i="47"/>
  <c r="Q68" i="47"/>
  <c r="P68" i="47"/>
  <c r="M68" i="47"/>
  <c r="L68" i="47"/>
  <c r="K68" i="47"/>
  <c r="F68" i="47"/>
  <c r="E68" i="47"/>
  <c r="P66" i="47"/>
  <c r="M66" i="47"/>
  <c r="K66" i="47"/>
  <c r="I66" i="47"/>
  <c r="F66" i="47"/>
  <c r="D66" i="47"/>
  <c r="B66" i="47"/>
  <c r="Q62" i="47"/>
  <c r="P62" i="47"/>
  <c r="M62" i="47"/>
  <c r="F62" i="47"/>
  <c r="J61" i="47"/>
  <c r="I61" i="47"/>
  <c r="C61" i="47"/>
  <c r="E61" i="47" s="1"/>
  <c r="B61" i="47"/>
  <c r="D61" i="47" s="1"/>
  <c r="L60" i="47"/>
  <c r="K60" i="47"/>
  <c r="E60" i="47"/>
  <c r="D60" i="47"/>
  <c r="L59" i="47"/>
  <c r="K59" i="47"/>
  <c r="E59" i="47"/>
  <c r="D59" i="47"/>
  <c r="L58" i="47"/>
  <c r="K58" i="47"/>
  <c r="E58" i="47"/>
  <c r="D58" i="47"/>
  <c r="Q57" i="47"/>
  <c r="P57" i="47"/>
  <c r="M57" i="47"/>
  <c r="L57" i="47"/>
  <c r="K57" i="47"/>
  <c r="F57" i="47"/>
  <c r="E57" i="47"/>
  <c r="D57" i="47"/>
  <c r="Q56" i="47"/>
  <c r="P56" i="47"/>
  <c r="M56" i="47"/>
  <c r="L56" i="47"/>
  <c r="K56" i="47"/>
  <c r="F56" i="47"/>
  <c r="E56" i="47"/>
  <c r="D56" i="47"/>
  <c r="Q55" i="47"/>
  <c r="P55" i="47"/>
  <c r="M55" i="47"/>
  <c r="L55" i="47"/>
  <c r="K55" i="47"/>
  <c r="F55" i="47"/>
  <c r="E55" i="47"/>
  <c r="D55" i="47"/>
  <c r="Q54" i="47"/>
  <c r="P54" i="47"/>
  <c r="M54" i="47"/>
  <c r="L54" i="47"/>
  <c r="K54" i="47"/>
  <c r="F54" i="47"/>
  <c r="E54" i="47"/>
  <c r="D54" i="47"/>
  <c r="Q53" i="47"/>
  <c r="P53" i="47"/>
  <c r="M53" i="47"/>
  <c r="L53" i="47"/>
  <c r="K53" i="47"/>
  <c r="F53" i="47"/>
  <c r="E53" i="47"/>
  <c r="D53" i="47"/>
  <c r="Q52" i="47"/>
  <c r="P52" i="47"/>
  <c r="M52" i="47"/>
  <c r="L52" i="47"/>
  <c r="K52" i="47"/>
  <c r="F52" i="47"/>
  <c r="E52" i="47"/>
  <c r="D52" i="47"/>
  <c r="Q51" i="47"/>
  <c r="P51" i="47"/>
  <c r="M51" i="47"/>
  <c r="L51" i="47"/>
  <c r="K51" i="47"/>
  <c r="F51" i="47"/>
  <c r="E51" i="47"/>
  <c r="D51" i="47"/>
  <c r="Q50" i="47"/>
  <c r="P50" i="47"/>
  <c r="M50" i="47"/>
  <c r="L50" i="47"/>
  <c r="K50" i="47"/>
  <c r="F50" i="47"/>
  <c r="E50" i="47"/>
  <c r="D50" i="47"/>
  <c r="Q49" i="47"/>
  <c r="P49" i="47"/>
  <c r="M49" i="47"/>
  <c r="L49" i="47"/>
  <c r="K49" i="47"/>
  <c r="F49" i="47"/>
  <c r="E49" i="47"/>
  <c r="D49" i="47"/>
  <c r="Q48" i="47"/>
  <c r="P48" i="47"/>
  <c r="M48" i="47"/>
  <c r="L48" i="47"/>
  <c r="K48" i="47"/>
  <c r="F48" i="47"/>
  <c r="E48" i="47"/>
  <c r="D48" i="47"/>
  <c r="Q47" i="47"/>
  <c r="P47" i="47"/>
  <c r="M47" i="47"/>
  <c r="L47" i="47"/>
  <c r="K47" i="47"/>
  <c r="F47" i="47"/>
  <c r="E47" i="47"/>
  <c r="D47" i="47"/>
  <c r="Q46" i="47"/>
  <c r="P46" i="47"/>
  <c r="M46" i="47"/>
  <c r="L46" i="47"/>
  <c r="K46" i="47"/>
  <c r="F46" i="47"/>
  <c r="E46" i="47"/>
  <c r="D46" i="47"/>
  <c r="Q45" i="47"/>
  <c r="P45" i="47"/>
  <c r="M45" i="47"/>
  <c r="L45" i="47"/>
  <c r="K45" i="47"/>
  <c r="F45" i="47"/>
  <c r="E45" i="47"/>
  <c r="D45" i="47"/>
  <c r="Q44" i="47"/>
  <c r="P44" i="47"/>
  <c r="M44" i="47"/>
  <c r="L44" i="47"/>
  <c r="K44" i="47"/>
  <c r="F44" i="47"/>
  <c r="E44" i="47"/>
  <c r="D44" i="47"/>
  <c r="Q43" i="47"/>
  <c r="P43" i="47"/>
  <c r="M43" i="47"/>
  <c r="L43" i="47"/>
  <c r="K43" i="47"/>
  <c r="F43" i="47"/>
  <c r="E43" i="47"/>
  <c r="D43" i="47"/>
  <c r="Q42" i="47"/>
  <c r="P42" i="47"/>
  <c r="M42" i="47"/>
  <c r="L42" i="47"/>
  <c r="K42" i="47"/>
  <c r="F42" i="47"/>
  <c r="E42" i="47"/>
  <c r="D42" i="47"/>
  <c r="Q41" i="47"/>
  <c r="P41" i="47"/>
  <c r="M41" i="47"/>
  <c r="L41" i="47"/>
  <c r="K41" i="47"/>
  <c r="F41" i="47"/>
  <c r="E41" i="47"/>
  <c r="D41" i="47"/>
  <c r="Q40" i="47"/>
  <c r="P40" i="47"/>
  <c r="M40" i="47"/>
  <c r="L40" i="47"/>
  <c r="K40" i="47"/>
  <c r="F40" i="47"/>
  <c r="E40" i="47"/>
  <c r="D40" i="47"/>
  <c r="Q39" i="47"/>
  <c r="P39" i="47"/>
  <c r="M39" i="47"/>
  <c r="L39" i="47"/>
  <c r="K39" i="47"/>
  <c r="F39" i="47"/>
  <c r="E39" i="47"/>
  <c r="E62" i="47" s="1"/>
  <c r="D39" i="47"/>
  <c r="R37" i="47"/>
  <c r="R66" i="47" s="1"/>
  <c r="P37" i="47"/>
  <c r="M37" i="47"/>
  <c r="K37" i="47"/>
  <c r="I37" i="47"/>
  <c r="F37" i="47"/>
  <c r="D37" i="47"/>
  <c r="B37" i="47"/>
  <c r="Q33" i="47"/>
  <c r="P33" i="47"/>
  <c r="M33" i="47"/>
  <c r="F33" i="47"/>
  <c r="J32" i="47"/>
  <c r="I32" i="47"/>
  <c r="C32" i="47"/>
  <c r="E32" i="47" s="1"/>
  <c r="B32" i="47"/>
  <c r="Q31" i="47"/>
  <c r="P31" i="47"/>
  <c r="M31" i="47"/>
  <c r="L31" i="47"/>
  <c r="K31" i="47"/>
  <c r="F31" i="47"/>
  <c r="E31" i="47"/>
  <c r="D31" i="47"/>
  <c r="Q30" i="47"/>
  <c r="P30" i="47"/>
  <c r="M30" i="47"/>
  <c r="L30" i="47"/>
  <c r="K30" i="47"/>
  <c r="F30" i="47"/>
  <c r="E30" i="47"/>
  <c r="D30" i="47"/>
  <c r="Q29" i="47"/>
  <c r="P29" i="47"/>
  <c r="M29" i="47"/>
  <c r="L29" i="47"/>
  <c r="K29" i="47"/>
  <c r="F29" i="47"/>
  <c r="E29" i="47"/>
  <c r="D29" i="47"/>
  <c r="Q28" i="47"/>
  <c r="P28" i="47"/>
  <c r="M28" i="47"/>
  <c r="L28" i="47"/>
  <c r="K28" i="47"/>
  <c r="F28" i="47"/>
  <c r="E28" i="47"/>
  <c r="D28" i="47"/>
  <c r="Q27" i="47"/>
  <c r="P27" i="47"/>
  <c r="M27" i="47"/>
  <c r="L27" i="47"/>
  <c r="K27" i="47"/>
  <c r="F27" i="47"/>
  <c r="E27" i="47"/>
  <c r="D27" i="47"/>
  <c r="Q26" i="47"/>
  <c r="P26" i="47"/>
  <c r="M26" i="47"/>
  <c r="L26" i="47"/>
  <c r="K26" i="47"/>
  <c r="F26" i="47"/>
  <c r="E26" i="47"/>
  <c r="D26" i="47"/>
  <c r="Q25" i="47"/>
  <c r="P25" i="47"/>
  <c r="M25" i="47"/>
  <c r="L25" i="47"/>
  <c r="K25" i="47"/>
  <c r="F25" i="47"/>
  <c r="E25" i="47"/>
  <c r="D25" i="47"/>
  <c r="Q24" i="47"/>
  <c r="P24" i="47"/>
  <c r="M24" i="47"/>
  <c r="L24" i="47"/>
  <c r="K24" i="47"/>
  <c r="F24" i="47"/>
  <c r="E24" i="47"/>
  <c r="D24" i="47"/>
  <c r="Q23" i="47"/>
  <c r="P23" i="47"/>
  <c r="M23" i="47"/>
  <c r="L23" i="47"/>
  <c r="K23" i="47"/>
  <c r="F23" i="47"/>
  <c r="E23" i="47"/>
  <c r="D23" i="47"/>
  <c r="Q22" i="47"/>
  <c r="P22" i="47"/>
  <c r="M22" i="47"/>
  <c r="L22" i="47"/>
  <c r="K22" i="47"/>
  <c r="F22" i="47"/>
  <c r="E22" i="47"/>
  <c r="D22" i="47"/>
  <c r="Q21" i="47"/>
  <c r="P21" i="47"/>
  <c r="M21" i="47"/>
  <c r="L21" i="47"/>
  <c r="K21" i="47"/>
  <c r="F21" i="47"/>
  <c r="E21" i="47"/>
  <c r="D21" i="47"/>
  <c r="Q20" i="47"/>
  <c r="P20" i="47"/>
  <c r="M20" i="47"/>
  <c r="L20" i="47"/>
  <c r="K20" i="47"/>
  <c r="F20" i="47"/>
  <c r="E20" i="47"/>
  <c r="D20" i="47"/>
  <c r="Q19" i="47"/>
  <c r="P19" i="47"/>
  <c r="M19" i="47"/>
  <c r="L19" i="47"/>
  <c r="K19" i="47"/>
  <c r="F19" i="47"/>
  <c r="E19" i="47"/>
  <c r="D19" i="47"/>
  <c r="Q18" i="47"/>
  <c r="P18" i="47"/>
  <c r="M18" i="47"/>
  <c r="L18" i="47"/>
  <c r="K18" i="47"/>
  <c r="F18" i="47"/>
  <c r="E18" i="47"/>
  <c r="D18" i="47"/>
  <c r="Q17" i="47"/>
  <c r="P17" i="47"/>
  <c r="M17" i="47"/>
  <c r="L17" i="47"/>
  <c r="K17" i="47"/>
  <c r="F17" i="47"/>
  <c r="E17" i="47"/>
  <c r="D17" i="47"/>
  <c r="Q16" i="47"/>
  <c r="P16" i="47"/>
  <c r="M16" i="47"/>
  <c r="L16" i="47"/>
  <c r="K16" i="47"/>
  <c r="F16" i="47"/>
  <c r="E16" i="47"/>
  <c r="D16" i="47"/>
  <c r="Q15" i="47"/>
  <c r="P15" i="47"/>
  <c r="M15" i="47"/>
  <c r="L15" i="47"/>
  <c r="K15" i="47"/>
  <c r="F15" i="47"/>
  <c r="E15" i="47"/>
  <c r="D15" i="47"/>
  <c r="Q14" i="47"/>
  <c r="P14" i="47"/>
  <c r="M14" i="47"/>
  <c r="L14" i="47"/>
  <c r="K14" i="47"/>
  <c r="F14" i="47"/>
  <c r="E14" i="47"/>
  <c r="D14" i="47"/>
  <c r="Q13" i="47"/>
  <c r="P13" i="47"/>
  <c r="M13" i="47"/>
  <c r="L13" i="47"/>
  <c r="K13" i="47"/>
  <c r="F13" i="47"/>
  <c r="E13" i="47"/>
  <c r="D13" i="47"/>
  <c r="Q12" i="47"/>
  <c r="P12" i="47"/>
  <c r="M12" i="47"/>
  <c r="L12" i="47"/>
  <c r="K12" i="47"/>
  <c r="F12" i="47"/>
  <c r="E12" i="47"/>
  <c r="D12" i="47"/>
  <c r="Q11" i="47"/>
  <c r="P11" i="47"/>
  <c r="M11" i="47"/>
  <c r="L11" i="47"/>
  <c r="K11" i="47"/>
  <c r="F11" i="47"/>
  <c r="E11" i="47"/>
  <c r="D11" i="47"/>
  <c r="Q10" i="47"/>
  <c r="P10" i="47"/>
  <c r="M10" i="47"/>
  <c r="L10" i="47"/>
  <c r="K10" i="47"/>
  <c r="F10" i="47"/>
  <c r="E10" i="47"/>
  <c r="D10" i="47"/>
  <c r="Q9" i="47"/>
  <c r="P9" i="47"/>
  <c r="M9" i="47"/>
  <c r="L9" i="47"/>
  <c r="K9" i="47"/>
  <c r="F9" i="47"/>
  <c r="E9" i="47"/>
  <c r="D9" i="47"/>
  <c r="Q8" i="47"/>
  <c r="P8" i="47"/>
  <c r="M8" i="47"/>
  <c r="L8" i="47"/>
  <c r="K8" i="47"/>
  <c r="F8" i="47"/>
  <c r="E8" i="47"/>
  <c r="D8" i="47"/>
  <c r="Q7" i="47"/>
  <c r="P7" i="47"/>
  <c r="M7" i="47"/>
  <c r="L7" i="47"/>
  <c r="K7" i="47"/>
  <c r="F7" i="47"/>
  <c r="E7" i="47"/>
  <c r="D7" i="47"/>
  <c r="C6" i="47"/>
  <c r="B6" i="47"/>
  <c r="P5" i="47"/>
  <c r="M5" i="47"/>
  <c r="K5" i="47"/>
  <c r="I5" i="47"/>
  <c r="D5" i="47"/>
  <c r="F5" i="47" s="1"/>
  <c r="P91" i="46"/>
  <c r="Q96" i="46"/>
  <c r="P96" i="46"/>
  <c r="M96" i="46"/>
  <c r="L96" i="46"/>
  <c r="K96" i="46"/>
  <c r="F96" i="46"/>
  <c r="J95" i="46"/>
  <c r="I95" i="46"/>
  <c r="C95" i="46"/>
  <c r="B95" i="46"/>
  <c r="D95" i="46" s="1"/>
  <c r="Q94" i="46"/>
  <c r="P94" i="46"/>
  <c r="M94" i="46"/>
  <c r="L94" i="46"/>
  <c r="K94" i="46"/>
  <c r="F94" i="46"/>
  <c r="E94" i="46"/>
  <c r="D94" i="46"/>
  <c r="Q93" i="46"/>
  <c r="P93" i="46"/>
  <c r="M93" i="46"/>
  <c r="L93" i="46"/>
  <c r="K93" i="46"/>
  <c r="F93" i="46"/>
  <c r="E93" i="46"/>
  <c r="D93" i="46"/>
  <c r="Q92" i="46"/>
  <c r="P92" i="46"/>
  <c r="M92" i="46"/>
  <c r="L92" i="46"/>
  <c r="K92" i="46"/>
  <c r="F92" i="46"/>
  <c r="E92" i="46"/>
  <c r="D92" i="46"/>
  <c r="Q91" i="46"/>
  <c r="M91" i="46"/>
  <c r="L91" i="46"/>
  <c r="K91" i="46"/>
  <c r="F91" i="46"/>
  <c r="E91" i="46"/>
  <c r="D91" i="46"/>
  <c r="L90" i="46"/>
  <c r="K90" i="46"/>
  <c r="F90" i="46"/>
  <c r="E90" i="46"/>
  <c r="D90" i="46"/>
  <c r="L89" i="46"/>
  <c r="K89" i="46"/>
  <c r="E89" i="46"/>
  <c r="D89" i="46"/>
  <c r="Q88" i="46"/>
  <c r="P88" i="46"/>
  <c r="M88" i="46"/>
  <c r="L88" i="46"/>
  <c r="K88" i="46"/>
  <c r="F88" i="46"/>
  <c r="E88" i="46"/>
  <c r="D88" i="46"/>
  <c r="Q87" i="46"/>
  <c r="P87" i="46"/>
  <c r="M87" i="46"/>
  <c r="L87" i="46"/>
  <c r="K87" i="46"/>
  <c r="F87" i="46"/>
  <c r="E87" i="46"/>
  <c r="D87" i="46"/>
  <c r="Q86" i="46"/>
  <c r="P86" i="46"/>
  <c r="M86" i="46"/>
  <c r="L86" i="46"/>
  <c r="K86" i="46"/>
  <c r="F86" i="46"/>
  <c r="E86" i="46"/>
  <c r="D86" i="46"/>
  <c r="Q85" i="46"/>
  <c r="P85" i="46"/>
  <c r="M85" i="46"/>
  <c r="L85" i="46"/>
  <c r="K85" i="46"/>
  <c r="F85" i="46"/>
  <c r="E85" i="46"/>
  <c r="D85" i="46"/>
  <c r="Q84" i="46"/>
  <c r="P84" i="46"/>
  <c r="M84" i="46"/>
  <c r="L84" i="46"/>
  <c r="K84" i="46"/>
  <c r="F84" i="46"/>
  <c r="E84" i="46"/>
  <c r="D84" i="46"/>
  <c r="Q83" i="46"/>
  <c r="P83" i="46"/>
  <c r="M83" i="46"/>
  <c r="L83" i="46"/>
  <c r="K83" i="46"/>
  <c r="F83" i="46"/>
  <c r="E83" i="46"/>
  <c r="D83" i="46"/>
  <c r="Q82" i="46"/>
  <c r="P82" i="46"/>
  <c r="M82" i="46"/>
  <c r="L82" i="46"/>
  <c r="K82" i="46"/>
  <c r="F82" i="46"/>
  <c r="E82" i="46"/>
  <c r="D82" i="46"/>
  <c r="Q81" i="46"/>
  <c r="P81" i="46"/>
  <c r="M81" i="46"/>
  <c r="L81" i="46"/>
  <c r="K81" i="46"/>
  <c r="F81" i="46"/>
  <c r="E81" i="46"/>
  <c r="D81" i="46"/>
  <c r="Q80" i="46"/>
  <c r="P80" i="46"/>
  <c r="M80" i="46"/>
  <c r="L80" i="46"/>
  <c r="K80" i="46"/>
  <c r="F80" i="46"/>
  <c r="E80" i="46"/>
  <c r="D80" i="46"/>
  <c r="Q79" i="46"/>
  <c r="P79" i="46"/>
  <c r="M79" i="46"/>
  <c r="L79" i="46"/>
  <c r="K79" i="46"/>
  <c r="F79" i="46"/>
  <c r="E79" i="46"/>
  <c r="D79" i="46"/>
  <c r="Q78" i="46"/>
  <c r="P78" i="46"/>
  <c r="M78" i="46"/>
  <c r="L78" i="46"/>
  <c r="K78" i="46"/>
  <c r="F78" i="46"/>
  <c r="E78" i="46"/>
  <c r="D78" i="46"/>
  <c r="Q77" i="46"/>
  <c r="P77" i="46"/>
  <c r="M77" i="46"/>
  <c r="L77" i="46"/>
  <c r="K77" i="46"/>
  <c r="F77" i="46"/>
  <c r="E77" i="46"/>
  <c r="D77" i="46"/>
  <c r="Q76" i="46"/>
  <c r="P76" i="46"/>
  <c r="M76" i="46"/>
  <c r="L76" i="46"/>
  <c r="K76" i="46"/>
  <c r="F76" i="46"/>
  <c r="E76" i="46"/>
  <c r="D76" i="46"/>
  <c r="Q75" i="46"/>
  <c r="P75" i="46"/>
  <c r="M75" i="46"/>
  <c r="L75" i="46"/>
  <c r="K75" i="46"/>
  <c r="F75" i="46"/>
  <c r="E75" i="46"/>
  <c r="D75" i="46"/>
  <c r="Q74" i="46"/>
  <c r="P74" i="46"/>
  <c r="M74" i="46"/>
  <c r="L74" i="46"/>
  <c r="K74" i="46"/>
  <c r="F74" i="46"/>
  <c r="E74" i="46"/>
  <c r="D74" i="46"/>
  <c r="Q73" i="46"/>
  <c r="P73" i="46"/>
  <c r="M73" i="46"/>
  <c r="L73" i="46"/>
  <c r="K73" i="46"/>
  <c r="F73" i="46"/>
  <c r="E73" i="46"/>
  <c r="D73" i="46"/>
  <c r="Q72" i="46"/>
  <c r="P72" i="46"/>
  <c r="M72" i="46"/>
  <c r="L72" i="46"/>
  <c r="K72" i="46"/>
  <c r="F72" i="46"/>
  <c r="E72" i="46"/>
  <c r="D72" i="46"/>
  <c r="Q71" i="46"/>
  <c r="P71" i="46"/>
  <c r="M71" i="46"/>
  <c r="L71" i="46"/>
  <c r="K71" i="46"/>
  <c r="F71" i="46"/>
  <c r="E71" i="46"/>
  <c r="D71" i="46"/>
  <c r="Q70" i="46"/>
  <c r="P70" i="46"/>
  <c r="M70" i="46"/>
  <c r="L70" i="46"/>
  <c r="K70" i="46"/>
  <c r="F70" i="46"/>
  <c r="E70" i="46"/>
  <c r="D70" i="46"/>
  <c r="Q69" i="46"/>
  <c r="P69" i="46"/>
  <c r="M69" i="46"/>
  <c r="L69" i="46"/>
  <c r="K69" i="46"/>
  <c r="F69" i="46"/>
  <c r="E69" i="46"/>
  <c r="D69" i="46"/>
  <c r="Q68" i="46"/>
  <c r="P68" i="46"/>
  <c r="M68" i="46"/>
  <c r="L68" i="46"/>
  <c r="K68" i="46"/>
  <c r="F68" i="46"/>
  <c r="E68" i="46"/>
  <c r="D68" i="46"/>
  <c r="P66" i="46"/>
  <c r="M66" i="46"/>
  <c r="K66" i="46"/>
  <c r="I66" i="46"/>
  <c r="F66" i="46"/>
  <c r="D66" i="46"/>
  <c r="B66" i="46"/>
  <c r="Q62" i="46"/>
  <c r="P62" i="46"/>
  <c r="M62" i="46"/>
  <c r="F62" i="46"/>
  <c r="J61" i="46"/>
  <c r="I61" i="46"/>
  <c r="C61" i="46"/>
  <c r="E61" i="46" s="1"/>
  <c r="B61" i="46"/>
  <c r="Q60" i="46"/>
  <c r="P60" i="46"/>
  <c r="M60" i="46"/>
  <c r="L60" i="46"/>
  <c r="K60" i="46"/>
  <c r="F60" i="46"/>
  <c r="E60" i="46"/>
  <c r="D60" i="46"/>
  <c r="Q59" i="46"/>
  <c r="P59" i="46"/>
  <c r="M59" i="46"/>
  <c r="L59" i="46"/>
  <c r="K59" i="46"/>
  <c r="F59" i="46"/>
  <c r="E59" i="46"/>
  <c r="D59" i="46"/>
  <c r="Q58" i="46"/>
  <c r="P58" i="46"/>
  <c r="M58" i="46"/>
  <c r="L58" i="46"/>
  <c r="K58" i="46"/>
  <c r="F58" i="46"/>
  <c r="E58" i="46"/>
  <c r="D58" i="46"/>
  <c r="Q57" i="46"/>
  <c r="P57" i="46"/>
  <c r="M57" i="46"/>
  <c r="L57" i="46"/>
  <c r="K57" i="46"/>
  <c r="F57" i="46"/>
  <c r="E57" i="46"/>
  <c r="D57" i="46"/>
  <c r="Q56" i="46"/>
  <c r="P56" i="46"/>
  <c r="M56" i="46"/>
  <c r="L56" i="46"/>
  <c r="K56" i="46"/>
  <c r="F56" i="46"/>
  <c r="E56" i="46"/>
  <c r="D56" i="46"/>
  <c r="Q55" i="46"/>
  <c r="P55" i="46"/>
  <c r="M55" i="46"/>
  <c r="L55" i="46"/>
  <c r="K55" i="46"/>
  <c r="F55" i="46"/>
  <c r="E55" i="46"/>
  <c r="D55" i="46"/>
  <c r="Q54" i="46"/>
  <c r="P54" i="46"/>
  <c r="M54" i="46"/>
  <c r="L54" i="46"/>
  <c r="K54" i="46"/>
  <c r="F54" i="46"/>
  <c r="E54" i="46"/>
  <c r="D54" i="46"/>
  <c r="Q53" i="46"/>
  <c r="P53" i="46"/>
  <c r="M53" i="46"/>
  <c r="L53" i="46"/>
  <c r="K53" i="46"/>
  <c r="F53" i="46"/>
  <c r="E53" i="46"/>
  <c r="D53" i="46"/>
  <c r="Q52" i="46"/>
  <c r="P52" i="46"/>
  <c r="M52" i="46"/>
  <c r="L52" i="46"/>
  <c r="K52" i="46"/>
  <c r="F52" i="46"/>
  <c r="E52" i="46"/>
  <c r="D52" i="46"/>
  <c r="Q51" i="46"/>
  <c r="P51" i="46"/>
  <c r="M51" i="46"/>
  <c r="L51" i="46"/>
  <c r="K51" i="46"/>
  <c r="F51" i="46"/>
  <c r="E51" i="46"/>
  <c r="D51" i="46"/>
  <c r="Q50" i="46"/>
  <c r="P50" i="46"/>
  <c r="M50" i="46"/>
  <c r="L50" i="46"/>
  <c r="K50" i="46"/>
  <c r="F50" i="46"/>
  <c r="E50" i="46"/>
  <c r="D50" i="46"/>
  <c r="Q49" i="46"/>
  <c r="P49" i="46"/>
  <c r="M49" i="46"/>
  <c r="L49" i="46"/>
  <c r="K49" i="46"/>
  <c r="F49" i="46"/>
  <c r="E49" i="46"/>
  <c r="D49" i="46"/>
  <c r="Q48" i="46"/>
  <c r="P48" i="46"/>
  <c r="M48" i="46"/>
  <c r="L48" i="46"/>
  <c r="K48" i="46"/>
  <c r="F48" i="46"/>
  <c r="E48" i="46"/>
  <c r="D48" i="46"/>
  <c r="Q47" i="46"/>
  <c r="P47" i="46"/>
  <c r="M47" i="46"/>
  <c r="L47" i="46"/>
  <c r="K47" i="46"/>
  <c r="F47" i="46"/>
  <c r="E47" i="46"/>
  <c r="D47" i="46"/>
  <c r="Q46" i="46"/>
  <c r="P46" i="46"/>
  <c r="M46" i="46"/>
  <c r="L46" i="46"/>
  <c r="K46" i="46"/>
  <c r="F46" i="46"/>
  <c r="E46" i="46"/>
  <c r="D46" i="46"/>
  <c r="Q45" i="46"/>
  <c r="P45" i="46"/>
  <c r="M45" i="46"/>
  <c r="L45" i="46"/>
  <c r="K45" i="46"/>
  <c r="F45" i="46"/>
  <c r="E45" i="46"/>
  <c r="D45" i="46"/>
  <c r="Q44" i="46"/>
  <c r="P44" i="46"/>
  <c r="M44" i="46"/>
  <c r="L44" i="46"/>
  <c r="K44" i="46"/>
  <c r="F44" i="46"/>
  <c r="E44" i="46"/>
  <c r="D44" i="46"/>
  <c r="Q43" i="46"/>
  <c r="P43" i="46"/>
  <c r="M43" i="46"/>
  <c r="L43" i="46"/>
  <c r="K43" i="46"/>
  <c r="F43" i="46"/>
  <c r="E43" i="46"/>
  <c r="D43" i="46"/>
  <c r="Q42" i="46"/>
  <c r="P42" i="46"/>
  <c r="M42" i="46"/>
  <c r="L42" i="46"/>
  <c r="K42" i="46"/>
  <c r="F42" i="46"/>
  <c r="E42" i="46"/>
  <c r="D42" i="46"/>
  <c r="Q41" i="46"/>
  <c r="P41" i="46"/>
  <c r="M41" i="46"/>
  <c r="L41" i="46"/>
  <c r="K41" i="46"/>
  <c r="F41" i="46"/>
  <c r="E41" i="46"/>
  <c r="D41" i="46"/>
  <c r="Q40" i="46"/>
  <c r="P40" i="46"/>
  <c r="M40" i="46"/>
  <c r="L40" i="46"/>
  <c r="K40" i="46"/>
  <c r="F40" i="46"/>
  <c r="E40" i="46"/>
  <c r="D40" i="46"/>
  <c r="Q39" i="46"/>
  <c r="P39" i="46"/>
  <c r="M39" i="46"/>
  <c r="L39" i="46"/>
  <c r="K39" i="46"/>
  <c r="F39" i="46"/>
  <c r="E39" i="46"/>
  <c r="D39" i="46"/>
  <c r="R37" i="46"/>
  <c r="R66" i="46" s="1"/>
  <c r="P37" i="46"/>
  <c r="M37" i="46"/>
  <c r="K37" i="46"/>
  <c r="I37" i="46"/>
  <c r="F37" i="46"/>
  <c r="D37" i="46"/>
  <c r="B37" i="46"/>
  <c r="Q33" i="46"/>
  <c r="P33" i="46"/>
  <c r="M33" i="46"/>
  <c r="F33" i="46"/>
  <c r="J32" i="46"/>
  <c r="I32" i="46"/>
  <c r="C32" i="46"/>
  <c r="E32" i="46" s="1"/>
  <c r="B32" i="46"/>
  <c r="Q31" i="46"/>
  <c r="P31" i="46"/>
  <c r="M31" i="46"/>
  <c r="L31" i="46"/>
  <c r="K31" i="46"/>
  <c r="F31" i="46"/>
  <c r="E31" i="46"/>
  <c r="D31" i="46"/>
  <c r="Q30" i="46"/>
  <c r="P30" i="46"/>
  <c r="M30" i="46"/>
  <c r="L30" i="46"/>
  <c r="K30" i="46"/>
  <c r="F30" i="46"/>
  <c r="E30" i="46"/>
  <c r="D30" i="46"/>
  <c r="Q29" i="46"/>
  <c r="P29" i="46"/>
  <c r="M29" i="46"/>
  <c r="L29" i="46"/>
  <c r="K29" i="46"/>
  <c r="F29" i="46"/>
  <c r="E29" i="46"/>
  <c r="D29" i="46"/>
  <c r="Q28" i="46"/>
  <c r="P28" i="46"/>
  <c r="M28" i="46"/>
  <c r="L28" i="46"/>
  <c r="K28" i="46"/>
  <c r="F28" i="46"/>
  <c r="E28" i="46"/>
  <c r="D28" i="46"/>
  <c r="Q27" i="46"/>
  <c r="P27" i="46"/>
  <c r="M27" i="46"/>
  <c r="L27" i="46"/>
  <c r="K27" i="46"/>
  <c r="F27" i="46"/>
  <c r="E27" i="46"/>
  <c r="D27" i="46"/>
  <c r="Q26" i="46"/>
  <c r="P26" i="46"/>
  <c r="M26" i="46"/>
  <c r="L26" i="46"/>
  <c r="K26" i="46"/>
  <c r="F26" i="46"/>
  <c r="E26" i="46"/>
  <c r="D26" i="46"/>
  <c r="Q25" i="46"/>
  <c r="P25" i="46"/>
  <c r="M25" i="46"/>
  <c r="L25" i="46"/>
  <c r="K25" i="46"/>
  <c r="F25" i="46"/>
  <c r="E25" i="46"/>
  <c r="D25" i="46"/>
  <c r="Q24" i="46"/>
  <c r="P24" i="46"/>
  <c r="M24" i="46"/>
  <c r="L24" i="46"/>
  <c r="K24" i="46"/>
  <c r="F24" i="46"/>
  <c r="E24" i="46"/>
  <c r="D24" i="46"/>
  <c r="Q23" i="46"/>
  <c r="P23" i="46"/>
  <c r="M23" i="46"/>
  <c r="L23" i="46"/>
  <c r="K23" i="46"/>
  <c r="F23" i="46"/>
  <c r="E23" i="46"/>
  <c r="D23" i="46"/>
  <c r="Q22" i="46"/>
  <c r="P22" i="46"/>
  <c r="M22" i="46"/>
  <c r="L22" i="46"/>
  <c r="K22" i="46"/>
  <c r="F22" i="46"/>
  <c r="E22" i="46"/>
  <c r="D22" i="46"/>
  <c r="Q21" i="46"/>
  <c r="P21" i="46"/>
  <c r="M21" i="46"/>
  <c r="L21" i="46"/>
  <c r="K21" i="46"/>
  <c r="F21" i="46"/>
  <c r="E21" i="46"/>
  <c r="D21" i="46"/>
  <c r="Q20" i="46"/>
  <c r="P20" i="46"/>
  <c r="M20" i="46"/>
  <c r="L20" i="46"/>
  <c r="K20" i="46"/>
  <c r="F20" i="46"/>
  <c r="E20" i="46"/>
  <c r="D20" i="46"/>
  <c r="Q19" i="46"/>
  <c r="P19" i="46"/>
  <c r="M19" i="46"/>
  <c r="L19" i="46"/>
  <c r="K19" i="46"/>
  <c r="F19" i="46"/>
  <c r="E19" i="46"/>
  <c r="D19" i="46"/>
  <c r="Q18" i="46"/>
  <c r="P18" i="46"/>
  <c r="M18" i="46"/>
  <c r="L18" i="46"/>
  <c r="K18" i="46"/>
  <c r="F18" i="46"/>
  <c r="E18" i="46"/>
  <c r="D18" i="46"/>
  <c r="Q17" i="46"/>
  <c r="P17" i="46"/>
  <c r="M17" i="46"/>
  <c r="L17" i="46"/>
  <c r="K17" i="46"/>
  <c r="F17" i="46"/>
  <c r="E17" i="46"/>
  <c r="D17" i="46"/>
  <c r="Q16" i="46"/>
  <c r="P16" i="46"/>
  <c r="M16" i="46"/>
  <c r="L16" i="46"/>
  <c r="K16" i="46"/>
  <c r="F16" i="46"/>
  <c r="E16" i="46"/>
  <c r="D16" i="46"/>
  <c r="Q15" i="46"/>
  <c r="P15" i="46"/>
  <c r="M15" i="46"/>
  <c r="L15" i="46"/>
  <c r="K15" i="46"/>
  <c r="F15" i="46"/>
  <c r="E15" i="46"/>
  <c r="D15" i="46"/>
  <c r="Q14" i="46"/>
  <c r="P14" i="46"/>
  <c r="M14" i="46"/>
  <c r="L14" i="46"/>
  <c r="K14" i="46"/>
  <c r="F14" i="46"/>
  <c r="E14" i="46"/>
  <c r="D14" i="46"/>
  <c r="Q13" i="46"/>
  <c r="P13" i="46"/>
  <c r="M13" i="46"/>
  <c r="L13" i="46"/>
  <c r="K13" i="46"/>
  <c r="F13" i="46"/>
  <c r="E13" i="46"/>
  <c r="D13" i="46"/>
  <c r="Q12" i="46"/>
  <c r="P12" i="46"/>
  <c r="M12" i="46"/>
  <c r="L12" i="46"/>
  <c r="K12" i="46"/>
  <c r="F12" i="46"/>
  <c r="E12" i="46"/>
  <c r="D12" i="46"/>
  <c r="Q11" i="46"/>
  <c r="P11" i="46"/>
  <c r="M11" i="46"/>
  <c r="L11" i="46"/>
  <c r="K11" i="46"/>
  <c r="F11" i="46"/>
  <c r="E11" i="46"/>
  <c r="D11" i="46"/>
  <c r="Q10" i="46"/>
  <c r="P10" i="46"/>
  <c r="M10" i="46"/>
  <c r="L10" i="46"/>
  <c r="K10" i="46"/>
  <c r="F10" i="46"/>
  <c r="E10" i="46"/>
  <c r="D10" i="46"/>
  <c r="Q9" i="46"/>
  <c r="P9" i="46"/>
  <c r="M9" i="46"/>
  <c r="L9" i="46"/>
  <c r="K9" i="46"/>
  <c r="F9" i="46"/>
  <c r="E9" i="46"/>
  <c r="D9" i="46"/>
  <c r="Q8" i="46"/>
  <c r="P8" i="46"/>
  <c r="M8" i="46"/>
  <c r="L8" i="46"/>
  <c r="K8" i="46"/>
  <c r="F8" i="46"/>
  <c r="E8" i="46"/>
  <c r="D8" i="46"/>
  <c r="Q7" i="46"/>
  <c r="P7" i="46"/>
  <c r="M7" i="46"/>
  <c r="L7" i="46"/>
  <c r="K7" i="46"/>
  <c r="F7" i="46"/>
  <c r="E7" i="46"/>
  <c r="E33" i="46" s="1"/>
  <c r="D7" i="46"/>
  <c r="C6" i="46"/>
  <c r="Q38" i="46" s="1"/>
  <c r="B6" i="46"/>
  <c r="P5" i="46"/>
  <c r="M5" i="46"/>
  <c r="K5" i="46"/>
  <c r="I5" i="46"/>
  <c r="D5" i="46"/>
  <c r="F5" i="46" s="1"/>
  <c r="D96" i="48" l="1"/>
  <c r="N19" i="49"/>
  <c r="P19" i="49" s="1"/>
  <c r="S19" i="49"/>
  <c r="G17" i="49"/>
  <c r="G21" i="49"/>
  <c r="N93" i="48"/>
  <c r="T19" i="49"/>
  <c r="I21" i="49"/>
  <c r="F17" i="49"/>
  <c r="G20" i="49"/>
  <c r="I20" i="49" s="1"/>
  <c r="N94" i="47"/>
  <c r="E95" i="47"/>
  <c r="E96" i="47" s="1"/>
  <c r="Q95" i="47"/>
  <c r="R95" i="47" s="1"/>
  <c r="N94" i="48"/>
  <c r="G93" i="48"/>
  <c r="G94" i="48"/>
  <c r="N58" i="47"/>
  <c r="N59" i="47"/>
  <c r="G58" i="47"/>
  <c r="G59" i="47"/>
  <c r="N89" i="46"/>
  <c r="N93" i="47"/>
  <c r="N60" i="47"/>
  <c r="N90" i="46"/>
  <c r="G89" i="46"/>
  <c r="M95" i="46"/>
  <c r="R62" i="46"/>
  <c r="G91" i="48"/>
  <c r="R96" i="47"/>
  <c r="D96" i="46"/>
  <c r="F61" i="46"/>
  <c r="R33" i="46"/>
  <c r="F32" i="46"/>
  <c r="G83" i="48"/>
  <c r="F61" i="48"/>
  <c r="R33" i="48"/>
  <c r="N96" i="47"/>
  <c r="R68" i="46"/>
  <c r="R70" i="46"/>
  <c r="R72" i="46"/>
  <c r="R74" i="46"/>
  <c r="R76" i="46"/>
  <c r="R78" i="46"/>
  <c r="R80" i="46"/>
  <c r="R82" i="46"/>
  <c r="R84" i="46"/>
  <c r="R86" i="46"/>
  <c r="R88" i="46"/>
  <c r="G84" i="48"/>
  <c r="N91" i="48"/>
  <c r="N83" i="48"/>
  <c r="R83" i="48"/>
  <c r="N84" i="48"/>
  <c r="N85" i="48"/>
  <c r="N86" i="48"/>
  <c r="N87" i="48"/>
  <c r="N88" i="48"/>
  <c r="N89" i="48"/>
  <c r="N90" i="48"/>
  <c r="R84" i="48"/>
  <c r="G85" i="48"/>
  <c r="R85" i="48"/>
  <c r="G86" i="48"/>
  <c r="R86" i="48"/>
  <c r="G87" i="48"/>
  <c r="R87" i="48"/>
  <c r="G88" i="48"/>
  <c r="R88" i="48"/>
  <c r="G89" i="48"/>
  <c r="R89" i="48"/>
  <c r="G90" i="48"/>
  <c r="M32" i="48"/>
  <c r="F95" i="47"/>
  <c r="G60" i="47"/>
  <c r="R33" i="47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88" i="46"/>
  <c r="R96" i="46"/>
  <c r="R39" i="48"/>
  <c r="N40" i="48"/>
  <c r="N41" i="48"/>
  <c r="R41" i="48"/>
  <c r="N42" i="48"/>
  <c r="N43" i="48"/>
  <c r="R43" i="48"/>
  <c r="N44" i="48"/>
  <c r="N45" i="48"/>
  <c r="R45" i="48"/>
  <c r="N46" i="48"/>
  <c r="R47" i="48"/>
  <c r="N48" i="48"/>
  <c r="N49" i="48"/>
  <c r="R49" i="48"/>
  <c r="N50" i="48"/>
  <c r="R51" i="48"/>
  <c r="N52" i="48"/>
  <c r="N53" i="48"/>
  <c r="R53" i="48"/>
  <c r="N54" i="48"/>
  <c r="R55" i="48"/>
  <c r="N56" i="48"/>
  <c r="N57" i="48"/>
  <c r="R57" i="48"/>
  <c r="R59" i="48"/>
  <c r="M61" i="48"/>
  <c r="M95" i="47"/>
  <c r="G90" i="47"/>
  <c r="R90" i="47"/>
  <c r="G92" i="47"/>
  <c r="R92" i="47"/>
  <c r="N8" i="47"/>
  <c r="N9" i="47"/>
  <c r="N10" i="47"/>
  <c r="N11" i="47"/>
  <c r="N12" i="47"/>
  <c r="N13" i="47"/>
  <c r="N14" i="47"/>
  <c r="N15" i="47"/>
  <c r="N16" i="47"/>
  <c r="N17" i="47"/>
  <c r="N19" i="47"/>
  <c r="N20" i="47"/>
  <c r="N21" i="47"/>
  <c r="N23" i="47"/>
  <c r="N24" i="47"/>
  <c r="N25" i="47"/>
  <c r="N26" i="47"/>
  <c r="N27" i="47"/>
  <c r="N28" i="47"/>
  <c r="N29" i="47"/>
  <c r="N30" i="47"/>
  <c r="N31" i="47"/>
  <c r="G90" i="46"/>
  <c r="G91" i="46"/>
  <c r="G92" i="46"/>
  <c r="R92" i="46"/>
  <c r="R93" i="46"/>
  <c r="M95" i="48"/>
  <c r="R96" i="48"/>
  <c r="N8" i="48"/>
  <c r="R8" i="48"/>
  <c r="N9" i="48"/>
  <c r="N10" i="48"/>
  <c r="R10" i="48"/>
  <c r="N11" i="48"/>
  <c r="N12" i="48"/>
  <c r="R12" i="48"/>
  <c r="N13" i="48"/>
  <c r="N14" i="48"/>
  <c r="R14" i="48"/>
  <c r="N15" i="48"/>
  <c r="N16" i="48"/>
  <c r="R16" i="48"/>
  <c r="N17" i="48"/>
  <c r="R18" i="48"/>
  <c r="N19" i="48"/>
  <c r="N20" i="48"/>
  <c r="R20" i="48"/>
  <c r="N21" i="48"/>
  <c r="R22" i="48"/>
  <c r="N23" i="48"/>
  <c r="N24" i="48"/>
  <c r="R24" i="48"/>
  <c r="N25" i="48"/>
  <c r="R26" i="48"/>
  <c r="N27" i="48"/>
  <c r="N28" i="48"/>
  <c r="R28" i="48"/>
  <c r="N29" i="48"/>
  <c r="R31" i="48"/>
  <c r="N96" i="48"/>
  <c r="N68" i="48"/>
  <c r="R68" i="48"/>
  <c r="N69" i="48"/>
  <c r="N70" i="48"/>
  <c r="R70" i="48"/>
  <c r="N71" i="48"/>
  <c r="N72" i="48"/>
  <c r="R72" i="48"/>
  <c r="N73" i="48"/>
  <c r="N74" i="48"/>
  <c r="R74" i="48"/>
  <c r="N75" i="48"/>
  <c r="N76" i="48"/>
  <c r="R76" i="48"/>
  <c r="N77" i="48"/>
  <c r="N78" i="48"/>
  <c r="R78" i="48"/>
  <c r="N79" i="48"/>
  <c r="R80" i="48"/>
  <c r="N81" i="48"/>
  <c r="N82" i="48"/>
  <c r="R82" i="48"/>
  <c r="N92" i="48"/>
  <c r="R92" i="48"/>
  <c r="P95" i="48"/>
  <c r="G69" i="48"/>
  <c r="R69" i="48"/>
  <c r="G71" i="48"/>
  <c r="R71" i="48"/>
  <c r="G73" i="48"/>
  <c r="R73" i="48"/>
  <c r="G75" i="48"/>
  <c r="R75" i="48"/>
  <c r="G77" i="48"/>
  <c r="R77" i="48"/>
  <c r="G79" i="48"/>
  <c r="R79" i="48"/>
  <c r="G81" i="48"/>
  <c r="R81" i="48"/>
  <c r="G92" i="48"/>
  <c r="F95" i="48"/>
  <c r="R62" i="48"/>
  <c r="N58" i="48"/>
  <c r="N60" i="48"/>
  <c r="G39" i="48"/>
  <c r="G40" i="48"/>
  <c r="R40" i="48"/>
  <c r="G41" i="48"/>
  <c r="G42" i="48"/>
  <c r="R42" i="48"/>
  <c r="G43" i="48"/>
  <c r="G44" i="48"/>
  <c r="R44" i="48"/>
  <c r="G45" i="48"/>
  <c r="G46" i="48"/>
  <c r="R46" i="48"/>
  <c r="G47" i="48"/>
  <c r="G48" i="48"/>
  <c r="R48" i="48"/>
  <c r="G50" i="48"/>
  <c r="R50" i="48"/>
  <c r="G51" i="48"/>
  <c r="G52" i="48"/>
  <c r="R52" i="48"/>
  <c r="G54" i="48"/>
  <c r="R54" i="48"/>
  <c r="G55" i="48"/>
  <c r="G56" i="48"/>
  <c r="R56" i="48"/>
  <c r="G58" i="48"/>
  <c r="R58" i="48"/>
  <c r="G59" i="48"/>
  <c r="G60" i="48"/>
  <c r="R60" i="48"/>
  <c r="Q61" i="48"/>
  <c r="N31" i="48"/>
  <c r="P32" i="48"/>
  <c r="R7" i="48"/>
  <c r="G8" i="48"/>
  <c r="G9" i="48"/>
  <c r="R9" i="48"/>
  <c r="G10" i="48"/>
  <c r="G11" i="48"/>
  <c r="R11" i="48"/>
  <c r="G12" i="48"/>
  <c r="G13" i="48"/>
  <c r="R13" i="48"/>
  <c r="G14" i="48"/>
  <c r="G15" i="48"/>
  <c r="R15" i="48"/>
  <c r="G16" i="48"/>
  <c r="G17" i="48"/>
  <c r="R17" i="48"/>
  <c r="G18" i="48"/>
  <c r="G19" i="48"/>
  <c r="R19" i="48"/>
  <c r="G21" i="48"/>
  <c r="R21" i="48"/>
  <c r="G22" i="48"/>
  <c r="G23" i="48"/>
  <c r="R23" i="48"/>
  <c r="G25" i="48"/>
  <c r="R25" i="48"/>
  <c r="G26" i="48"/>
  <c r="G27" i="48"/>
  <c r="R27" i="48"/>
  <c r="G29" i="48"/>
  <c r="R29" i="48"/>
  <c r="G30" i="48"/>
  <c r="R30" i="48"/>
  <c r="G31" i="48"/>
  <c r="F32" i="48"/>
  <c r="Q67" i="48"/>
  <c r="L67" i="48"/>
  <c r="J67" i="48"/>
  <c r="E67" i="48"/>
  <c r="C67" i="48"/>
  <c r="Q38" i="48"/>
  <c r="L38" i="48"/>
  <c r="J38" i="48"/>
  <c r="E38" i="48"/>
  <c r="C38" i="48"/>
  <c r="E6" i="48"/>
  <c r="J6" i="48" s="1"/>
  <c r="L6" i="48"/>
  <c r="Q6" i="48"/>
  <c r="G7" i="48"/>
  <c r="N7" i="48"/>
  <c r="P67" i="48"/>
  <c r="I67" i="48"/>
  <c r="B67" i="48"/>
  <c r="K67" i="48"/>
  <c r="D67" i="48"/>
  <c r="P38" i="48"/>
  <c r="K38" i="48"/>
  <c r="I38" i="48"/>
  <c r="D38" i="48"/>
  <c r="B38" i="48"/>
  <c r="D6" i="48"/>
  <c r="I6" i="48"/>
  <c r="K6" i="48"/>
  <c r="P6" i="48"/>
  <c r="D33" i="48"/>
  <c r="N18" i="48"/>
  <c r="G20" i="48"/>
  <c r="N22" i="48"/>
  <c r="G24" i="48"/>
  <c r="N26" i="48"/>
  <c r="G28" i="48"/>
  <c r="N30" i="48"/>
  <c r="E32" i="48"/>
  <c r="G32" i="48" s="1"/>
  <c r="L32" i="48"/>
  <c r="Q32" i="48"/>
  <c r="D61" i="48"/>
  <c r="D62" i="48" s="1"/>
  <c r="K61" i="48"/>
  <c r="K62" i="48" s="1"/>
  <c r="P61" i="48"/>
  <c r="R61" i="48" s="1"/>
  <c r="E62" i="48"/>
  <c r="G70" i="48"/>
  <c r="G74" i="48"/>
  <c r="G78" i="48"/>
  <c r="N80" i="48"/>
  <c r="G82" i="48"/>
  <c r="K32" i="48"/>
  <c r="K33" i="48" s="1"/>
  <c r="N39" i="48"/>
  <c r="N47" i="48"/>
  <c r="G49" i="48"/>
  <c r="N51" i="48"/>
  <c r="G53" i="48"/>
  <c r="N55" i="48"/>
  <c r="G57" i="48"/>
  <c r="N59" i="48"/>
  <c r="G72" i="48"/>
  <c r="G76" i="48"/>
  <c r="G80" i="48"/>
  <c r="E95" i="48"/>
  <c r="G95" i="48" s="1"/>
  <c r="L95" i="48"/>
  <c r="Q95" i="48"/>
  <c r="L61" i="48"/>
  <c r="G68" i="48"/>
  <c r="K95" i="48"/>
  <c r="N68" i="47"/>
  <c r="N69" i="47"/>
  <c r="R69" i="47"/>
  <c r="N70" i="47"/>
  <c r="R71" i="47"/>
  <c r="N72" i="47"/>
  <c r="N73" i="47"/>
  <c r="R73" i="47"/>
  <c r="N74" i="47"/>
  <c r="R75" i="47"/>
  <c r="N76" i="47"/>
  <c r="N77" i="47"/>
  <c r="R77" i="47"/>
  <c r="N78" i="47"/>
  <c r="R79" i="47"/>
  <c r="N80" i="47"/>
  <c r="N81" i="47"/>
  <c r="R81" i="47"/>
  <c r="N82" i="47"/>
  <c r="R83" i="47"/>
  <c r="N84" i="47"/>
  <c r="N85" i="47"/>
  <c r="R85" i="47"/>
  <c r="N86" i="47"/>
  <c r="R87" i="47"/>
  <c r="N88" i="47"/>
  <c r="N89" i="47"/>
  <c r="N90" i="47"/>
  <c r="N92" i="47"/>
  <c r="R68" i="47"/>
  <c r="G70" i="47"/>
  <c r="R70" i="47"/>
  <c r="G71" i="47"/>
  <c r="G72" i="47"/>
  <c r="R72" i="47"/>
  <c r="G74" i="47"/>
  <c r="R74" i="47"/>
  <c r="G75" i="47"/>
  <c r="G76" i="47"/>
  <c r="R76" i="47"/>
  <c r="G78" i="47"/>
  <c r="R78" i="47"/>
  <c r="G79" i="47"/>
  <c r="G80" i="47"/>
  <c r="R80" i="47"/>
  <c r="G82" i="47"/>
  <c r="R82" i="47"/>
  <c r="G83" i="47"/>
  <c r="G84" i="47"/>
  <c r="R84" i="47"/>
  <c r="R86" i="47"/>
  <c r="G87" i="47"/>
  <c r="G88" i="47"/>
  <c r="R88" i="47"/>
  <c r="G91" i="47"/>
  <c r="R89" i="47"/>
  <c r="R91" i="47"/>
  <c r="R62" i="47"/>
  <c r="R39" i="47"/>
  <c r="G40" i="47"/>
  <c r="G41" i="47"/>
  <c r="R41" i="47"/>
  <c r="G42" i="47"/>
  <c r="G43" i="47"/>
  <c r="R43" i="47"/>
  <c r="G44" i="47"/>
  <c r="G46" i="47"/>
  <c r="R46" i="47"/>
  <c r="G47" i="47"/>
  <c r="G48" i="47"/>
  <c r="R48" i="47"/>
  <c r="G50" i="47"/>
  <c r="R50" i="47"/>
  <c r="G51" i="47"/>
  <c r="G52" i="47"/>
  <c r="R52" i="47"/>
  <c r="G54" i="47"/>
  <c r="R54" i="47"/>
  <c r="G55" i="47"/>
  <c r="G56" i="47"/>
  <c r="R56" i="47"/>
  <c r="R7" i="47"/>
  <c r="R9" i="47"/>
  <c r="R11" i="47"/>
  <c r="R13" i="47"/>
  <c r="R16" i="47"/>
  <c r="R18" i="47"/>
  <c r="R20" i="47"/>
  <c r="R22" i="47"/>
  <c r="R24" i="47"/>
  <c r="R26" i="47"/>
  <c r="R28" i="47"/>
  <c r="R30" i="47"/>
  <c r="F32" i="47"/>
  <c r="N40" i="47"/>
  <c r="N41" i="47"/>
  <c r="N42" i="47"/>
  <c r="N43" i="47"/>
  <c r="N44" i="47"/>
  <c r="N45" i="47"/>
  <c r="N46" i="47"/>
  <c r="N48" i="47"/>
  <c r="N49" i="47"/>
  <c r="N50" i="47"/>
  <c r="N52" i="47"/>
  <c r="N53" i="47"/>
  <c r="N54" i="47"/>
  <c r="N56" i="47"/>
  <c r="N57" i="47"/>
  <c r="R40" i="47"/>
  <c r="R42" i="47"/>
  <c r="R45" i="47"/>
  <c r="R47" i="47"/>
  <c r="R49" i="47"/>
  <c r="R51" i="47"/>
  <c r="R53" i="47"/>
  <c r="R55" i="47"/>
  <c r="R57" i="47"/>
  <c r="P61" i="47"/>
  <c r="Q61" i="47"/>
  <c r="P32" i="47"/>
  <c r="G8" i="47"/>
  <c r="R8" i="47"/>
  <c r="G9" i="47"/>
  <c r="G10" i="47"/>
  <c r="R10" i="47"/>
  <c r="G11" i="47"/>
  <c r="G12" i="47"/>
  <c r="R12" i="47"/>
  <c r="G13" i="47"/>
  <c r="G14" i="47"/>
  <c r="R14" i="47"/>
  <c r="G15" i="47"/>
  <c r="R15" i="47"/>
  <c r="G17" i="47"/>
  <c r="R17" i="47"/>
  <c r="G18" i="47"/>
  <c r="G19" i="47"/>
  <c r="R19" i="47"/>
  <c r="G21" i="47"/>
  <c r="R21" i="47"/>
  <c r="G22" i="47"/>
  <c r="G23" i="47"/>
  <c r="R23" i="47"/>
  <c r="G24" i="47"/>
  <c r="G25" i="47"/>
  <c r="R25" i="47"/>
  <c r="G26" i="47"/>
  <c r="G27" i="47"/>
  <c r="R27" i="47"/>
  <c r="G28" i="47"/>
  <c r="G29" i="47"/>
  <c r="R29" i="47"/>
  <c r="G30" i="47"/>
  <c r="G31" i="47"/>
  <c r="R31" i="47"/>
  <c r="Q32" i="47"/>
  <c r="R32" i="47" s="1"/>
  <c r="L67" i="47"/>
  <c r="E67" i="47"/>
  <c r="Q38" i="47"/>
  <c r="L38" i="47"/>
  <c r="J38" i="47"/>
  <c r="E38" i="47"/>
  <c r="C38" i="47"/>
  <c r="Q67" i="47"/>
  <c r="J67" i="47"/>
  <c r="C67" i="47"/>
  <c r="E6" i="47"/>
  <c r="J6" i="47" s="1"/>
  <c r="L6" i="47"/>
  <c r="Q6" i="47"/>
  <c r="E33" i="47"/>
  <c r="G7" i="47"/>
  <c r="N7" i="47"/>
  <c r="G16" i="47"/>
  <c r="N18" i="47"/>
  <c r="G20" i="47"/>
  <c r="N22" i="47"/>
  <c r="P67" i="47"/>
  <c r="K67" i="47"/>
  <c r="I67" i="47"/>
  <c r="D67" i="47"/>
  <c r="B67" i="47"/>
  <c r="P38" i="47"/>
  <c r="K38" i="47"/>
  <c r="I38" i="47"/>
  <c r="D38" i="47"/>
  <c r="B38" i="47"/>
  <c r="D6" i="47"/>
  <c r="I6" i="47"/>
  <c r="K6" i="47"/>
  <c r="P6" i="47"/>
  <c r="L32" i="47"/>
  <c r="D62" i="47"/>
  <c r="R44" i="47"/>
  <c r="G45" i="47"/>
  <c r="N47" i="47"/>
  <c r="G49" i="47"/>
  <c r="N51" i="47"/>
  <c r="G53" i="47"/>
  <c r="N55" i="47"/>
  <c r="G57" i="47"/>
  <c r="G61" i="47"/>
  <c r="F61" i="47"/>
  <c r="M61" i="47"/>
  <c r="G68" i="47"/>
  <c r="G69" i="47"/>
  <c r="N71" i="47"/>
  <c r="G73" i="47"/>
  <c r="N75" i="47"/>
  <c r="G77" i="47"/>
  <c r="N79" i="47"/>
  <c r="G81" i="47"/>
  <c r="N83" i="47"/>
  <c r="G85" i="47"/>
  <c r="N87" i="47"/>
  <c r="G89" i="47"/>
  <c r="N91" i="47"/>
  <c r="D95" i="47"/>
  <c r="K95" i="47"/>
  <c r="D32" i="47"/>
  <c r="D33" i="47" s="1"/>
  <c r="K32" i="47"/>
  <c r="K33" i="47" s="1"/>
  <c r="M32" i="47"/>
  <c r="G39" i="47"/>
  <c r="N39" i="47"/>
  <c r="K61" i="47"/>
  <c r="K62" i="47" s="1"/>
  <c r="D96" i="47"/>
  <c r="L61" i="47"/>
  <c r="L62" i="47" s="1"/>
  <c r="L95" i="47"/>
  <c r="R91" i="46"/>
  <c r="G93" i="46"/>
  <c r="R94" i="46"/>
  <c r="G60" i="46"/>
  <c r="R60" i="46"/>
  <c r="R7" i="46"/>
  <c r="G8" i="46"/>
  <c r="G9" i="46"/>
  <c r="R9" i="46"/>
  <c r="G10" i="46"/>
  <c r="G11" i="46"/>
  <c r="R11" i="46"/>
  <c r="G12" i="46"/>
  <c r="G13" i="46"/>
  <c r="R13" i="46"/>
  <c r="G14" i="46"/>
  <c r="G15" i="46"/>
  <c r="R15" i="46"/>
  <c r="G16" i="46"/>
  <c r="G17" i="46"/>
  <c r="R17" i="46"/>
  <c r="G18" i="46"/>
  <c r="G19" i="46"/>
  <c r="R19" i="46"/>
  <c r="G20" i="46"/>
  <c r="G21" i="46"/>
  <c r="R21" i="46"/>
  <c r="G22" i="46"/>
  <c r="G23" i="46"/>
  <c r="R23" i="46"/>
  <c r="G24" i="46"/>
  <c r="G25" i="46"/>
  <c r="R25" i="46"/>
  <c r="G26" i="46"/>
  <c r="G27" i="46"/>
  <c r="R27" i="46"/>
  <c r="G28" i="46"/>
  <c r="G29" i="46"/>
  <c r="R29" i="46"/>
  <c r="G30" i="46"/>
  <c r="G31" i="46"/>
  <c r="R31" i="46"/>
  <c r="G94" i="46"/>
  <c r="N96" i="46"/>
  <c r="N68" i="46"/>
  <c r="N69" i="46"/>
  <c r="N70" i="46"/>
  <c r="N71" i="46"/>
  <c r="N72" i="46"/>
  <c r="N73" i="46"/>
  <c r="N74" i="46"/>
  <c r="N75" i="46"/>
  <c r="N76" i="46"/>
  <c r="N77" i="46"/>
  <c r="N78" i="46"/>
  <c r="N79" i="46"/>
  <c r="N80" i="46"/>
  <c r="N81" i="46"/>
  <c r="N82" i="46"/>
  <c r="N83" i="46"/>
  <c r="N84" i="46"/>
  <c r="N85" i="46"/>
  <c r="N86" i="46"/>
  <c r="N87" i="46"/>
  <c r="N88" i="46"/>
  <c r="N91" i="46"/>
  <c r="N92" i="46"/>
  <c r="N93" i="46"/>
  <c r="N94" i="46"/>
  <c r="R69" i="46"/>
  <c r="R71" i="46"/>
  <c r="R73" i="46"/>
  <c r="R75" i="46"/>
  <c r="R77" i="46"/>
  <c r="R79" i="46"/>
  <c r="R81" i="46"/>
  <c r="R83" i="46"/>
  <c r="R85" i="46"/>
  <c r="R87" i="46"/>
  <c r="P95" i="46"/>
  <c r="F95" i="46"/>
  <c r="R39" i="46"/>
  <c r="N40" i="46"/>
  <c r="N41" i="46"/>
  <c r="R41" i="46"/>
  <c r="N42" i="46"/>
  <c r="N43" i="46"/>
  <c r="R43" i="46"/>
  <c r="N44" i="46"/>
  <c r="R45" i="46"/>
  <c r="N46" i="46"/>
  <c r="N47" i="46"/>
  <c r="R47" i="46"/>
  <c r="N48" i="46"/>
  <c r="R49" i="46"/>
  <c r="N50" i="46"/>
  <c r="N51" i="46"/>
  <c r="R51" i="46"/>
  <c r="N52" i="46"/>
  <c r="N53" i="46"/>
  <c r="R53" i="46"/>
  <c r="N54" i="46"/>
  <c r="N55" i="46"/>
  <c r="R55" i="46"/>
  <c r="N56" i="46"/>
  <c r="N57" i="46"/>
  <c r="R57" i="46"/>
  <c r="N58" i="46"/>
  <c r="N59" i="46"/>
  <c r="N60" i="46"/>
  <c r="G40" i="46"/>
  <c r="R40" i="46"/>
  <c r="G41" i="46"/>
  <c r="G42" i="46"/>
  <c r="R42" i="46"/>
  <c r="G43" i="46"/>
  <c r="G44" i="46"/>
  <c r="R44" i="46"/>
  <c r="G45" i="46"/>
  <c r="G46" i="46"/>
  <c r="R46" i="46"/>
  <c r="G48" i="46"/>
  <c r="R48" i="46"/>
  <c r="G49" i="46"/>
  <c r="G50" i="46"/>
  <c r="R50" i="46"/>
  <c r="G52" i="46"/>
  <c r="R52" i="46"/>
  <c r="G53" i="46"/>
  <c r="G54" i="46"/>
  <c r="R54" i="46"/>
  <c r="G55" i="46"/>
  <c r="G56" i="46"/>
  <c r="R56" i="46"/>
  <c r="G57" i="46"/>
  <c r="G58" i="46"/>
  <c r="R58" i="46"/>
  <c r="G59" i="46"/>
  <c r="Q61" i="46"/>
  <c r="R59" i="46"/>
  <c r="P61" i="46"/>
  <c r="N8" i="46"/>
  <c r="N9" i="46"/>
  <c r="N10" i="46"/>
  <c r="N11" i="46"/>
  <c r="N12" i="46"/>
  <c r="N13" i="46"/>
  <c r="N14" i="46"/>
  <c r="N15" i="46"/>
  <c r="N16" i="46"/>
  <c r="N17" i="46"/>
  <c r="N18" i="46"/>
  <c r="N19" i="46"/>
  <c r="N20" i="46"/>
  <c r="N21" i="46"/>
  <c r="N22" i="46"/>
  <c r="N23" i="46"/>
  <c r="N24" i="46"/>
  <c r="N25" i="46"/>
  <c r="N26" i="46"/>
  <c r="N27" i="46"/>
  <c r="N28" i="46"/>
  <c r="N29" i="46"/>
  <c r="N30" i="46"/>
  <c r="N31" i="46"/>
  <c r="Q32" i="46"/>
  <c r="R8" i="46"/>
  <c r="R10" i="46"/>
  <c r="R12" i="46"/>
  <c r="R14" i="46"/>
  <c r="R16" i="46"/>
  <c r="R18" i="46"/>
  <c r="R20" i="46"/>
  <c r="R22" i="46"/>
  <c r="R24" i="46"/>
  <c r="R26" i="46"/>
  <c r="R28" i="46"/>
  <c r="R30" i="46"/>
  <c r="P32" i="46"/>
  <c r="P67" i="46"/>
  <c r="K67" i="46"/>
  <c r="I67" i="46"/>
  <c r="D67" i="46"/>
  <c r="B67" i="46"/>
  <c r="D6" i="46"/>
  <c r="I6" i="46"/>
  <c r="K6" i="46"/>
  <c r="P6" i="46"/>
  <c r="L32" i="46"/>
  <c r="C38" i="46"/>
  <c r="E38" i="46"/>
  <c r="J38" i="46"/>
  <c r="L38" i="46"/>
  <c r="E62" i="46"/>
  <c r="G39" i="46"/>
  <c r="N39" i="46"/>
  <c r="N45" i="46"/>
  <c r="G47" i="46"/>
  <c r="N49" i="46"/>
  <c r="G51" i="46"/>
  <c r="R61" i="46"/>
  <c r="Q67" i="46"/>
  <c r="L67" i="46"/>
  <c r="J67" i="46"/>
  <c r="E67" i="46"/>
  <c r="C67" i="46"/>
  <c r="E6" i="46"/>
  <c r="J6" i="46" s="1"/>
  <c r="L6" i="46"/>
  <c r="Q6" i="46"/>
  <c r="G7" i="46"/>
  <c r="N7" i="46"/>
  <c r="D32" i="46"/>
  <c r="G32" i="46" s="1"/>
  <c r="K32" i="46"/>
  <c r="K33" i="46" s="1"/>
  <c r="M32" i="46"/>
  <c r="B38" i="46"/>
  <c r="D38" i="46"/>
  <c r="I38" i="46"/>
  <c r="K38" i="46"/>
  <c r="P38" i="46"/>
  <c r="L61" i="46"/>
  <c r="E95" i="46"/>
  <c r="G95" i="46" s="1"/>
  <c r="L95" i="46"/>
  <c r="Q95" i="46"/>
  <c r="D61" i="46"/>
  <c r="G61" i="46" s="1"/>
  <c r="K61" i="46"/>
  <c r="K62" i="46" s="1"/>
  <c r="M61" i="46"/>
  <c r="G68" i="46"/>
  <c r="K95" i="46"/>
  <c r="P10" i="34"/>
  <c r="P11" i="34"/>
  <c r="S8" i="34"/>
  <c r="T8" i="34"/>
  <c r="S9" i="34"/>
  <c r="U9" i="34" s="1"/>
  <c r="S10" i="34"/>
  <c r="T10" i="34"/>
  <c r="S11" i="34"/>
  <c r="T11" i="34"/>
  <c r="S12" i="34"/>
  <c r="T12" i="34"/>
  <c r="S13" i="34"/>
  <c r="T13" i="34"/>
  <c r="S14" i="34"/>
  <c r="S15" i="34"/>
  <c r="T15" i="34"/>
  <c r="S16" i="34"/>
  <c r="T16" i="34"/>
  <c r="S17" i="34"/>
  <c r="T17" i="34"/>
  <c r="S20" i="34"/>
  <c r="S21" i="34"/>
  <c r="P15" i="34"/>
  <c r="P16" i="34"/>
  <c r="N15" i="34"/>
  <c r="T14" i="34"/>
  <c r="N16" i="34"/>
  <c r="G15" i="34"/>
  <c r="G16" i="34"/>
  <c r="I12" i="34"/>
  <c r="I13" i="34"/>
  <c r="I15" i="34"/>
  <c r="I16" i="34"/>
  <c r="I17" i="34"/>
  <c r="I10" i="34"/>
  <c r="I11" i="34"/>
  <c r="T9" i="34"/>
  <c r="N11" i="34"/>
  <c r="B37" i="3"/>
  <c r="B66" i="3" s="1"/>
  <c r="Q67" i="3"/>
  <c r="P67" i="3"/>
  <c r="L67" i="3"/>
  <c r="K67" i="3"/>
  <c r="J67" i="3"/>
  <c r="I67" i="3"/>
  <c r="E67" i="3"/>
  <c r="D67" i="3"/>
  <c r="Q38" i="3"/>
  <c r="P38" i="3"/>
  <c r="L38" i="3"/>
  <c r="K38" i="3"/>
  <c r="J38" i="3"/>
  <c r="I38" i="3"/>
  <c r="E38" i="3"/>
  <c r="D38" i="3"/>
  <c r="N48" i="2"/>
  <c r="Q48" i="2"/>
  <c r="R48" i="2"/>
  <c r="N49" i="2"/>
  <c r="Q49" i="2"/>
  <c r="R49" i="2"/>
  <c r="N51" i="2"/>
  <c r="Q51" i="2"/>
  <c r="R51" i="2"/>
  <c r="N52" i="2"/>
  <c r="Q52" i="2"/>
  <c r="R52" i="2"/>
  <c r="N53" i="2"/>
  <c r="Q53" i="2"/>
  <c r="R53" i="2"/>
  <c r="N54" i="2"/>
  <c r="Q54" i="2"/>
  <c r="R54" i="2"/>
  <c r="N55" i="2"/>
  <c r="Q55" i="2"/>
  <c r="R55" i="2"/>
  <c r="K47" i="2"/>
  <c r="J47" i="2"/>
  <c r="G48" i="2"/>
  <c r="G49" i="2"/>
  <c r="G51" i="2"/>
  <c r="G52" i="2"/>
  <c r="G53" i="2"/>
  <c r="G54" i="2"/>
  <c r="G55" i="2"/>
  <c r="G56" i="2"/>
  <c r="D47" i="2"/>
  <c r="R47" i="2" s="1"/>
  <c r="C47" i="2"/>
  <c r="K28" i="2"/>
  <c r="J28" i="2"/>
  <c r="D28" i="2"/>
  <c r="C28" i="2"/>
  <c r="Q28" i="2" s="1"/>
  <c r="N35" i="2"/>
  <c r="N29" i="2"/>
  <c r="N30" i="2"/>
  <c r="Q35" i="2"/>
  <c r="R35" i="2"/>
  <c r="Q29" i="2"/>
  <c r="R29" i="2"/>
  <c r="Q30" i="2"/>
  <c r="R30" i="2"/>
  <c r="G35" i="2"/>
  <c r="G29" i="2"/>
  <c r="G30" i="2"/>
  <c r="N10" i="2"/>
  <c r="N11" i="2"/>
  <c r="N13" i="2"/>
  <c r="N14" i="2"/>
  <c r="N15" i="2"/>
  <c r="N16" i="2"/>
  <c r="N17" i="2"/>
  <c r="N18" i="2"/>
  <c r="K9" i="2"/>
  <c r="J9" i="2"/>
  <c r="Q8" i="2"/>
  <c r="R8" i="2"/>
  <c r="Q10" i="2"/>
  <c r="R10" i="2"/>
  <c r="Q11" i="2"/>
  <c r="R11" i="2"/>
  <c r="Q13" i="2"/>
  <c r="R13" i="2"/>
  <c r="Q14" i="2"/>
  <c r="R14" i="2"/>
  <c r="Q15" i="2"/>
  <c r="R15" i="2"/>
  <c r="Q16" i="2"/>
  <c r="R16" i="2"/>
  <c r="Q17" i="2"/>
  <c r="R17" i="2"/>
  <c r="Q18" i="2"/>
  <c r="R18" i="2"/>
  <c r="G10" i="2"/>
  <c r="G11" i="2"/>
  <c r="G13" i="2"/>
  <c r="G14" i="2"/>
  <c r="G15" i="2"/>
  <c r="G16" i="2"/>
  <c r="G17" i="2"/>
  <c r="G18" i="2"/>
  <c r="D9" i="2"/>
  <c r="C9" i="2"/>
  <c r="Q9" i="2" s="1"/>
  <c r="S24" i="2"/>
  <c r="N24" i="2"/>
  <c r="G24" i="2"/>
  <c r="M19" i="34"/>
  <c r="O19" i="34" s="1"/>
  <c r="L19" i="34"/>
  <c r="N20" i="34" s="1"/>
  <c r="M21" i="34"/>
  <c r="P21" i="34" s="1"/>
  <c r="M20" i="34"/>
  <c r="P13" i="34"/>
  <c r="O13" i="34"/>
  <c r="N13" i="34"/>
  <c r="P12" i="34"/>
  <c r="P8" i="34"/>
  <c r="O8" i="34"/>
  <c r="N8" i="34"/>
  <c r="Q8" i="34" s="1"/>
  <c r="P7" i="34"/>
  <c r="L18" i="34"/>
  <c r="N12" i="34"/>
  <c r="O16" i="34"/>
  <c r="N14" i="34"/>
  <c r="N9" i="34"/>
  <c r="F18" i="34"/>
  <c r="H18" i="34" s="1"/>
  <c r="F20" i="34"/>
  <c r="I20" i="34" s="1"/>
  <c r="F21" i="34"/>
  <c r="I21" i="34" s="1"/>
  <c r="E18" i="34"/>
  <c r="S18" i="34" s="1"/>
  <c r="H11" i="34"/>
  <c r="J31" i="2"/>
  <c r="J38" i="2" s="1"/>
  <c r="K31" i="2"/>
  <c r="C31" i="2"/>
  <c r="C38" i="2" s="1"/>
  <c r="D31" i="2"/>
  <c r="G31" i="2" s="1"/>
  <c r="K50" i="2"/>
  <c r="J50" i="2"/>
  <c r="D50" i="2"/>
  <c r="D57" i="2" s="1"/>
  <c r="C50" i="2"/>
  <c r="C57" i="2" s="1"/>
  <c r="K12" i="2"/>
  <c r="J12" i="2"/>
  <c r="D12" i="2"/>
  <c r="R12" i="2" s="1"/>
  <c r="C12" i="2"/>
  <c r="M87" i="36"/>
  <c r="P87" i="36"/>
  <c r="Q87" i="36"/>
  <c r="M88" i="36"/>
  <c r="P88" i="36"/>
  <c r="Q88" i="36"/>
  <c r="M89" i="36"/>
  <c r="P89" i="36"/>
  <c r="Q89" i="36"/>
  <c r="M90" i="36"/>
  <c r="P90" i="36"/>
  <c r="Q90" i="36"/>
  <c r="M93" i="36"/>
  <c r="P93" i="36"/>
  <c r="Q93" i="36"/>
  <c r="F87" i="36"/>
  <c r="F88" i="36"/>
  <c r="F89" i="36"/>
  <c r="F90" i="36"/>
  <c r="F92" i="36"/>
  <c r="F93" i="36"/>
  <c r="M92" i="3"/>
  <c r="P92" i="3"/>
  <c r="Q92" i="3"/>
  <c r="F92" i="3"/>
  <c r="C24" i="2"/>
  <c r="M94" i="3"/>
  <c r="P94" i="3"/>
  <c r="Q94" i="3"/>
  <c r="F94" i="3"/>
  <c r="R37" i="36"/>
  <c r="R66" i="36" s="1"/>
  <c r="C6" i="36"/>
  <c r="B6" i="36"/>
  <c r="I6" i="36" s="1"/>
  <c r="Q6" i="3"/>
  <c r="P6" i="3"/>
  <c r="L6" i="3"/>
  <c r="K6" i="3"/>
  <c r="J6" i="3"/>
  <c r="I6" i="3"/>
  <c r="E6" i="3"/>
  <c r="D6" i="3"/>
  <c r="S43" i="2"/>
  <c r="M44" i="2"/>
  <c r="L44" i="2"/>
  <c r="K44" i="2"/>
  <c r="J44" i="2"/>
  <c r="F44" i="2"/>
  <c r="E44" i="2"/>
  <c r="D44" i="2"/>
  <c r="C44" i="2"/>
  <c r="R25" i="2"/>
  <c r="R44" i="2"/>
  <c r="Q25" i="2"/>
  <c r="Q44" i="2"/>
  <c r="M25" i="2"/>
  <c r="L25" i="2"/>
  <c r="K25" i="2"/>
  <c r="J25" i="2"/>
  <c r="F25" i="2"/>
  <c r="E25" i="2"/>
  <c r="D25" i="2"/>
  <c r="C25" i="2"/>
  <c r="R6" i="2"/>
  <c r="Q6" i="2"/>
  <c r="M6" i="2"/>
  <c r="K6" i="2"/>
  <c r="J6" i="2"/>
  <c r="F6" i="2"/>
  <c r="E6" i="2"/>
  <c r="L6" i="2"/>
  <c r="G5" i="34"/>
  <c r="T6" i="34"/>
  <c r="S6" i="34"/>
  <c r="M81" i="36"/>
  <c r="P81" i="36"/>
  <c r="Q81" i="36"/>
  <c r="M82" i="36"/>
  <c r="P82" i="36"/>
  <c r="Q82" i="36"/>
  <c r="M83" i="36"/>
  <c r="P83" i="36"/>
  <c r="Q83" i="36"/>
  <c r="M84" i="36"/>
  <c r="P84" i="36"/>
  <c r="Q84" i="36"/>
  <c r="M85" i="36"/>
  <c r="P85" i="36"/>
  <c r="Q85" i="36"/>
  <c r="M86" i="36"/>
  <c r="P86" i="36"/>
  <c r="Q86" i="36"/>
  <c r="F81" i="36"/>
  <c r="F82" i="36"/>
  <c r="F83" i="36"/>
  <c r="F84" i="36"/>
  <c r="F85" i="36"/>
  <c r="F86" i="36"/>
  <c r="P82" i="3"/>
  <c r="Q82" i="3"/>
  <c r="P83" i="3"/>
  <c r="Q83" i="3"/>
  <c r="M82" i="3"/>
  <c r="M83" i="3"/>
  <c r="F82" i="3"/>
  <c r="F83" i="3"/>
  <c r="M59" i="36"/>
  <c r="P59" i="36"/>
  <c r="Q59" i="36"/>
  <c r="M60" i="36"/>
  <c r="P60" i="36"/>
  <c r="Q60" i="36"/>
  <c r="M29" i="36"/>
  <c r="P29" i="36"/>
  <c r="Q29" i="36"/>
  <c r="F29" i="36"/>
  <c r="F59" i="36"/>
  <c r="F60" i="36"/>
  <c r="F79" i="36"/>
  <c r="F80" i="36"/>
  <c r="M79" i="36"/>
  <c r="P79" i="36"/>
  <c r="Q79" i="36"/>
  <c r="M80" i="36"/>
  <c r="P80" i="36"/>
  <c r="Q80" i="36"/>
  <c r="I95" i="36"/>
  <c r="K95" i="36" s="1"/>
  <c r="J95" i="36"/>
  <c r="L95" i="36" s="1"/>
  <c r="F81" i="3"/>
  <c r="F84" i="3"/>
  <c r="F85" i="3"/>
  <c r="F86" i="3"/>
  <c r="F87" i="3"/>
  <c r="F88" i="3"/>
  <c r="F89" i="3"/>
  <c r="F90" i="3"/>
  <c r="F91" i="3"/>
  <c r="M81" i="3"/>
  <c r="P81" i="3"/>
  <c r="Q81" i="3"/>
  <c r="M90" i="3"/>
  <c r="P90" i="3"/>
  <c r="Q90" i="3"/>
  <c r="M91" i="3"/>
  <c r="P91" i="3"/>
  <c r="Q91" i="3"/>
  <c r="M6" i="34"/>
  <c r="L6" i="34"/>
  <c r="Q96" i="36"/>
  <c r="P96" i="36"/>
  <c r="M96" i="36"/>
  <c r="L96" i="36"/>
  <c r="K96" i="36"/>
  <c r="F96" i="36"/>
  <c r="C95" i="36"/>
  <c r="E95" i="36" s="1"/>
  <c r="B95" i="36"/>
  <c r="D95" i="36" s="1"/>
  <c r="L94" i="36"/>
  <c r="K94" i="36"/>
  <c r="E94" i="36"/>
  <c r="D94" i="36"/>
  <c r="L93" i="36"/>
  <c r="K93" i="36"/>
  <c r="E93" i="36"/>
  <c r="D93" i="36"/>
  <c r="L92" i="36"/>
  <c r="K92" i="36"/>
  <c r="E92" i="36"/>
  <c r="D92" i="36"/>
  <c r="L91" i="36"/>
  <c r="K91" i="36"/>
  <c r="E91" i="36"/>
  <c r="D91" i="36"/>
  <c r="L90" i="36"/>
  <c r="K90" i="36"/>
  <c r="E90" i="36"/>
  <c r="D90" i="36"/>
  <c r="L89" i="36"/>
  <c r="K89" i="36"/>
  <c r="E89" i="36"/>
  <c r="D89" i="36"/>
  <c r="L88" i="36"/>
  <c r="K88" i="36"/>
  <c r="E88" i="36"/>
  <c r="D88" i="36"/>
  <c r="L87" i="36"/>
  <c r="K87" i="36"/>
  <c r="E87" i="36"/>
  <c r="D87" i="36"/>
  <c r="L86" i="36"/>
  <c r="K86" i="36"/>
  <c r="E86" i="36"/>
  <c r="D86" i="36"/>
  <c r="L85" i="36"/>
  <c r="K85" i="36"/>
  <c r="E85" i="36"/>
  <c r="D85" i="36"/>
  <c r="L84" i="36"/>
  <c r="K84" i="36"/>
  <c r="E84" i="36"/>
  <c r="D84" i="36"/>
  <c r="L83" i="36"/>
  <c r="K83" i="36"/>
  <c r="E83" i="36"/>
  <c r="D83" i="36"/>
  <c r="L82" i="36"/>
  <c r="K82" i="36"/>
  <c r="E82" i="36"/>
  <c r="D82" i="36"/>
  <c r="L81" i="36"/>
  <c r="K81" i="36"/>
  <c r="E81" i="36"/>
  <c r="D81" i="36"/>
  <c r="L80" i="36"/>
  <c r="K80" i="36"/>
  <c r="E80" i="36"/>
  <c r="D80" i="36"/>
  <c r="L79" i="36"/>
  <c r="K79" i="36"/>
  <c r="E79" i="36"/>
  <c r="D79" i="36"/>
  <c r="Q78" i="36"/>
  <c r="P78" i="36"/>
  <c r="M78" i="36"/>
  <c r="L78" i="36"/>
  <c r="K78" i="36"/>
  <c r="F78" i="36"/>
  <c r="E78" i="36"/>
  <c r="D78" i="36"/>
  <c r="Q77" i="36"/>
  <c r="P77" i="36"/>
  <c r="M77" i="36"/>
  <c r="L77" i="36"/>
  <c r="K77" i="36"/>
  <c r="F77" i="36"/>
  <c r="E77" i="36"/>
  <c r="D77" i="36"/>
  <c r="Q76" i="36"/>
  <c r="P76" i="36"/>
  <c r="M76" i="36"/>
  <c r="L76" i="36"/>
  <c r="K76" i="36"/>
  <c r="F76" i="36"/>
  <c r="E76" i="36"/>
  <c r="D76" i="36"/>
  <c r="Q75" i="36"/>
  <c r="P75" i="36"/>
  <c r="M75" i="36"/>
  <c r="L75" i="36"/>
  <c r="K75" i="36"/>
  <c r="F75" i="36"/>
  <c r="E75" i="36"/>
  <c r="D75" i="36"/>
  <c r="Q74" i="36"/>
  <c r="P74" i="36"/>
  <c r="M74" i="36"/>
  <c r="L74" i="36"/>
  <c r="K74" i="36"/>
  <c r="F74" i="36"/>
  <c r="E74" i="36"/>
  <c r="D74" i="36"/>
  <c r="Q73" i="36"/>
  <c r="P73" i="36"/>
  <c r="M73" i="36"/>
  <c r="L73" i="36"/>
  <c r="K73" i="36"/>
  <c r="F73" i="36"/>
  <c r="E73" i="36"/>
  <c r="D73" i="36"/>
  <c r="Q72" i="36"/>
  <c r="P72" i="36"/>
  <c r="M72" i="36"/>
  <c r="L72" i="36"/>
  <c r="K72" i="36"/>
  <c r="F72" i="36"/>
  <c r="E72" i="36"/>
  <c r="D72" i="36"/>
  <c r="Q71" i="36"/>
  <c r="P71" i="36"/>
  <c r="M71" i="36"/>
  <c r="L71" i="36"/>
  <c r="K71" i="36"/>
  <c r="F71" i="36"/>
  <c r="E71" i="36"/>
  <c r="D71" i="36"/>
  <c r="Q70" i="36"/>
  <c r="P70" i="36"/>
  <c r="M70" i="36"/>
  <c r="L70" i="36"/>
  <c r="K70" i="36"/>
  <c r="F70" i="36"/>
  <c r="E70" i="36"/>
  <c r="D70" i="36"/>
  <c r="Q69" i="36"/>
  <c r="P69" i="36"/>
  <c r="M69" i="36"/>
  <c r="L69" i="36"/>
  <c r="K69" i="36"/>
  <c r="F69" i="36"/>
  <c r="E69" i="36"/>
  <c r="D69" i="36"/>
  <c r="Q68" i="36"/>
  <c r="P68" i="36"/>
  <c r="M68" i="36"/>
  <c r="L68" i="36"/>
  <c r="K68" i="36"/>
  <c r="F68" i="36"/>
  <c r="E68" i="36"/>
  <c r="D68" i="36"/>
  <c r="Q67" i="36"/>
  <c r="L67" i="36"/>
  <c r="J67" i="36"/>
  <c r="E67" i="36"/>
  <c r="C67" i="36"/>
  <c r="P66" i="36"/>
  <c r="M66" i="36"/>
  <c r="K66" i="36"/>
  <c r="I66" i="36"/>
  <c r="F66" i="36"/>
  <c r="D66" i="36"/>
  <c r="B66" i="36"/>
  <c r="Q62" i="36"/>
  <c r="P62" i="36"/>
  <c r="M62" i="36"/>
  <c r="F62" i="36"/>
  <c r="J61" i="36"/>
  <c r="I61" i="36"/>
  <c r="K61" i="36" s="1"/>
  <c r="C61" i="36"/>
  <c r="E61" i="36" s="1"/>
  <c r="B61" i="36"/>
  <c r="D61" i="36" s="1"/>
  <c r="L60" i="36"/>
  <c r="K60" i="36"/>
  <c r="E60" i="36"/>
  <c r="G60" i="36" s="1"/>
  <c r="D60" i="36"/>
  <c r="L59" i="36"/>
  <c r="K59" i="36"/>
  <c r="E59" i="36"/>
  <c r="D59" i="36"/>
  <c r="Q58" i="36"/>
  <c r="P58" i="36"/>
  <c r="M58" i="36"/>
  <c r="L58" i="36"/>
  <c r="K58" i="36"/>
  <c r="F58" i="36"/>
  <c r="E58" i="36"/>
  <c r="D58" i="36"/>
  <c r="Q57" i="36"/>
  <c r="P57" i="36"/>
  <c r="M57" i="36"/>
  <c r="L57" i="36"/>
  <c r="K57" i="36"/>
  <c r="F57" i="36"/>
  <c r="E57" i="36"/>
  <c r="D57" i="36"/>
  <c r="Q56" i="36"/>
  <c r="P56" i="36"/>
  <c r="M56" i="36"/>
  <c r="L56" i="36"/>
  <c r="K56" i="36"/>
  <c r="F56" i="36"/>
  <c r="E56" i="36"/>
  <c r="D56" i="36"/>
  <c r="Q55" i="36"/>
  <c r="P55" i="36"/>
  <c r="M55" i="36"/>
  <c r="L55" i="36"/>
  <c r="K55" i="36"/>
  <c r="F55" i="36"/>
  <c r="E55" i="36"/>
  <c r="D55" i="36"/>
  <c r="Q54" i="36"/>
  <c r="P54" i="36"/>
  <c r="M54" i="36"/>
  <c r="L54" i="36"/>
  <c r="K54" i="36"/>
  <c r="F54" i="36"/>
  <c r="E54" i="36"/>
  <c r="D54" i="36"/>
  <c r="Q53" i="36"/>
  <c r="P53" i="36"/>
  <c r="M53" i="36"/>
  <c r="L53" i="36"/>
  <c r="K53" i="36"/>
  <c r="F53" i="36"/>
  <c r="E53" i="36"/>
  <c r="G53" i="36" s="1"/>
  <c r="D53" i="36"/>
  <c r="Q52" i="36"/>
  <c r="P52" i="36"/>
  <c r="M52" i="36"/>
  <c r="L52" i="36"/>
  <c r="K52" i="36"/>
  <c r="F52" i="36"/>
  <c r="E52" i="36"/>
  <c r="D52" i="36"/>
  <c r="Q51" i="36"/>
  <c r="P51" i="36"/>
  <c r="M51" i="36"/>
  <c r="L51" i="36"/>
  <c r="K51" i="36"/>
  <c r="F51" i="36"/>
  <c r="E51" i="36"/>
  <c r="D51" i="36"/>
  <c r="Q50" i="36"/>
  <c r="P50" i="36"/>
  <c r="M50" i="36"/>
  <c r="L50" i="36"/>
  <c r="K50" i="36"/>
  <c r="F50" i="36"/>
  <c r="E50" i="36"/>
  <c r="D50" i="36"/>
  <c r="Q49" i="36"/>
  <c r="P49" i="36"/>
  <c r="M49" i="36"/>
  <c r="L49" i="36"/>
  <c r="K49" i="36"/>
  <c r="F49" i="36"/>
  <c r="E49" i="36"/>
  <c r="D49" i="36"/>
  <c r="Q48" i="36"/>
  <c r="P48" i="36"/>
  <c r="M48" i="36"/>
  <c r="L48" i="36"/>
  <c r="K48" i="36"/>
  <c r="F48" i="36"/>
  <c r="E48" i="36"/>
  <c r="D48" i="36"/>
  <c r="Q47" i="36"/>
  <c r="P47" i="36"/>
  <c r="M47" i="36"/>
  <c r="L47" i="36"/>
  <c r="K47" i="36"/>
  <c r="F47" i="36"/>
  <c r="E47" i="36"/>
  <c r="D47" i="36"/>
  <c r="Q46" i="36"/>
  <c r="P46" i="36"/>
  <c r="M46" i="36"/>
  <c r="L46" i="36"/>
  <c r="K46" i="36"/>
  <c r="F46" i="36"/>
  <c r="E46" i="36"/>
  <c r="D46" i="36"/>
  <c r="Q45" i="36"/>
  <c r="P45" i="36"/>
  <c r="M45" i="36"/>
  <c r="L45" i="36"/>
  <c r="K45" i="36"/>
  <c r="F45" i="36"/>
  <c r="E45" i="36"/>
  <c r="D45" i="36"/>
  <c r="Q44" i="36"/>
  <c r="P44" i="36"/>
  <c r="M44" i="36"/>
  <c r="L44" i="36"/>
  <c r="K44" i="36"/>
  <c r="F44" i="36"/>
  <c r="E44" i="36"/>
  <c r="D44" i="36"/>
  <c r="Q43" i="36"/>
  <c r="P43" i="36"/>
  <c r="M43" i="36"/>
  <c r="L43" i="36"/>
  <c r="K43" i="36"/>
  <c r="F43" i="36"/>
  <c r="E43" i="36"/>
  <c r="D43" i="36"/>
  <c r="Q42" i="36"/>
  <c r="P42" i="36"/>
  <c r="M42" i="36"/>
  <c r="L42" i="36"/>
  <c r="K42" i="36"/>
  <c r="F42" i="36"/>
  <c r="E42" i="36"/>
  <c r="D42" i="36"/>
  <c r="Q41" i="36"/>
  <c r="P41" i="36"/>
  <c r="M41" i="36"/>
  <c r="L41" i="36"/>
  <c r="K41" i="36"/>
  <c r="F41" i="36"/>
  <c r="E41" i="36"/>
  <c r="D41" i="36"/>
  <c r="Q40" i="36"/>
  <c r="P40" i="36"/>
  <c r="M40" i="36"/>
  <c r="L40" i="36"/>
  <c r="K40" i="36"/>
  <c r="F40" i="36"/>
  <c r="E40" i="36"/>
  <c r="D40" i="36"/>
  <c r="Q39" i="36"/>
  <c r="P39" i="36"/>
  <c r="M39" i="36"/>
  <c r="L39" i="36"/>
  <c r="K39" i="36"/>
  <c r="F39" i="36"/>
  <c r="E39" i="36"/>
  <c r="G39" i="36" s="1"/>
  <c r="D39" i="36"/>
  <c r="Q38" i="36"/>
  <c r="L38" i="36"/>
  <c r="J38" i="36"/>
  <c r="E38" i="36"/>
  <c r="C38" i="36"/>
  <c r="P37" i="36"/>
  <c r="M37" i="36"/>
  <c r="K37" i="36"/>
  <c r="I37" i="36"/>
  <c r="F37" i="36"/>
  <c r="D37" i="36"/>
  <c r="B37" i="36"/>
  <c r="Q33" i="36"/>
  <c r="P33" i="36"/>
  <c r="M33" i="36"/>
  <c r="F33" i="36"/>
  <c r="M32" i="36"/>
  <c r="K32" i="36"/>
  <c r="C32" i="36"/>
  <c r="E32" i="36" s="1"/>
  <c r="B32" i="36"/>
  <c r="D32" i="36" s="1"/>
  <c r="Q31" i="36"/>
  <c r="P31" i="36"/>
  <c r="M31" i="36"/>
  <c r="L31" i="36"/>
  <c r="K31" i="36"/>
  <c r="F31" i="36"/>
  <c r="E31" i="36"/>
  <c r="D31" i="36"/>
  <c r="Q30" i="36"/>
  <c r="P30" i="36"/>
  <c r="M30" i="36"/>
  <c r="L30" i="36"/>
  <c r="K30" i="36"/>
  <c r="F30" i="36"/>
  <c r="E30" i="36"/>
  <c r="D30" i="36"/>
  <c r="L29" i="36"/>
  <c r="K29" i="36"/>
  <c r="E29" i="36"/>
  <c r="D29" i="36"/>
  <c r="Q28" i="36"/>
  <c r="P28" i="36"/>
  <c r="M28" i="36"/>
  <c r="L28" i="36"/>
  <c r="K28" i="36"/>
  <c r="F28" i="36"/>
  <c r="E28" i="36"/>
  <c r="D28" i="36"/>
  <c r="Q27" i="36"/>
  <c r="P27" i="36"/>
  <c r="M27" i="36"/>
  <c r="L27" i="36"/>
  <c r="K27" i="36"/>
  <c r="F27" i="36"/>
  <c r="E27" i="36"/>
  <c r="D27" i="36"/>
  <c r="Q26" i="36"/>
  <c r="P26" i="36"/>
  <c r="M26" i="36"/>
  <c r="L26" i="36"/>
  <c r="K26" i="36"/>
  <c r="F26" i="36"/>
  <c r="E26" i="36"/>
  <c r="D26" i="36"/>
  <c r="Q25" i="36"/>
  <c r="P25" i="36"/>
  <c r="M25" i="36"/>
  <c r="L25" i="36"/>
  <c r="K25" i="36"/>
  <c r="F25" i="36"/>
  <c r="E25" i="36"/>
  <c r="D25" i="36"/>
  <c r="Q24" i="36"/>
  <c r="P24" i="36"/>
  <c r="M24" i="36"/>
  <c r="L24" i="36"/>
  <c r="K24" i="36"/>
  <c r="F24" i="36"/>
  <c r="E24" i="36"/>
  <c r="D24" i="36"/>
  <c r="Q23" i="36"/>
  <c r="P23" i="36"/>
  <c r="M23" i="36"/>
  <c r="L23" i="36"/>
  <c r="K23" i="36"/>
  <c r="F23" i="36"/>
  <c r="E23" i="36"/>
  <c r="D23" i="36"/>
  <c r="G23" i="36" s="1"/>
  <c r="Q22" i="36"/>
  <c r="P22" i="36"/>
  <c r="M22" i="36"/>
  <c r="L22" i="36"/>
  <c r="K22" i="36"/>
  <c r="F22" i="36"/>
  <c r="E22" i="36"/>
  <c r="D22" i="36"/>
  <c r="Q21" i="36"/>
  <c r="P21" i="36"/>
  <c r="M21" i="36"/>
  <c r="L21" i="36"/>
  <c r="K21" i="36"/>
  <c r="F21" i="36"/>
  <c r="E21" i="36"/>
  <c r="D21" i="36"/>
  <c r="Q20" i="36"/>
  <c r="P20" i="36"/>
  <c r="M20" i="36"/>
  <c r="L20" i="36"/>
  <c r="K20" i="36"/>
  <c r="F20" i="36"/>
  <c r="E20" i="36"/>
  <c r="D20" i="36"/>
  <c r="Q19" i="36"/>
  <c r="P19" i="36"/>
  <c r="M19" i="36"/>
  <c r="L19" i="36"/>
  <c r="K19" i="36"/>
  <c r="F19" i="36"/>
  <c r="E19" i="36"/>
  <c r="D19" i="36"/>
  <c r="Q18" i="36"/>
  <c r="P18" i="36"/>
  <c r="M18" i="36"/>
  <c r="L18" i="36"/>
  <c r="K18" i="36"/>
  <c r="F18" i="36"/>
  <c r="E18" i="36"/>
  <c r="D18" i="36"/>
  <c r="Q17" i="36"/>
  <c r="P17" i="36"/>
  <c r="M17" i="36"/>
  <c r="L17" i="36"/>
  <c r="K17" i="36"/>
  <c r="F17" i="36"/>
  <c r="E17" i="36"/>
  <c r="D17" i="36"/>
  <c r="Q16" i="36"/>
  <c r="P16" i="36"/>
  <c r="M16" i="36"/>
  <c r="L16" i="36"/>
  <c r="K16" i="36"/>
  <c r="F16" i="36"/>
  <c r="E16" i="36"/>
  <c r="D16" i="36"/>
  <c r="Q15" i="36"/>
  <c r="P15" i="36"/>
  <c r="M15" i="36"/>
  <c r="L15" i="36"/>
  <c r="K15" i="36"/>
  <c r="F15" i="36"/>
  <c r="E15" i="36"/>
  <c r="D15" i="36"/>
  <c r="Q14" i="36"/>
  <c r="P14" i="36"/>
  <c r="M14" i="36"/>
  <c r="L14" i="36"/>
  <c r="K14" i="36"/>
  <c r="F14" i="36"/>
  <c r="E14" i="36"/>
  <c r="D14" i="36"/>
  <c r="Q13" i="36"/>
  <c r="P13" i="36"/>
  <c r="M13" i="36"/>
  <c r="L13" i="36"/>
  <c r="K13" i="36"/>
  <c r="F13" i="36"/>
  <c r="E13" i="36"/>
  <c r="D13" i="36"/>
  <c r="Q12" i="36"/>
  <c r="P12" i="36"/>
  <c r="M12" i="36"/>
  <c r="L12" i="36"/>
  <c r="K12" i="36"/>
  <c r="F12" i="36"/>
  <c r="E12" i="36"/>
  <c r="D12" i="36"/>
  <c r="Q11" i="36"/>
  <c r="P11" i="36"/>
  <c r="M11" i="36"/>
  <c r="L11" i="36"/>
  <c r="K11" i="36"/>
  <c r="F11" i="36"/>
  <c r="E11" i="36"/>
  <c r="D11" i="36"/>
  <c r="Q10" i="36"/>
  <c r="P10" i="36"/>
  <c r="M10" i="36"/>
  <c r="L10" i="36"/>
  <c r="K10" i="36"/>
  <c r="F10" i="36"/>
  <c r="E10" i="36"/>
  <c r="D10" i="36"/>
  <c r="Q9" i="36"/>
  <c r="P9" i="36"/>
  <c r="M9" i="36"/>
  <c r="L9" i="36"/>
  <c r="K9" i="36"/>
  <c r="F9" i="36"/>
  <c r="E9" i="36"/>
  <c r="D9" i="36"/>
  <c r="Q8" i="36"/>
  <c r="P8" i="36"/>
  <c r="M8" i="36"/>
  <c r="L8" i="36"/>
  <c r="K8" i="36"/>
  <c r="F8" i="36"/>
  <c r="E8" i="36"/>
  <c r="D8" i="36"/>
  <c r="Q7" i="36"/>
  <c r="P7" i="36"/>
  <c r="M7" i="36"/>
  <c r="L7" i="36"/>
  <c r="K7" i="36"/>
  <c r="F7" i="36"/>
  <c r="E7" i="36"/>
  <c r="D7" i="36"/>
  <c r="Q6" i="36"/>
  <c r="L6" i="36"/>
  <c r="E6" i="36"/>
  <c r="J6" i="36" s="1"/>
  <c r="P5" i="36"/>
  <c r="M5" i="36"/>
  <c r="K5" i="36"/>
  <c r="I5" i="36"/>
  <c r="D5" i="36"/>
  <c r="F5" i="36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G13" i="34"/>
  <c r="H13" i="34"/>
  <c r="M18" i="34"/>
  <c r="O18" i="34" s="1"/>
  <c r="I8" i="34"/>
  <c r="H6" i="34"/>
  <c r="O6" i="34" s="1"/>
  <c r="G6" i="34"/>
  <c r="N6" i="34"/>
  <c r="S5" i="34"/>
  <c r="P5" i="34"/>
  <c r="N5" i="34"/>
  <c r="L5" i="34"/>
  <c r="I5" i="34"/>
  <c r="H12" i="34"/>
  <c r="J61" i="3"/>
  <c r="L61" i="3" s="1"/>
  <c r="I61" i="3"/>
  <c r="K61" i="3" s="1"/>
  <c r="C61" i="3"/>
  <c r="E61" i="3" s="1"/>
  <c r="B61" i="3"/>
  <c r="P5" i="3"/>
  <c r="M5" i="3"/>
  <c r="K5" i="3"/>
  <c r="I5" i="3"/>
  <c r="F5" i="3"/>
  <c r="D5" i="3"/>
  <c r="Q43" i="2"/>
  <c r="N43" i="2"/>
  <c r="L43" i="2"/>
  <c r="J43" i="2"/>
  <c r="G43" i="2"/>
  <c r="E43" i="2"/>
  <c r="C43" i="2"/>
  <c r="Q24" i="2"/>
  <c r="L24" i="2"/>
  <c r="J24" i="2"/>
  <c r="E24" i="2"/>
  <c r="Q5" i="2"/>
  <c r="L5" i="2"/>
  <c r="J5" i="2"/>
  <c r="E5" i="2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0" i="3"/>
  <c r="Q80" i="3"/>
  <c r="P84" i="3"/>
  <c r="Q84" i="3"/>
  <c r="P85" i="3"/>
  <c r="Q85" i="3"/>
  <c r="P86" i="3"/>
  <c r="Q86" i="3"/>
  <c r="P87" i="3"/>
  <c r="Q87" i="3"/>
  <c r="P88" i="3"/>
  <c r="Q88" i="3"/>
  <c r="P89" i="3"/>
  <c r="Q89" i="3"/>
  <c r="P93" i="3"/>
  <c r="Q93" i="3"/>
  <c r="P96" i="3"/>
  <c r="Q96" i="3"/>
  <c r="Q68" i="3"/>
  <c r="P68" i="3"/>
  <c r="Q62" i="3"/>
  <c r="P62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3" i="3"/>
  <c r="Q33" i="3"/>
  <c r="Q7" i="3"/>
  <c r="P7" i="3"/>
  <c r="R56" i="2"/>
  <c r="Q56" i="2"/>
  <c r="R46" i="2"/>
  <c r="Q46" i="2"/>
  <c r="R45" i="2"/>
  <c r="Q45" i="2"/>
  <c r="R37" i="2"/>
  <c r="Q37" i="2"/>
  <c r="R36" i="2"/>
  <c r="Q36" i="2"/>
  <c r="R34" i="2"/>
  <c r="Q34" i="2"/>
  <c r="R33" i="2"/>
  <c r="Q33" i="2"/>
  <c r="R32" i="2"/>
  <c r="Q32" i="2"/>
  <c r="R27" i="2"/>
  <c r="Q27" i="2"/>
  <c r="R26" i="2"/>
  <c r="Q26" i="2"/>
  <c r="R7" i="2"/>
  <c r="Q7" i="2"/>
  <c r="N46" i="2"/>
  <c r="N56" i="2"/>
  <c r="N45" i="2"/>
  <c r="G46" i="2"/>
  <c r="G45" i="2"/>
  <c r="G27" i="2"/>
  <c r="G32" i="2"/>
  <c r="G33" i="2"/>
  <c r="G34" i="2"/>
  <c r="G36" i="2"/>
  <c r="G37" i="2"/>
  <c r="G26" i="2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K82" i="3"/>
  <c r="L82" i="3"/>
  <c r="K83" i="3"/>
  <c r="L83" i="3"/>
  <c r="K84" i="3"/>
  <c r="L84" i="3"/>
  <c r="M84" i="3"/>
  <c r="K85" i="3"/>
  <c r="L85" i="3"/>
  <c r="M85" i="3"/>
  <c r="K86" i="3"/>
  <c r="L86" i="3"/>
  <c r="M86" i="3"/>
  <c r="K87" i="3"/>
  <c r="L87" i="3"/>
  <c r="M87" i="3"/>
  <c r="K88" i="3"/>
  <c r="L88" i="3"/>
  <c r="M88" i="3"/>
  <c r="K89" i="3"/>
  <c r="L89" i="3"/>
  <c r="M89" i="3"/>
  <c r="K90" i="3"/>
  <c r="L90" i="3"/>
  <c r="K91" i="3"/>
  <c r="L91" i="3"/>
  <c r="K92" i="3"/>
  <c r="L92" i="3"/>
  <c r="K93" i="3"/>
  <c r="L93" i="3"/>
  <c r="N93" i="3" s="1"/>
  <c r="M93" i="3"/>
  <c r="K94" i="3"/>
  <c r="L94" i="3"/>
  <c r="K96" i="3"/>
  <c r="L96" i="3"/>
  <c r="M96" i="3"/>
  <c r="L68" i="3"/>
  <c r="K68" i="3"/>
  <c r="M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F93" i="3"/>
  <c r="D94" i="3"/>
  <c r="E94" i="3"/>
  <c r="F96" i="3"/>
  <c r="F68" i="3"/>
  <c r="E68" i="3"/>
  <c r="D68" i="3"/>
  <c r="J95" i="3"/>
  <c r="L95" i="3" s="1"/>
  <c r="I95" i="3"/>
  <c r="K95" i="3" s="1"/>
  <c r="C95" i="3"/>
  <c r="E95" i="3" s="1"/>
  <c r="B95" i="3"/>
  <c r="D95" i="3" s="1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N47" i="3" s="1"/>
  <c r="M47" i="3"/>
  <c r="K48" i="3"/>
  <c r="L48" i="3"/>
  <c r="M48" i="3"/>
  <c r="K49" i="3"/>
  <c r="L49" i="3"/>
  <c r="M49" i="3"/>
  <c r="K50" i="3"/>
  <c r="N50" i="3" s="1"/>
  <c r="L50" i="3"/>
  <c r="M50" i="3"/>
  <c r="K51" i="3"/>
  <c r="L51" i="3"/>
  <c r="N51" i="3" s="1"/>
  <c r="M51" i="3"/>
  <c r="K52" i="3"/>
  <c r="L52" i="3"/>
  <c r="M52" i="3"/>
  <c r="K53" i="3"/>
  <c r="L53" i="3"/>
  <c r="M53" i="3"/>
  <c r="K54" i="3"/>
  <c r="N54" i="3" s="1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2" i="3"/>
  <c r="L62" i="3"/>
  <c r="M62" i="3"/>
  <c r="M39" i="3"/>
  <c r="L39" i="3"/>
  <c r="K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3" i="3"/>
  <c r="M7" i="3"/>
  <c r="L8" i="3"/>
  <c r="N8" i="3" s="1"/>
  <c r="L9" i="3"/>
  <c r="L10" i="3"/>
  <c r="N10" i="3" s="1"/>
  <c r="L11" i="3"/>
  <c r="L12" i="3"/>
  <c r="N12" i="3" s="1"/>
  <c r="L13" i="3"/>
  <c r="L14" i="3"/>
  <c r="N14" i="3" s="1"/>
  <c r="L15" i="3"/>
  <c r="L16" i="3"/>
  <c r="N16" i="3" s="1"/>
  <c r="L17" i="3"/>
  <c r="L18" i="3"/>
  <c r="N18" i="3" s="1"/>
  <c r="L19" i="3"/>
  <c r="L20" i="3"/>
  <c r="N20" i="3" s="1"/>
  <c r="L21" i="3"/>
  <c r="L22" i="3"/>
  <c r="N22" i="3" s="1"/>
  <c r="L23" i="3"/>
  <c r="L24" i="3"/>
  <c r="N24" i="3" s="1"/>
  <c r="L25" i="3"/>
  <c r="L26" i="3"/>
  <c r="N26" i="3" s="1"/>
  <c r="L27" i="3"/>
  <c r="L28" i="3"/>
  <c r="N28" i="3" s="1"/>
  <c r="L29" i="3"/>
  <c r="N29" i="3" s="1"/>
  <c r="L30" i="3"/>
  <c r="N30" i="3" s="1"/>
  <c r="L31" i="3"/>
  <c r="L7" i="3"/>
  <c r="J32" i="3"/>
  <c r="L32" i="3" s="1"/>
  <c r="I32" i="3"/>
  <c r="K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E7" i="3"/>
  <c r="D7" i="3"/>
  <c r="C32" i="3"/>
  <c r="E32" i="3" s="1"/>
  <c r="B32" i="3"/>
  <c r="D32" i="3" s="1"/>
  <c r="N27" i="2"/>
  <c r="N32" i="2"/>
  <c r="N33" i="2"/>
  <c r="N34" i="2"/>
  <c r="N36" i="2"/>
  <c r="N37" i="2"/>
  <c r="N26" i="2"/>
  <c r="N8" i="2"/>
  <c r="N7" i="2"/>
  <c r="G8" i="2"/>
  <c r="G7" i="2"/>
  <c r="N62" i="3"/>
  <c r="L61" i="36"/>
  <c r="N48" i="3"/>
  <c r="J57" i="2"/>
  <c r="L48" i="2" s="1"/>
  <c r="O7" i="34"/>
  <c r="O9" i="34"/>
  <c r="O11" i="34"/>
  <c r="Q11" i="34" s="1"/>
  <c r="O12" i="34"/>
  <c r="Q12" i="34" s="1"/>
  <c r="O14" i="34"/>
  <c r="P17" i="34"/>
  <c r="N7" i="34"/>
  <c r="N17" i="34" s="1"/>
  <c r="P9" i="34"/>
  <c r="O10" i="34"/>
  <c r="Q10" i="34" s="1"/>
  <c r="P14" i="34"/>
  <c r="O15" i="34"/>
  <c r="Q15" i="34" s="1"/>
  <c r="G14" i="34"/>
  <c r="H16" i="34"/>
  <c r="J16" i="34" s="1"/>
  <c r="E19" i="34"/>
  <c r="G20" i="34" s="1"/>
  <c r="H14" i="34"/>
  <c r="H15" i="34"/>
  <c r="T7" i="34"/>
  <c r="H8" i="34"/>
  <c r="H7" i="34"/>
  <c r="I9" i="34"/>
  <c r="I7" i="34"/>
  <c r="G8" i="34"/>
  <c r="G9" i="34"/>
  <c r="S7" i="34"/>
  <c r="F37" i="3"/>
  <c r="K37" i="3"/>
  <c r="H9" i="34"/>
  <c r="O21" i="34"/>
  <c r="I14" i="34"/>
  <c r="D6" i="36"/>
  <c r="K6" i="36"/>
  <c r="P6" i="36"/>
  <c r="B38" i="36"/>
  <c r="D38" i="36"/>
  <c r="I38" i="36"/>
  <c r="K38" i="36"/>
  <c r="P38" i="36"/>
  <c r="B67" i="36"/>
  <c r="D67" i="36"/>
  <c r="I67" i="36"/>
  <c r="K67" i="36"/>
  <c r="P67" i="36"/>
  <c r="G7" i="34"/>
  <c r="P18" i="34"/>
  <c r="N19" i="34"/>
  <c r="N18" i="34"/>
  <c r="G12" i="34"/>
  <c r="H10" i="34"/>
  <c r="J10" i="34" s="1"/>
  <c r="F19" i="34"/>
  <c r="T19" i="34" l="1"/>
  <c r="P19" i="34"/>
  <c r="T21" i="34"/>
  <c r="U21" i="34" s="1"/>
  <c r="G71" i="36"/>
  <c r="N50" i="36"/>
  <c r="R89" i="3"/>
  <c r="G31" i="3"/>
  <c r="G28" i="3"/>
  <c r="G25" i="3"/>
  <c r="G24" i="3"/>
  <c r="G11" i="3"/>
  <c r="S14" i="2"/>
  <c r="G95" i="47"/>
  <c r="K62" i="36"/>
  <c r="R54" i="36"/>
  <c r="F61" i="36"/>
  <c r="G42" i="36"/>
  <c r="G48" i="36"/>
  <c r="G49" i="36"/>
  <c r="G50" i="36"/>
  <c r="G55" i="36"/>
  <c r="G93" i="3"/>
  <c r="G75" i="3"/>
  <c r="M61" i="3"/>
  <c r="R41" i="3"/>
  <c r="R43" i="3"/>
  <c r="R44" i="3"/>
  <c r="R45" i="3"/>
  <c r="R46" i="3"/>
  <c r="R47" i="3"/>
  <c r="R48" i="3"/>
  <c r="R50" i="3"/>
  <c r="R51" i="3"/>
  <c r="R52" i="3"/>
  <c r="R53" i="3"/>
  <c r="R54" i="3"/>
  <c r="R55" i="3"/>
  <c r="R56" i="3"/>
  <c r="R57" i="3"/>
  <c r="R58" i="3"/>
  <c r="R59" i="3"/>
  <c r="J11" i="34"/>
  <c r="I17" i="49"/>
  <c r="G24" i="36"/>
  <c r="N69" i="36"/>
  <c r="N85" i="36"/>
  <c r="N28" i="2"/>
  <c r="N94" i="36"/>
  <c r="G58" i="36"/>
  <c r="G31" i="36"/>
  <c r="P95" i="3"/>
  <c r="G20" i="3"/>
  <c r="U7" i="34"/>
  <c r="U10" i="34"/>
  <c r="U8" i="34"/>
  <c r="N39" i="36"/>
  <c r="N40" i="36"/>
  <c r="R40" i="36"/>
  <c r="R42" i="36"/>
  <c r="R44" i="36"/>
  <c r="N46" i="36"/>
  <c r="R50" i="36"/>
  <c r="R52" i="36"/>
  <c r="R55" i="36"/>
  <c r="N56" i="36"/>
  <c r="N79" i="3"/>
  <c r="G73" i="3"/>
  <c r="E96" i="3"/>
  <c r="G89" i="3"/>
  <c r="G83" i="3"/>
  <c r="G79" i="3"/>
  <c r="R70" i="3"/>
  <c r="G55" i="3"/>
  <c r="G13" i="3"/>
  <c r="J15" i="34"/>
  <c r="N96" i="36"/>
  <c r="G78" i="36"/>
  <c r="N60" i="36"/>
  <c r="G59" i="36"/>
  <c r="R11" i="36"/>
  <c r="R15" i="36"/>
  <c r="Q95" i="3"/>
  <c r="N83" i="3"/>
  <c r="N81" i="3"/>
  <c r="N74" i="3"/>
  <c r="N69" i="3"/>
  <c r="R87" i="3"/>
  <c r="G71" i="3"/>
  <c r="G69" i="3"/>
  <c r="N60" i="3"/>
  <c r="N58" i="3"/>
  <c r="N55" i="3"/>
  <c r="N52" i="3"/>
  <c r="N46" i="3"/>
  <c r="R60" i="3"/>
  <c r="G59" i="3"/>
  <c r="G57" i="3"/>
  <c r="G52" i="3"/>
  <c r="G50" i="3"/>
  <c r="G49" i="3"/>
  <c r="G40" i="3"/>
  <c r="F61" i="3"/>
  <c r="Q21" i="34"/>
  <c r="S19" i="34"/>
  <c r="Q7" i="34"/>
  <c r="N50" i="2"/>
  <c r="S30" i="2"/>
  <c r="S29" i="2"/>
  <c r="G28" i="2"/>
  <c r="R76" i="36"/>
  <c r="G94" i="36"/>
  <c r="N61" i="36"/>
  <c r="R46" i="36"/>
  <c r="N7" i="36"/>
  <c r="N8" i="36"/>
  <c r="N9" i="36"/>
  <c r="N10" i="36"/>
  <c r="N13" i="36"/>
  <c r="N14" i="36"/>
  <c r="N15" i="36"/>
  <c r="N18" i="36"/>
  <c r="N20" i="36"/>
  <c r="N21" i="36"/>
  <c r="N22" i="36"/>
  <c r="N23" i="36"/>
  <c r="N25" i="36"/>
  <c r="N26" i="36"/>
  <c r="N27" i="36"/>
  <c r="R27" i="36"/>
  <c r="N28" i="36"/>
  <c r="R28" i="36"/>
  <c r="N29" i="36"/>
  <c r="N30" i="36"/>
  <c r="R30" i="36"/>
  <c r="R96" i="3"/>
  <c r="R68" i="3"/>
  <c r="R93" i="3"/>
  <c r="R88" i="3"/>
  <c r="R84" i="3"/>
  <c r="R77" i="3"/>
  <c r="R75" i="3"/>
  <c r="R73" i="3"/>
  <c r="R21" i="3"/>
  <c r="D61" i="3"/>
  <c r="G61" i="3" s="1"/>
  <c r="Q13" i="34"/>
  <c r="Q9" i="34"/>
  <c r="U15" i="34"/>
  <c r="J13" i="34"/>
  <c r="G19" i="34"/>
  <c r="T20" i="34"/>
  <c r="U20" i="34" s="1"/>
  <c r="S56" i="2"/>
  <c r="S16" i="2"/>
  <c r="S10" i="2"/>
  <c r="S8" i="2"/>
  <c r="R96" i="36"/>
  <c r="M95" i="36"/>
  <c r="L62" i="36"/>
  <c r="R60" i="36"/>
  <c r="G10" i="36"/>
  <c r="R31" i="36"/>
  <c r="R91" i="3"/>
  <c r="N44" i="3"/>
  <c r="R62" i="3"/>
  <c r="R30" i="3"/>
  <c r="R28" i="3"/>
  <c r="R26" i="3"/>
  <c r="R25" i="3"/>
  <c r="R23" i="3"/>
  <c r="R20" i="3"/>
  <c r="R18" i="3"/>
  <c r="R17" i="3"/>
  <c r="R16" i="3"/>
  <c r="R15" i="3"/>
  <c r="R14" i="3"/>
  <c r="R13" i="3"/>
  <c r="R11" i="3"/>
  <c r="Q19" i="34"/>
  <c r="Q14" i="34"/>
  <c r="U14" i="34"/>
  <c r="J9" i="34"/>
  <c r="S55" i="2"/>
  <c r="Q31" i="2"/>
  <c r="J19" i="2"/>
  <c r="L16" i="2" s="1"/>
  <c r="N9" i="2"/>
  <c r="R95" i="48"/>
  <c r="P95" i="36"/>
  <c r="G73" i="36"/>
  <c r="G75" i="36"/>
  <c r="G82" i="36"/>
  <c r="G85" i="36"/>
  <c r="G87" i="36"/>
  <c r="G88" i="36"/>
  <c r="G89" i="36"/>
  <c r="N89" i="36"/>
  <c r="N68" i="36"/>
  <c r="N74" i="36"/>
  <c r="R82" i="36"/>
  <c r="G69" i="36"/>
  <c r="G90" i="36"/>
  <c r="R72" i="36"/>
  <c r="R59" i="36"/>
  <c r="N31" i="36"/>
  <c r="G25" i="36"/>
  <c r="N70" i="3"/>
  <c r="G58" i="3"/>
  <c r="G56" i="3"/>
  <c r="G54" i="3"/>
  <c r="G53" i="3"/>
  <c r="G51" i="3"/>
  <c r="G46" i="3"/>
  <c r="G45" i="3"/>
  <c r="G44" i="3"/>
  <c r="N31" i="3"/>
  <c r="N27" i="3"/>
  <c r="N25" i="3"/>
  <c r="N23" i="3"/>
  <c r="N21" i="3"/>
  <c r="N19" i="3"/>
  <c r="N17" i="3"/>
  <c r="N15" i="3"/>
  <c r="N13" i="3"/>
  <c r="N11" i="3"/>
  <c r="N9" i="3"/>
  <c r="G18" i="3"/>
  <c r="G12" i="3"/>
  <c r="H20" i="34"/>
  <c r="J20" i="34" s="1"/>
  <c r="H19" i="34"/>
  <c r="J19" i="34" s="1"/>
  <c r="H21" i="34"/>
  <c r="J21" i="34" s="1"/>
  <c r="S45" i="2"/>
  <c r="R28" i="2"/>
  <c r="S28" i="2" s="1"/>
  <c r="K19" i="2"/>
  <c r="M16" i="2" s="1"/>
  <c r="S15" i="2"/>
  <c r="N95" i="47"/>
  <c r="R68" i="36"/>
  <c r="R70" i="36"/>
  <c r="R71" i="36"/>
  <c r="N72" i="36"/>
  <c r="N73" i="36"/>
  <c r="R74" i="36"/>
  <c r="R75" i="36"/>
  <c r="N77" i="36"/>
  <c r="R77" i="36"/>
  <c r="N82" i="36"/>
  <c r="N84" i="36"/>
  <c r="N86" i="36"/>
  <c r="N87" i="36"/>
  <c r="N88" i="36"/>
  <c r="R80" i="36"/>
  <c r="R79" i="36"/>
  <c r="R86" i="36"/>
  <c r="R85" i="36"/>
  <c r="R84" i="36"/>
  <c r="R83" i="36"/>
  <c r="R81" i="36"/>
  <c r="R90" i="36"/>
  <c r="R89" i="36"/>
  <c r="R88" i="36"/>
  <c r="N59" i="36"/>
  <c r="N48" i="36"/>
  <c r="N54" i="36"/>
  <c r="N55" i="36"/>
  <c r="N57" i="36"/>
  <c r="N58" i="36"/>
  <c r="R41" i="36"/>
  <c r="G7" i="36"/>
  <c r="R7" i="36"/>
  <c r="G11" i="36"/>
  <c r="G12" i="36"/>
  <c r="R13" i="36"/>
  <c r="R14" i="36"/>
  <c r="R16" i="36"/>
  <c r="R17" i="36"/>
  <c r="G18" i="36"/>
  <c r="R19" i="36"/>
  <c r="R20" i="36"/>
  <c r="G21" i="36"/>
  <c r="N78" i="3"/>
  <c r="N77" i="3"/>
  <c r="N75" i="3"/>
  <c r="N72" i="3"/>
  <c r="N71" i="3"/>
  <c r="G68" i="3"/>
  <c r="R81" i="3"/>
  <c r="P61" i="3"/>
  <c r="N39" i="3"/>
  <c r="N59" i="3"/>
  <c r="N57" i="3"/>
  <c r="N56" i="3"/>
  <c r="N53" i="3"/>
  <c r="N49" i="3"/>
  <c r="N43" i="3"/>
  <c r="N42" i="3"/>
  <c r="N41" i="3"/>
  <c r="D62" i="3"/>
  <c r="G42" i="3"/>
  <c r="Q61" i="3"/>
  <c r="R61" i="3" s="1"/>
  <c r="L33" i="3"/>
  <c r="G26" i="3"/>
  <c r="G21" i="3"/>
  <c r="G17" i="3"/>
  <c r="G15" i="3"/>
  <c r="R33" i="3"/>
  <c r="M32" i="3"/>
  <c r="R12" i="3"/>
  <c r="G9" i="3"/>
  <c r="I19" i="34"/>
  <c r="J7" i="34"/>
  <c r="J14" i="34"/>
  <c r="S52" i="2"/>
  <c r="F46" i="2"/>
  <c r="F45" i="2"/>
  <c r="N31" i="2"/>
  <c r="D38" i="2"/>
  <c r="F28" i="2" s="1"/>
  <c r="D19" i="2"/>
  <c r="F16" i="2" s="1"/>
  <c r="S7" i="2"/>
  <c r="F47" i="2"/>
  <c r="G47" i="2"/>
  <c r="N47" i="2"/>
  <c r="S49" i="2"/>
  <c r="S48" i="2"/>
  <c r="L54" i="2"/>
  <c r="K57" i="2"/>
  <c r="M51" i="2" s="1"/>
  <c r="L56" i="2"/>
  <c r="Q47" i="2"/>
  <c r="S47" i="2" s="1"/>
  <c r="S32" i="2"/>
  <c r="S26" i="2"/>
  <c r="S27" i="2"/>
  <c r="C19" i="2"/>
  <c r="E10" i="2" s="1"/>
  <c r="G9" i="2"/>
  <c r="R50" i="2"/>
  <c r="S54" i="2"/>
  <c r="S53" i="2"/>
  <c r="S51" i="2"/>
  <c r="E46" i="2"/>
  <c r="H46" i="2" s="1"/>
  <c r="E54" i="2"/>
  <c r="E47" i="2"/>
  <c r="H47" i="2" s="1"/>
  <c r="E55" i="2"/>
  <c r="E49" i="2"/>
  <c r="E48" i="2"/>
  <c r="G57" i="2"/>
  <c r="Q50" i="2"/>
  <c r="E50" i="2"/>
  <c r="F55" i="2"/>
  <c r="F51" i="2"/>
  <c r="F52" i="2"/>
  <c r="G50" i="2"/>
  <c r="L53" i="2"/>
  <c r="L51" i="2"/>
  <c r="E53" i="2"/>
  <c r="E56" i="2"/>
  <c r="E51" i="2"/>
  <c r="E45" i="2"/>
  <c r="E52" i="2"/>
  <c r="H52" i="2" s="1"/>
  <c r="F54" i="2"/>
  <c r="F56" i="2"/>
  <c r="F53" i="2"/>
  <c r="F49" i="2"/>
  <c r="M56" i="2"/>
  <c r="S46" i="2"/>
  <c r="R31" i="2"/>
  <c r="S31" i="2" s="1"/>
  <c r="S37" i="2"/>
  <c r="K38" i="2"/>
  <c r="M35" i="2" s="1"/>
  <c r="N12" i="2"/>
  <c r="Q12" i="2"/>
  <c r="M7" i="2"/>
  <c r="S11" i="2"/>
  <c r="N93" i="36"/>
  <c r="N91" i="36"/>
  <c r="N70" i="36"/>
  <c r="G92" i="36"/>
  <c r="R78" i="36"/>
  <c r="G45" i="36"/>
  <c r="G41" i="36"/>
  <c r="G44" i="36"/>
  <c r="G46" i="36"/>
  <c r="G47" i="36"/>
  <c r="R53" i="36"/>
  <c r="R56" i="36"/>
  <c r="G28" i="36"/>
  <c r="G30" i="36"/>
  <c r="G9" i="36"/>
  <c r="G20" i="36"/>
  <c r="G26" i="36"/>
  <c r="R29" i="36"/>
  <c r="N91" i="3"/>
  <c r="N88" i="3"/>
  <c r="N92" i="3"/>
  <c r="N89" i="3"/>
  <c r="N87" i="3"/>
  <c r="G72" i="3"/>
  <c r="G70" i="3"/>
  <c r="G94" i="3"/>
  <c r="G91" i="3"/>
  <c r="G90" i="3"/>
  <c r="G88" i="3"/>
  <c r="G80" i="3"/>
  <c r="G77" i="3"/>
  <c r="G76" i="3"/>
  <c r="G74" i="3"/>
  <c r="N45" i="3"/>
  <c r="G41" i="3"/>
  <c r="N40" i="3"/>
  <c r="G39" i="3"/>
  <c r="R7" i="3"/>
  <c r="Q32" i="3"/>
  <c r="K33" i="3"/>
  <c r="N7" i="3"/>
  <c r="E33" i="3"/>
  <c r="F32" i="3"/>
  <c r="U13" i="34"/>
  <c r="U12" i="34"/>
  <c r="O20" i="34"/>
  <c r="Q20" i="34" s="1"/>
  <c r="U17" i="34"/>
  <c r="J12" i="34"/>
  <c r="G18" i="34"/>
  <c r="J18" i="34" s="1"/>
  <c r="Q57" i="2"/>
  <c r="L45" i="2"/>
  <c r="L49" i="2"/>
  <c r="L47" i="2"/>
  <c r="L52" i="2"/>
  <c r="L46" i="2"/>
  <c r="L55" i="2"/>
  <c r="L50" i="2"/>
  <c r="S35" i="2"/>
  <c r="S18" i="2"/>
  <c r="S17" i="2"/>
  <c r="Q18" i="34"/>
  <c r="P20" i="34"/>
  <c r="Q16" i="34"/>
  <c r="O17" i="34"/>
  <c r="T18" i="34"/>
  <c r="U18" i="34" s="1"/>
  <c r="U11" i="34"/>
  <c r="H17" i="34"/>
  <c r="U16" i="34"/>
  <c r="I18" i="34"/>
  <c r="J8" i="34"/>
  <c r="S34" i="2"/>
  <c r="N61" i="48"/>
  <c r="R61" i="47"/>
  <c r="R32" i="46"/>
  <c r="N71" i="36"/>
  <c r="N76" i="36"/>
  <c r="N78" i="36"/>
  <c r="N92" i="36"/>
  <c r="G93" i="36"/>
  <c r="G80" i="36"/>
  <c r="N80" i="36"/>
  <c r="N81" i="36"/>
  <c r="N90" i="36"/>
  <c r="R93" i="36"/>
  <c r="R87" i="36"/>
  <c r="G68" i="36"/>
  <c r="R69" i="36"/>
  <c r="G70" i="36"/>
  <c r="G72" i="36"/>
  <c r="G74" i="36"/>
  <c r="G76" i="36"/>
  <c r="G77" i="36"/>
  <c r="G79" i="36"/>
  <c r="G81" i="36"/>
  <c r="G84" i="36"/>
  <c r="G91" i="36"/>
  <c r="N41" i="36"/>
  <c r="G56" i="36"/>
  <c r="G40" i="36"/>
  <c r="G51" i="36"/>
  <c r="N42" i="36"/>
  <c r="N43" i="36"/>
  <c r="N44" i="36"/>
  <c r="N45" i="36"/>
  <c r="R45" i="36"/>
  <c r="N47" i="36"/>
  <c r="R47" i="36"/>
  <c r="R48" i="36"/>
  <c r="N49" i="36"/>
  <c r="R49" i="36"/>
  <c r="N51" i="36"/>
  <c r="R51" i="36"/>
  <c r="N53" i="36"/>
  <c r="G43" i="36"/>
  <c r="R43" i="36"/>
  <c r="G57" i="36"/>
  <c r="G52" i="36"/>
  <c r="L32" i="36"/>
  <c r="L33" i="36" s="1"/>
  <c r="R33" i="36"/>
  <c r="N11" i="36"/>
  <c r="N12" i="36"/>
  <c r="N16" i="36"/>
  <c r="N17" i="36"/>
  <c r="N19" i="36"/>
  <c r="G8" i="36"/>
  <c r="E33" i="36"/>
  <c r="G15" i="36"/>
  <c r="G16" i="36"/>
  <c r="G17" i="36"/>
  <c r="R18" i="36"/>
  <c r="G19" i="36"/>
  <c r="R21" i="36"/>
  <c r="G22" i="36"/>
  <c r="R25" i="36"/>
  <c r="R26" i="36"/>
  <c r="E96" i="48"/>
  <c r="G61" i="48"/>
  <c r="R95" i="46"/>
  <c r="Q95" i="36"/>
  <c r="F95" i="36"/>
  <c r="G83" i="36"/>
  <c r="G86" i="36"/>
  <c r="D96" i="36"/>
  <c r="N75" i="36"/>
  <c r="N79" i="36"/>
  <c r="N83" i="36"/>
  <c r="N95" i="36"/>
  <c r="R73" i="36"/>
  <c r="G95" i="36"/>
  <c r="E96" i="36"/>
  <c r="N52" i="36"/>
  <c r="M61" i="36"/>
  <c r="R62" i="36"/>
  <c r="G54" i="36"/>
  <c r="R39" i="36"/>
  <c r="R57" i="36"/>
  <c r="R58" i="36"/>
  <c r="D62" i="36"/>
  <c r="G61" i="36"/>
  <c r="E62" i="36"/>
  <c r="Q61" i="36"/>
  <c r="P61" i="36"/>
  <c r="Q32" i="36"/>
  <c r="N24" i="36"/>
  <c r="G13" i="36"/>
  <c r="G14" i="36"/>
  <c r="G27" i="36"/>
  <c r="G29" i="36"/>
  <c r="D33" i="36"/>
  <c r="K33" i="36"/>
  <c r="R8" i="36"/>
  <c r="R9" i="36"/>
  <c r="R10" i="36"/>
  <c r="R12" i="36"/>
  <c r="R22" i="36"/>
  <c r="R23" i="36"/>
  <c r="R24" i="36"/>
  <c r="G32" i="36"/>
  <c r="P32" i="36"/>
  <c r="R32" i="36" s="1"/>
  <c r="F32" i="36"/>
  <c r="N96" i="3"/>
  <c r="N86" i="3"/>
  <c r="N84" i="3"/>
  <c r="N82" i="3"/>
  <c r="G85" i="3"/>
  <c r="G84" i="3"/>
  <c r="G82" i="3"/>
  <c r="G81" i="3"/>
  <c r="M95" i="3"/>
  <c r="N85" i="3"/>
  <c r="N80" i="3"/>
  <c r="N73" i="3"/>
  <c r="R79" i="3"/>
  <c r="R78" i="3"/>
  <c r="R69" i="3"/>
  <c r="R82" i="3"/>
  <c r="R94" i="3"/>
  <c r="F95" i="3"/>
  <c r="D96" i="3"/>
  <c r="G87" i="3"/>
  <c r="G86" i="3"/>
  <c r="R85" i="3"/>
  <c r="R80" i="3"/>
  <c r="R76" i="3"/>
  <c r="R74" i="3"/>
  <c r="R72" i="3"/>
  <c r="R71" i="3"/>
  <c r="R90" i="3"/>
  <c r="R83" i="3"/>
  <c r="R92" i="3"/>
  <c r="G47" i="3"/>
  <c r="R40" i="3"/>
  <c r="R42" i="3"/>
  <c r="G60" i="3"/>
  <c r="G48" i="3"/>
  <c r="G14" i="3"/>
  <c r="R8" i="3"/>
  <c r="G10" i="3"/>
  <c r="R27" i="3"/>
  <c r="R24" i="3"/>
  <c r="R10" i="3"/>
  <c r="N95" i="3"/>
  <c r="N68" i="3"/>
  <c r="N94" i="3"/>
  <c r="N90" i="3"/>
  <c r="N76" i="3"/>
  <c r="G92" i="3"/>
  <c r="G78" i="3"/>
  <c r="R86" i="3"/>
  <c r="G95" i="3"/>
  <c r="G43" i="3"/>
  <c r="N61" i="3"/>
  <c r="R39" i="3"/>
  <c r="R49" i="3"/>
  <c r="E62" i="3"/>
  <c r="N32" i="3"/>
  <c r="G7" i="3"/>
  <c r="G30" i="3"/>
  <c r="G29" i="3"/>
  <c r="G27" i="3"/>
  <c r="G23" i="3"/>
  <c r="G22" i="3"/>
  <c r="G19" i="3"/>
  <c r="G16" i="3"/>
  <c r="G8" i="3"/>
  <c r="R9" i="3"/>
  <c r="R31" i="3"/>
  <c r="R29" i="3"/>
  <c r="R22" i="3"/>
  <c r="R19" i="3"/>
  <c r="D33" i="3"/>
  <c r="G32" i="3"/>
  <c r="P32" i="3"/>
  <c r="I37" i="3"/>
  <c r="S36" i="2"/>
  <c r="R9" i="2"/>
  <c r="S9" i="2" s="1"/>
  <c r="G17" i="34"/>
  <c r="P66" i="3"/>
  <c r="F66" i="3"/>
  <c r="I66" i="3"/>
  <c r="M66" i="3"/>
  <c r="K66" i="3"/>
  <c r="D66" i="3"/>
  <c r="D37" i="3"/>
  <c r="M37" i="3"/>
  <c r="P37" i="3"/>
  <c r="S33" i="2"/>
  <c r="L13" i="2"/>
  <c r="S12" i="2"/>
  <c r="S13" i="2"/>
  <c r="G12" i="2"/>
  <c r="N32" i="48"/>
  <c r="R32" i="48"/>
  <c r="N95" i="48"/>
  <c r="L62" i="48"/>
  <c r="L33" i="48"/>
  <c r="N33" i="48" s="1"/>
  <c r="E33" i="48"/>
  <c r="N32" i="47"/>
  <c r="G32" i="47"/>
  <c r="L33" i="47"/>
  <c r="N61" i="47"/>
  <c r="N95" i="46"/>
  <c r="N61" i="46"/>
  <c r="N32" i="46"/>
  <c r="L33" i="46"/>
  <c r="N33" i="46" s="1"/>
  <c r="E96" i="46"/>
  <c r="D62" i="46"/>
  <c r="L62" i="46"/>
  <c r="D33" i="46"/>
  <c r="F50" i="2"/>
  <c r="F48" i="2"/>
  <c r="E38" i="2"/>
  <c r="E35" i="2"/>
  <c r="E32" i="2"/>
  <c r="E29" i="2"/>
  <c r="E31" i="2"/>
  <c r="E30" i="2"/>
  <c r="E26" i="2"/>
  <c r="E36" i="2"/>
  <c r="E33" i="2"/>
  <c r="E28" i="2"/>
  <c r="E27" i="2"/>
  <c r="E34" i="2"/>
  <c r="E37" i="2"/>
  <c r="L26" i="2"/>
  <c r="L28" i="2"/>
  <c r="L30" i="2"/>
  <c r="L33" i="2"/>
  <c r="L35" i="2"/>
  <c r="O35" i="2" s="1"/>
  <c r="L29" i="2"/>
  <c r="L34" i="2"/>
  <c r="L36" i="2"/>
  <c r="L32" i="2"/>
  <c r="L27" i="2"/>
  <c r="L37" i="2"/>
  <c r="L31" i="2"/>
  <c r="Q38" i="2"/>
  <c r="M27" i="2"/>
  <c r="M26" i="2"/>
  <c r="U19" i="34" l="1"/>
  <c r="R57" i="2"/>
  <c r="L8" i="2"/>
  <c r="M15" i="2"/>
  <c r="L7" i="2"/>
  <c r="O7" i="2" s="1"/>
  <c r="E14" i="2"/>
  <c r="E17" i="2"/>
  <c r="N33" i="3"/>
  <c r="H48" i="2"/>
  <c r="M31" i="2"/>
  <c r="O31" i="2" s="1"/>
  <c r="N38" i="2"/>
  <c r="M8" i="2"/>
  <c r="O8" i="2" s="1"/>
  <c r="L12" i="2"/>
  <c r="L17" i="2"/>
  <c r="L18" i="2"/>
  <c r="F7" i="2"/>
  <c r="E7" i="2"/>
  <c r="R95" i="3"/>
  <c r="F36" i="2"/>
  <c r="H36" i="2" s="1"/>
  <c r="M10" i="2"/>
  <c r="M11" i="2"/>
  <c r="M17" i="2"/>
  <c r="O17" i="2" s="1"/>
  <c r="L9" i="2"/>
  <c r="L11" i="2"/>
  <c r="L15" i="2"/>
  <c r="L14" i="2"/>
  <c r="N19" i="2"/>
  <c r="L10" i="2"/>
  <c r="R32" i="3"/>
  <c r="M34" i="2"/>
  <c r="O34" i="2" s="1"/>
  <c r="M36" i="2"/>
  <c r="O36" i="2" s="1"/>
  <c r="M32" i="2"/>
  <c r="O32" i="2" s="1"/>
  <c r="M37" i="2"/>
  <c r="O37" i="2" s="1"/>
  <c r="M30" i="2"/>
  <c r="O30" i="2" s="1"/>
  <c r="M29" i="2"/>
  <c r="O29" i="2" s="1"/>
  <c r="O16" i="2"/>
  <c r="O27" i="2"/>
  <c r="F37" i="2"/>
  <c r="H37" i="2" s="1"/>
  <c r="R38" i="2"/>
  <c r="S38" i="2" s="1"/>
  <c r="F35" i="2"/>
  <c r="H35" i="2" s="1"/>
  <c r="F33" i="2"/>
  <c r="M12" i="2"/>
  <c r="M9" i="2"/>
  <c r="O9" i="2" s="1"/>
  <c r="M18" i="2"/>
  <c r="F13" i="2"/>
  <c r="G33" i="36"/>
  <c r="H54" i="2"/>
  <c r="H45" i="2"/>
  <c r="M14" i="2"/>
  <c r="M13" i="2"/>
  <c r="O13" i="2" s="1"/>
  <c r="F17" i="2"/>
  <c r="H17" i="2" s="1"/>
  <c r="R19" i="2"/>
  <c r="F12" i="2"/>
  <c r="F18" i="2"/>
  <c r="F11" i="2"/>
  <c r="F14" i="2"/>
  <c r="H14" i="2" s="1"/>
  <c r="F8" i="2"/>
  <c r="F15" i="2"/>
  <c r="R95" i="36"/>
  <c r="M49" i="2"/>
  <c r="O49" i="2" s="1"/>
  <c r="H49" i="2"/>
  <c r="F34" i="2"/>
  <c r="H34" i="2" s="1"/>
  <c r="F26" i="2"/>
  <c r="H26" i="2" s="1"/>
  <c r="F38" i="2"/>
  <c r="H38" i="2" s="1"/>
  <c r="H33" i="2"/>
  <c r="H28" i="2"/>
  <c r="O56" i="2"/>
  <c r="H51" i="2"/>
  <c r="F32" i="2"/>
  <c r="H32" i="2" s="1"/>
  <c r="G38" i="2"/>
  <c r="F27" i="2"/>
  <c r="H27" i="2" s="1"/>
  <c r="F31" i="2"/>
  <c r="H31" i="2" s="1"/>
  <c r="F29" i="2"/>
  <c r="H29" i="2" s="1"/>
  <c r="F30" i="2"/>
  <c r="H30" i="2" s="1"/>
  <c r="E15" i="2"/>
  <c r="E18" i="2"/>
  <c r="E13" i="2"/>
  <c r="E11" i="2"/>
  <c r="F10" i="2"/>
  <c r="H10" i="2" s="1"/>
  <c r="F9" i="2"/>
  <c r="O51" i="2"/>
  <c r="M55" i="2"/>
  <c r="O55" i="2" s="1"/>
  <c r="M48" i="2"/>
  <c r="O48" i="2" s="1"/>
  <c r="M52" i="2"/>
  <c r="O52" i="2" s="1"/>
  <c r="M54" i="2"/>
  <c r="M47" i="2"/>
  <c r="M46" i="2"/>
  <c r="N57" i="2"/>
  <c r="O46" i="2"/>
  <c r="O47" i="2"/>
  <c r="M53" i="2"/>
  <c r="O53" i="2" s="1"/>
  <c r="M45" i="2"/>
  <c r="O45" i="2" s="1"/>
  <c r="S50" i="2"/>
  <c r="M50" i="2"/>
  <c r="O50" i="2" s="1"/>
  <c r="O54" i="2"/>
  <c r="M33" i="2"/>
  <c r="O33" i="2" s="1"/>
  <c r="G19" i="2"/>
  <c r="E9" i="2"/>
  <c r="E16" i="2"/>
  <c r="H16" i="2" s="1"/>
  <c r="E8" i="2"/>
  <c r="E12" i="2"/>
  <c r="Q19" i="2"/>
  <c r="H50" i="2"/>
  <c r="H56" i="2"/>
  <c r="H55" i="2"/>
  <c r="S57" i="2"/>
  <c r="E57" i="2"/>
  <c r="H53" i="2"/>
  <c r="M28" i="2"/>
  <c r="O28" i="2" s="1"/>
  <c r="N32" i="36"/>
  <c r="L57" i="2"/>
  <c r="N33" i="36"/>
  <c r="R61" i="36"/>
  <c r="F57" i="2"/>
  <c r="O26" i="2"/>
  <c r="L38" i="2"/>
  <c r="O18" i="2" l="1"/>
  <c r="O12" i="2"/>
  <c r="O11" i="2"/>
  <c r="L19" i="2"/>
  <c r="O15" i="2"/>
  <c r="H9" i="2"/>
  <c r="H11" i="2"/>
  <c r="H7" i="2"/>
  <c r="O14" i="2"/>
  <c r="O10" i="2"/>
  <c r="S19" i="2"/>
  <c r="F19" i="2"/>
  <c r="H18" i="2"/>
  <c r="H12" i="2"/>
  <c r="H13" i="2"/>
  <c r="M19" i="2"/>
  <c r="H15" i="2"/>
  <c r="H8" i="2"/>
  <c r="M57" i="2"/>
  <c r="M38" i="2"/>
  <c r="E19" i="2"/>
  <c r="O19" i="2"/>
</calcChain>
</file>

<file path=xl/sharedStrings.xml><?xml version="1.0" encoding="utf-8"?>
<sst xmlns="http://schemas.openxmlformats.org/spreadsheetml/2006/main" count="1583" uniqueCount="225">
  <si>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</si>
  <si>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</si>
  <si>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</si>
  <si>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</si>
  <si>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</si>
  <si>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</si>
  <si>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</si>
  <si>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</si>
  <si>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</si>
  <si>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</si>
  <si>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</si>
  <si>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</si>
  <si>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</si>
  <si>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</si>
  <si>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Taxa de Variação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</si>
  <si>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</si>
  <si>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</si>
  <si>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</si>
  <si>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</si>
  <si>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</si>
  <si>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</si>
  <si>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</si>
  <si>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</si>
  <si>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</si>
  <si>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</si>
  <si>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</si>
  <si>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</si>
  <si>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</si>
  <si>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</si>
  <si>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</si>
  <si>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</si>
  <si>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</si>
  <si>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de Vinho com DOP + Vinho com IGP + Vinho com Destino a uma Seleção de Mercados</t>
  </si>
  <si>
    <t>Evolução das Exportações com Destino a uma Seleção de Mercados (NC 2204)</t>
  </si>
  <si>
    <t>2014 - Dados Definitivos</t>
  </si>
  <si>
    <t>FRANCA</t>
  </si>
  <si>
    <t>E.U.AMERICA</t>
  </si>
  <si>
    <t>REINO UNIDO</t>
  </si>
  <si>
    <t>PAISES BAIXOS</t>
  </si>
  <si>
    <t>ALEMANHA</t>
  </si>
  <si>
    <t>BELGICA</t>
  </si>
  <si>
    <t>CANADA</t>
  </si>
  <si>
    <t>BRASIL</t>
  </si>
  <si>
    <t>SUICA</t>
  </si>
  <si>
    <t>ANGOLA</t>
  </si>
  <si>
    <t>POLONIA</t>
  </si>
  <si>
    <t>ESPANHA</t>
  </si>
  <si>
    <t>DINAMARCA</t>
  </si>
  <si>
    <t>CHINA</t>
  </si>
  <si>
    <t>SUECIA</t>
  </si>
  <si>
    <t>LUXEMBURGO</t>
  </si>
  <si>
    <t>NORUEGA</t>
  </si>
  <si>
    <t>JAPAO</t>
  </si>
  <si>
    <t>ITALIA</t>
  </si>
  <si>
    <t>MOCAMBIQUE</t>
  </si>
  <si>
    <t>MACAU</t>
  </si>
  <si>
    <t>PAISES PT N/ DETERM.</t>
  </si>
  <si>
    <t>GUINE BISSAU</t>
  </si>
  <si>
    <t>FINLANDIA</t>
  </si>
  <si>
    <t>FEDERAÇÃO RUSSA</t>
  </si>
  <si>
    <t>IRLANDA</t>
  </si>
  <si>
    <t>REP. CHECA</t>
  </si>
  <si>
    <t>AUSTRIA</t>
  </si>
  <si>
    <t>LETONIA</t>
  </si>
  <si>
    <t>ESTONIA</t>
  </si>
  <si>
    <t>CHIPRE</t>
  </si>
  <si>
    <t>LITUANIA</t>
  </si>
  <si>
    <t>ROMENIA</t>
  </si>
  <si>
    <t>MALTA</t>
  </si>
  <si>
    <t>S.TOME PRINCIPE</t>
  </si>
  <si>
    <t>CABO VERDE</t>
  </si>
  <si>
    <t>AUSTRALIA</t>
  </si>
  <si>
    <t>HONG-KONG</t>
  </si>
  <si>
    <t>SUAZILANDIA</t>
  </si>
  <si>
    <t>EMIRATOS ARABES</t>
  </si>
  <si>
    <t>MEXICO</t>
  </si>
  <si>
    <t>NOVA ZELANDIA</t>
  </si>
  <si>
    <t>TIMOR LESTE</t>
  </si>
  <si>
    <t>TAIWAN</t>
  </si>
  <si>
    <t>UCRANIA</t>
  </si>
  <si>
    <t>AFRICA DO SUL</t>
  </si>
  <si>
    <t>COREIA DO SUL</t>
  </si>
  <si>
    <t>BULGARIA</t>
  </si>
  <si>
    <t>NIGERIA</t>
  </si>
  <si>
    <t>FILIPINAS</t>
  </si>
  <si>
    <t>PROV/ABAST.BORDO UE</t>
  </si>
  <si>
    <t>Evolução das Exportações de Vinho com DOP com Destino a uma Seleção de Mercados</t>
  </si>
  <si>
    <t>Evolução das Exportações de Vinho com IGP com Destino a uma Seleção de Mercados</t>
  </si>
  <si>
    <t>REP. ESLOVACA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</si>
  <si>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</si>
  <si>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</si>
  <si>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</si>
  <si>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</si>
  <si>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</si>
  <si>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Superior a 2 Litros</t>
  </si>
  <si>
    <t>2017 /2016</t>
  </si>
  <si>
    <t>Vinho Licoroso com DOP / IGP</t>
  </si>
  <si>
    <t>Vinho (ex-mesa)</t>
  </si>
  <si>
    <t>Vinho com Indicação de Casta</t>
  </si>
  <si>
    <t>Vinho Licoroso sem DOP / IGP</t>
  </si>
  <si>
    <r>
      <t xml:space="preserve">D </t>
    </r>
    <r>
      <rPr>
        <b/>
        <sz val="11"/>
        <color indexed="9"/>
        <rFont val="Calibri"/>
        <family val="2"/>
      </rPr>
      <t>2017/ 2016</t>
    </r>
  </si>
  <si>
    <r>
      <t xml:space="preserve">D </t>
    </r>
    <r>
      <rPr>
        <b/>
        <sz val="11"/>
        <color indexed="9"/>
        <rFont val="Calibri"/>
        <family val="2"/>
      </rPr>
      <t>2017 / 2016</t>
    </r>
  </si>
  <si>
    <t>jan - mar</t>
  </si>
  <si>
    <t>SINGAPURA</t>
  </si>
  <si>
    <r>
      <t xml:space="preserve">D </t>
    </r>
    <r>
      <rPr>
        <b/>
        <sz val="11"/>
        <color indexed="9"/>
        <rFont val="Calibri"/>
        <family val="2"/>
      </rPr>
      <t>2017 / 2016</t>
    </r>
  </si>
  <si>
    <r>
      <t xml:space="preserve">D </t>
    </r>
    <r>
      <rPr>
        <b/>
        <sz val="11"/>
        <color indexed="9"/>
        <rFont val="Calibri"/>
        <family val="2"/>
      </rPr>
      <t>2017 / 2016</t>
    </r>
  </si>
  <si>
    <t>PARAGUAI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</si>
  <si>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</si>
  <si>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</si>
  <si>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</si>
  <si>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</si>
  <si>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</si>
  <si>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</si>
  <si>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</si>
  <si>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</si>
  <si>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</si>
  <si>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 xml:space="preserve">Evolução Mensal </t>
  </si>
  <si>
    <t>Ano Móvel</t>
  </si>
  <si>
    <t>2013 / 2014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</si>
  <si>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</si>
  <si>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</si>
  <si>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</si>
  <si>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</si>
  <si>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</si>
  <si>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</si>
  <si>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</si>
  <si>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</si>
  <si>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</si>
  <si>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</si>
  <si>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</si>
  <si>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</si>
  <si>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</si>
  <si>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</si>
  <si>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</si>
  <si>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</si>
  <si>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</si>
  <si>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</si>
  <si>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</si>
  <si>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</si>
  <si>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</si>
  <si>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Evolução  Mensal e Trimestral do Comércio  Internacional de Portugal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</si>
  <si>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</si>
  <si>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</si>
  <si>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</si>
  <si>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</si>
  <si>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</si>
  <si>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</si>
  <si>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</si>
  <si>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</si>
  <si>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</si>
  <si>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</si>
  <si>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</si>
  <si>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</si>
  <si>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</si>
  <si>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</si>
  <si>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</si>
  <si>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</si>
  <si>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</si>
  <si>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</si>
  <si>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</si>
  <si>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</si>
  <si>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>2007/2016</t>
  </si>
  <si>
    <t>D       2017/2016</t>
  </si>
  <si>
    <t>1 - Evolução Recente da Balança Comercial</t>
  </si>
  <si>
    <t xml:space="preserve">             </t>
  </si>
  <si>
    <t xml:space="preserve">2 - Evolução  Mensal e Trimestral do Comércio  Internacional </t>
  </si>
  <si>
    <t>5 - Evolução das Exportações com Destino a uma Selecção de Mercados</t>
  </si>
  <si>
    <t>Evolução das Exportações de Vinho com DOP por Mercado / Acondicionamento</t>
  </si>
  <si>
    <t>Evolução das Exportações de Vinho com DOP + IGP + Vinho (ex-mesa) por Mercado / Acondicionamento</t>
  </si>
  <si>
    <t>Evolução das Exportações de Vinho (NC 2204) por Mercado / Acondicionamento</t>
  </si>
  <si>
    <t>Evolução das Exportações de Vinho com  IGP por Mercado / Acondicionamento</t>
  </si>
  <si>
    <t>Evolução das Exportações de Vinho (ex-mesa) por Mercado / Acondicionamento</t>
  </si>
  <si>
    <t>3 - Exportações por Tipo de Produto</t>
  </si>
  <si>
    <t>4 - Evolução das Exportações de Vinho (NC 2204) por Mercado / Acondicionamento</t>
  </si>
  <si>
    <t>7 - Evolução das Exportações de Vinho com DOP + Vinho com IGP + Vinho (ex-vinho mesa) com Destino a uma Selecção de Mercados</t>
  </si>
  <si>
    <t>8 - Evolução das Exportações de Vinho com DOP por Mercado / Acondicionamento</t>
  </si>
  <si>
    <t>9 - Evolução das Exportações de Vinho com DOP com Destino a uma Selecção de Mercados</t>
  </si>
  <si>
    <t>10 - Evolução das Exportações de Vinho com IGP por Mercado / Acondicionamento</t>
  </si>
  <si>
    <t>11 - Evolução das Exportações de Vinho com IGP com Destino a uma Seleção de Mercados</t>
  </si>
  <si>
    <t>12 - Evolução das Exportações de Vinho ( ex-vinho mesa) por Mercado / Acondicionamento</t>
  </si>
  <si>
    <t>13- Evolução das Exportações de Vinho (ex-vinho mesa) com Destino a uma Seleção de Mercados</t>
  </si>
  <si>
    <t>COLOMBIA</t>
  </si>
  <si>
    <t>ANDORRA</t>
  </si>
  <si>
    <t>Evolução das Exportações de Vinhos Espumantes e Espumosos por Mercado</t>
  </si>
  <si>
    <t>14. Evolução das Exportações de Vinhos Espumantes e Espumosos por Mercado</t>
  </si>
  <si>
    <t>Evolução das Exportações de Vinho Licoroso com DOP Porto por Mercado</t>
  </si>
  <si>
    <t>Evolução das Exportações de Vinho Licoroso com DOP Porto com Destino a uma Seleção de Mercados</t>
  </si>
  <si>
    <t>16. Evolução das Exportações de Vinho Licoroso com DOP Porto por Mercado</t>
  </si>
  <si>
    <t>15. Evolução das Exportações de Vinhos Espumantes e Espumosos com Destino a uma Seleção de Mercados</t>
  </si>
  <si>
    <t>17. Evolução das Exportações de Vinho Licoroso com DOP Porto com Destino a uma Seleção de Mercados</t>
  </si>
  <si>
    <t>Evolução das Exportações de Vinhos Espumantes e Espumosos com Destino a uma Seleção de Mercados</t>
  </si>
  <si>
    <t>GRECIA</t>
  </si>
  <si>
    <t>Evolução das Exportações de Vinho Licoroso com DOP Madeira por Mercado</t>
  </si>
  <si>
    <t>Evolução das Exportações de Vinho Licoroso com DOP Madeira com Destino a uma Seleção de Mercados</t>
  </si>
  <si>
    <t>18. Evolução das Exportações de Vinho Licoroso com DOP Madeira por Mercado</t>
  </si>
  <si>
    <t>19. Evolução das Exportações de Vinho Licoroso com DOP Madeira com Destino a uma Seleção de Mercados</t>
  </si>
  <si>
    <t>2015 - Ddados definitivos Revistos</t>
  </si>
  <si>
    <t>2016 - Dados Provisórios</t>
  </si>
  <si>
    <t xml:space="preserve"> Total</t>
  </si>
  <si>
    <t>6 - Evolução das Exportações de Vinho com DOP + IGP + Vinho ( ex-vinho mesa) por Mercado / Acondicionamento</t>
  </si>
  <si>
    <t>Setembro 2017 vs Setembro 2016</t>
  </si>
  <si>
    <t>Jan - set</t>
  </si>
  <si>
    <t>out 15 a set 16</t>
  </si>
  <si>
    <t>out 16 a set 17</t>
  </si>
  <si>
    <t>jan - set</t>
  </si>
  <si>
    <t>URUGUAI</t>
  </si>
  <si>
    <t>CAMAROES</t>
  </si>
  <si>
    <t>TURQUIA</t>
  </si>
  <si>
    <t>ZAIRE</t>
  </si>
  <si>
    <t>CONGO</t>
  </si>
  <si>
    <t>PROV/ABAST.BORDO PT</t>
  </si>
  <si>
    <t>INDIA</t>
  </si>
  <si>
    <t>SÃO BARTOLOMEU</t>
  </si>
  <si>
    <t>BOLIVIA</t>
  </si>
  <si>
    <t>LIBANO</t>
  </si>
  <si>
    <t>Mongólia</t>
  </si>
  <si>
    <t>HUNGRIA</t>
  </si>
  <si>
    <t>ISLANDIA</t>
  </si>
  <si>
    <t>ISRAEL</t>
  </si>
  <si>
    <t>BIELORRUSSIA</t>
  </si>
  <si>
    <t>TOBAGO E TRINDADE</t>
  </si>
  <si>
    <t>CROACIA</t>
  </si>
  <si>
    <t>GUINE EQUATORIAL</t>
  </si>
  <si>
    <t>TAILANDIA</t>
  </si>
  <si>
    <t>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</si>
</sst>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%"/>
  </numFmts>
  <fonts count="16" x14ac:knownFonts="1">
    <font>
      <sz val="11"/>
      <color theme="1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94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/>
      <diagonal/>
    </border>
    <border>
      <left/>
      <right style="medium">
        <color theme="5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8" tint="-0.24994659260841701"/>
      </right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 applyBorder="1"/>
    <xf numFmtId="0" fontId="7" fillId="0" borderId="0" xfId="0" applyFont="1"/>
    <xf numFmtId="3" fontId="0" fillId="0" borderId="0" xfId="0" applyNumberFormat="1" applyBorder="1"/>
    <xf numFmtId="164" fontId="0" fillId="0" borderId="0" xfId="0" applyNumberFormat="1" applyBorder="1"/>
    <xf numFmtId="0" fontId="9" fillId="0" borderId="0" xfId="0" applyFont="1" applyBorder="1"/>
    <xf numFmtId="2" fontId="0" fillId="0" borderId="0" xfId="0" applyNumberFormat="1"/>
    <xf numFmtId="0" fontId="10" fillId="0" borderId="0" xfId="0" applyFont="1"/>
    <xf numFmtId="0" fontId="6" fillId="0" borderId="0" xfId="1"/>
    <xf numFmtId="0" fontId="0" fillId="0" borderId="0" xfId="0" applyFill="1" applyBorder="1"/>
    <xf numFmtId="0" fontId="9" fillId="0" borderId="0" xfId="0" applyFont="1"/>
    <xf numFmtId="0" fontId="0" fillId="0" borderId="0" xfId="0" applyAlignment="1">
      <alignment vertical="top" wrapText="1"/>
    </xf>
    <xf numFmtId="0" fontId="11" fillId="0" borderId="0" xfId="0" applyFont="1"/>
    <xf numFmtId="0" fontId="7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7" fillId="0" borderId="6" xfId="0" applyFont="1" applyBorder="1"/>
    <xf numFmtId="0" fontId="7" fillId="0" borderId="7" xfId="0" applyFont="1" applyBorder="1"/>
    <xf numFmtId="164" fontId="7" fillId="0" borderId="7" xfId="0" applyNumberFormat="1" applyFont="1" applyBorder="1"/>
    <xf numFmtId="0" fontId="9" fillId="0" borderId="9" xfId="0" applyFont="1" applyBorder="1"/>
    <xf numFmtId="0" fontId="0" fillId="0" borderId="10" xfId="0" applyBorder="1"/>
    <xf numFmtId="0" fontId="0" fillId="0" borderId="11" xfId="0" applyBorder="1"/>
    <xf numFmtId="0" fontId="8" fillId="2" borderId="2" xfId="0" applyFont="1" applyFill="1" applyBorder="1" applyAlignment="1">
      <alignment horizontal="center"/>
    </xf>
    <xf numFmtId="3" fontId="7" fillId="0" borderId="6" xfId="0" applyNumberFormat="1" applyFont="1" applyBorder="1"/>
    <xf numFmtId="3" fontId="7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9" fillId="0" borderId="12" xfId="0" applyNumberFormat="1" applyFont="1" applyBorder="1"/>
    <xf numFmtId="3" fontId="0" fillId="0" borderId="1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164" fontId="7" fillId="0" borderId="6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0" fontId="9" fillId="0" borderId="12" xfId="0" applyFont="1" applyBorder="1"/>
    <xf numFmtId="164" fontId="9" fillId="0" borderId="12" xfId="0" applyNumberFormat="1" applyFont="1" applyBorder="1"/>
    <xf numFmtId="2" fontId="7" fillId="0" borderId="2" xfId="0" applyNumberFormat="1" applyFont="1" applyBorder="1"/>
    <xf numFmtId="2" fontId="7" fillId="0" borderId="3" xfId="0" applyNumberFormat="1" applyFont="1" applyBorder="1"/>
    <xf numFmtId="0" fontId="8" fillId="2" borderId="3" xfId="0" applyFont="1" applyFill="1" applyBorder="1" applyAlignment="1">
      <alignment horizontal="center"/>
    </xf>
    <xf numFmtId="6" fontId="8" fillId="2" borderId="4" xfId="0" applyNumberFormat="1" applyFont="1" applyFill="1" applyBorder="1" applyAlignment="1">
      <alignment horizontal="center"/>
    </xf>
    <xf numFmtId="0" fontId="13" fillId="0" borderId="9" xfId="0" applyFont="1" applyBorder="1"/>
    <xf numFmtId="3" fontId="13" fillId="0" borderId="12" xfId="0" applyNumberFormat="1" applyFont="1" applyBorder="1"/>
    <xf numFmtId="164" fontId="13" fillId="0" borderId="9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12" xfId="0" applyFont="1" applyBorder="1"/>
    <xf numFmtId="2" fontId="0" fillId="0" borderId="2" xfId="0" applyNumberFormat="1" applyFont="1" applyBorder="1"/>
    <xf numFmtId="2" fontId="0" fillId="0" borderId="0" xfId="0" applyNumberFormat="1" applyFont="1" applyBorder="1"/>
    <xf numFmtId="2" fontId="7" fillId="0" borderId="6" xfId="0" applyNumberFormat="1" applyFont="1" applyBorder="1"/>
    <xf numFmtId="0" fontId="3" fillId="0" borderId="0" xfId="0" applyFont="1"/>
    <xf numFmtId="3" fontId="9" fillId="0" borderId="2" xfId="0" applyNumberFormat="1" applyFont="1" applyBorder="1"/>
    <xf numFmtId="164" fontId="9" fillId="0" borderId="15" xfId="0" applyNumberFormat="1" applyFont="1" applyBorder="1"/>
    <xf numFmtId="164" fontId="9" fillId="0" borderId="2" xfId="0" applyNumberFormat="1" applyFont="1" applyBorder="1"/>
    <xf numFmtId="0" fontId="0" fillId="0" borderId="15" xfId="0" applyBorder="1"/>
    <xf numFmtId="0" fontId="9" fillId="0" borderId="16" xfId="0" applyFont="1" applyBorder="1"/>
    <xf numFmtId="3" fontId="9" fillId="0" borderId="15" xfId="0" applyNumberFormat="1" applyFont="1" applyBorder="1"/>
    <xf numFmtId="164" fontId="0" fillId="0" borderId="15" xfId="0" applyNumberFormat="1" applyBorder="1"/>
    <xf numFmtId="2" fontId="0" fillId="0" borderId="2" xfId="0" applyNumberFormat="1" applyBorder="1"/>
    <xf numFmtId="2" fontId="0" fillId="0" borderId="12" xfId="0" applyNumberFormat="1" applyBorder="1"/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9" fontId="7" fillId="0" borderId="7" xfId="0" applyNumberFormat="1" applyFont="1" applyBorder="1"/>
    <xf numFmtId="3" fontId="0" fillId="0" borderId="19" xfId="0" applyNumberFormat="1" applyBorder="1"/>
    <xf numFmtId="164" fontId="0" fillId="0" borderId="20" xfId="0" applyNumberFormat="1" applyBorder="1"/>
    <xf numFmtId="3" fontId="7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164" fontId="0" fillId="0" borderId="19" xfId="0" applyNumberFormat="1" applyBorder="1"/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8" fillId="2" borderId="2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21" xfId="0" applyFont="1" applyBorder="1"/>
    <xf numFmtId="0" fontId="13" fillId="0" borderId="2" xfId="0" applyFont="1" applyBorder="1"/>
    <xf numFmtId="3" fontId="13" fillId="0" borderId="2" xfId="0" applyNumberFormat="1" applyFont="1" applyBorder="1"/>
    <xf numFmtId="164" fontId="13" fillId="0" borderId="0" xfId="0" applyNumberFormat="1" applyFont="1" applyBorder="1"/>
    <xf numFmtId="0" fontId="13" fillId="0" borderId="0" xfId="0" applyFont="1"/>
    <xf numFmtId="2" fontId="7" fillId="0" borderId="12" xfId="0" applyNumberFormat="1" applyFont="1" applyBorder="1"/>
    <xf numFmtId="2" fontId="7" fillId="0" borderId="9" xfId="0" applyNumberFormat="1" applyFont="1" applyBorder="1"/>
    <xf numFmtId="164" fontId="9" fillId="0" borderId="9" xfId="0" applyNumberFormat="1" applyFont="1" applyBorder="1"/>
    <xf numFmtId="0" fontId="9" fillId="0" borderId="0" xfId="0" applyFont="1" applyFill="1" applyBorder="1"/>
    <xf numFmtId="0" fontId="9" fillId="0" borderId="2" xfId="0" applyFont="1" applyBorder="1"/>
    <xf numFmtId="164" fontId="9" fillId="0" borderId="0" xfId="0" applyNumberFormat="1" applyFont="1" applyBorder="1"/>
    <xf numFmtId="164" fontId="5" fillId="0" borderId="11" xfId="0" applyNumberFormat="1" applyFont="1" applyBorder="1"/>
    <xf numFmtId="164" fontId="9" fillId="0" borderId="16" xfId="0" applyNumberFormat="1" applyFont="1" applyBorder="1"/>
    <xf numFmtId="0" fontId="9" fillId="0" borderId="21" xfId="0" applyFont="1" applyBorder="1"/>
    <xf numFmtId="3" fontId="9" fillId="0" borderId="22" xfId="0" applyNumberFormat="1" applyFont="1" applyBorder="1"/>
    <xf numFmtId="164" fontId="9" fillId="0" borderId="21" xfId="0" applyNumberFormat="1" applyFont="1" applyBorder="1"/>
    <xf numFmtId="0" fontId="7" fillId="0" borderId="4" xfId="0" applyFont="1" applyBorder="1"/>
    <xf numFmtId="3" fontId="7" fillId="0" borderId="3" xfId="0" applyNumberFormat="1" applyFont="1" applyBorder="1"/>
    <xf numFmtId="164" fontId="7" fillId="0" borderId="3" xfId="0" applyNumberFormat="1" applyFont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2" fontId="0" fillId="0" borderId="10" xfId="0" applyNumberFormat="1" applyBorder="1"/>
    <xf numFmtId="2" fontId="0" fillId="0" borderId="3" xfId="0" applyNumberFormat="1" applyBorder="1"/>
    <xf numFmtId="164" fontId="4" fillId="0" borderId="24" xfId="0" applyNumberFormat="1" applyFont="1" applyFill="1" applyBorder="1" applyAlignment="1"/>
    <xf numFmtId="164" fontId="4" fillId="0" borderId="25" xfId="0" applyNumberFormat="1" applyFont="1" applyFill="1" applyBorder="1" applyAlignment="1"/>
    <xf numFmtId="164" fontId="4" fillId="0" borderId="26" xfId="0" applyNumberFormat="1" applyFont="1" applyFill="1" applyBorder="1" applyAlignment="1"/>
    <xf numFmtId="164" fontId="4" fillId="0" borderId="27" xfId="0" applyNumberFormat="1" applyFont="1" applyFill="1" applyBorder="1" applyAlignment="1"/>
    <xf numFmtId="164" fontId="4" fillId="0" borderId="2" xfId="0" applyNumberFormat="1" applyFont="1" applyFill="1" applyBorder="1" applyAlignment="1"/>
    <xf numFmtId="164" fontId="4" fillId="0" borderId="12" xfId="0" applyNumberFormat="1" applyFont="1" applyFill="1" applyBorder="1" applyAlignment="1"/>
    <xf numFmtId="164" fontId="4" fillId="0" borderId="10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0" fillId="0" borderId="4" xfId="0" applyBorder="1" applyAlignment="1"/>
    <xf numFmtId="164" fontId="4" fillId="0" borderId="18" xfId="0" applyNumberFormat="1" applyFont="1" applyFill="1" applyBorder="1" applyAlignment="1"/>
    <xf numFmtId="164" fontId="4" fillId="0" borderId="23" xfId="0" applyNumberFormat="1" applyFont="1" applyFill="1" applyBorder="1" applyAlignment="1"/>
    <xf numFmtId="164" fontId="4" fillId="0" borderId="29" xfId="0" applyNumberFormat="1" applyFont="1" applyFill="1" applyBorder="1" applyAlignment="1"/>
    <xf numFmtId="164" fontId="4" fillId="0" borderId="17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164" fontId="4" fillId="0" borderId="6" xfId="0" applyNumberFormat="1" applyFont="1" applyFill="1" applyBorder="1" applyAlignment="1"/>
    <xf numFmtId="164" fontId="4" fillId="0" borderId="30" xfId="0" applyNumberFormat="1" applyFont="1" applyFill="1" applyBorder="1" applyAlignment="1"/>
    <xf numFmtId="164" fontId="4" fillId="0" borderId="31" xfId="0" applyNumberFormat="1" applyFont="1" applyFill="1" applyBorder="1" applyAlignment="1"/>
    <xf numFmtId="164" fontId="4" fillId="0" borderId="32" xfId="0" applyNumberFormat="1" applyFont="1" applyFill="1" applyBorder="1" applyAlignment="1"/>
    <xf numFmtId="164" fontId="4" fillId="0" borderId="33" xfId="0" applyNumberFormat="1" applyFont="1" applyFill="1" applyBorder="1" applyAlignment="1"/>
    <xf numFmtId="164" fontId="4" fillId="0" borderId="34" xfId="0" applyNumberFormat="1" applyFont="1" applyFill="1" applyBorder="1" applyAlignment="1"/>
    <xf numFmtId="164" fontId="4" fillId="0" borderId="35" xfId="0" applyNumberFormat="1" applyFont="1" applyFill="1" applyBorder="1" applyAlignment="1"/>
    <xf numFmtId="164" fontId="4" fillId="0" borderId="28" xfId="0" applyNumberFormat="1" applyFont="1" applyFill="1" applyBorder="1" applyAlignment="1"/>
    <xf numFmtId="164" fontId="8" fillId="0" borderId="24" xfId="0" applyNumberFormat="1" applyFont="1" applyFill="1" applyBorder="1" applyAlignment="1"/>
    <xf numFmtId="164" fontId="8" fillId="0" borderId="18" xfId="0" applyNumberFormat="1" applyFont="1" applyFill="1" applyBorder="1" applyAlignment="1"/>
    <xf numFmtId="0" fontId="13" fillId="0" borderId="16" xfId="0" applyFont="1" applyBorder="1"/>
    <xf numFmtId="2" fontId="7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8" fillId="0" borderId="2" xfId="0" applyNumberFormat="1" applyFont="1" applyBorder="1"/>
    <xf numFmtId="2" fontId="8" fillId="0" borderId="3" xfId="0" applyNumberFormat="1" applyFont="1" applyBorder="1"/>
    <xf numFmtId="164" fontId="8" fillId="0" borderId="17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7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7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9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4" fillId="0" borderId="6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2" fontId="8" fillId="0" borderId="10" xfId="0" applyNumberFormat="1" applyFont="1" applyBorder="1"/>
    <xf numFmtId="2" fontId="7" fillId="0" borderId="11" xfId="0" applyNumberFormat="1" applyFont="1" applyBorder="1"/>
    <xf numFmtId="164" fontId="8" fillId="0" borderId="29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2" fontId="8" fillId="0" borderId="19" xfId="0" applyNumberFormat="1" applyFont="1" applyBorder="1"/>
    <xf numFmtId="2" fontId="7" fillId="0" borderId="20" xfId="0" applyNumberFormat="1" applyFont="1" applyBorder="1"/>
    <xf numFmtId="164" fontId="8" fillId="0" borderId="28" xfId="0" applyNumberFormat="1" applyFont="1" applyFill="1" applyBorder="1" applyAlignment="1">
      <alignment horizontal="center"/>
    </xf>
    <xf numFmtId="2" fontId="7" fillId="0" borderId="22" xfId="0" applyNumberFormat="1" applyFont="1" applyBorder="1"/>
    <xf numFmtId="2" fontId="7" fillId="0" borderId="21" xfId="0" applyNumberFormat="1" applyFont="1" applyBorder="1"/>
    <xf numFmtId="164" fontId="4" fillId="0" borderId="37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20" xfId="0" applyBorder="1"/>
    <xf numFmtId="0" fontId="5" fillId="0" borderId="0" xfId="0" applyFont="1" applyBorder="1"/>
    <xf numFmtId="164" fontId="8" fillId="0" borderId="0" xfId="0" applyNumberFormat="1" applyFont="1" applyFill="1" applyBorder="1" applyAlignment="1"/>
    <xf numFmtId="0" fontId="5" fillId="0" borderId="0" xfId="0" applyFont="1"/>
    <xf numFmtId="164" fontId="4" fillId="0" borderId="1" xfId="0" applyNumberFormat="1" applyFont="1" applyFill="1" applyBorder="1" applyAlignment="1"/>
    <xf numFmtId="164" fontId="8" fillId="0" borderId="4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0" fillId="0" borderId="43" xfId="0" applyNumberFormat="1" applyBorder="1"/>
    <xf numFmtId="0" fontId="0" fillId="0" borderId="46" xfId="0" applyBorder="1"/>
    <xf numFmtId="3" fontId="5" fillId="0" borderId="0" xfId="0" applyNumberFormat="1" applyFont="1"/>
    <xf numFmtId="0" fontId="0" fillId="0" borderId="44" xfId="0" applyBorder="1"/>
    <xf numFmtId="0" fontId="5" fillId="0" borderId="0" xfId="0" applyFont="1" applyFill="1"/>
    <xf numFmtId="6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" fontId="5" fillId="0" borderId="0" xfId="0" applyNumberFormat="1" applyFont="1" applyFill="1"/>
    <xf numFmtId="4" fontId="0" fillId="0" borderId="0" xfId="0" applyNumberFormat="1" applyBorder="1"/>
    <xf numFmtId="0" fontId="0" fillId="0" borderId="44" xfId="0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9" xfId="0" applyBorder="1"/>
    <xf numFmtId="0" fontId="0" fillId="0" borderId="48" xfId="0" applyBorder="1"/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164" fontId="4" fillId="0" borderId="27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0" xfId="0" applyFont="1" applyBorder="1" applyAlignment="1"/>
    <xf numFmtId="3" fontId="0" fillId="0" borderId="33" xfId="0" applyNumberFormat="1" applyBorder="1" applyAlignment="1"/>
    <xf numFmtId="3" fontId="0" fillId="0" borderId="24" xfId="0" applyNumberFormat="1" applyBorder="1" applyAlignment="1"/>
    <xf numFmtId="164" fontId="0" fillId="0" borderId="47" xfId="0" applyNumberFormat="1" applyBorder="1" applyAlignment="1"/>
    <xf numFmtId="3" fontId="0" fillId="0" borderId="32" xfId="0" applyNumberFormat="1" applyBorder="1" applyAlignment="1"/>
    <xf numFmtId="3" fontId="0" fillId="0" borderId="50" xfId="0" applyNumberFormat="1" applyBorder="1" applyAlignment="1"/>
    <xf numFmtId="3" fontId="0" fillId="0" borderId="14" xfId="0" applyNumberFormat="1" applyBorder="1" applyAlignment="1"/>
    <xf numFmtId="164" fontId="0" fillId="0" borderId="34" xfId="0" applyNumberFormat="1" applyBorder="1" applyAlignment="1"/>
    <xf numFmtId="164" fontId="4" fillId="0" borderId="51" xfId="0" applyNumberFormat="1" applyFont="1" applyFill="1" applyBorder="1" applyAlignment="1"/>
    <xf numFmtId="0" fontId="0" fillId="0" borderId="36" xfId="0" applyBorder="1" applyAlignment="1"/>
    <xf numFmtId="164" fontId="4" fillId="0" borderId="52" xfId="0" applyNumberFormat="1" applyFont="1" applyFill="1" applyBorder="1" applyAlignment="1"/>
    <xf numFmtId="164" fontId="4" fillId="0" borderId="5" xfId="0" applyNumberFormat="1" applyFont="1" applyFill="1" applyBorder="1" applyAlignment="1"/>
    <xf numFmtId="3" fontId="0" fillId="0" borderId="2" xfId="0" applyNumberFormat="1" applyBorder="1" applyAlignment="1"/>
    <xf numFmtId="3" fontId="0" fillId="0" borderId="51" xfId="0" applyNumberFormat="1" applyBorder="1" applyAlignment="1"/>
    <xf numFmtId="3" fontId="0" fillId="0" borderId="1" xfId="0" applyNumberFormat="1" applyBorder="1" applyAlignment="1"/>
    <xf numFmtId="164" fontId="0" fillId="0" borderId="44" xfId="0" applyNumberFormat="1" applyBorder="1" applyAlignment="1"/>
    <xf numFmtId="164" fontId="0" fillId="0" borderId="45" xfId="0" applyNumberFormat="1" applyBorder="1" applyAlignment="1"/>
    <xf numFmtId="164" fontId="0" fillId="0" borderId="43" xfId="0" applyNumberFormat="1" applyBorder="1" applyAlignment="1"/>
    <xf numFmtId="0" fontId="8" fillId="2" borderId="38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wrapText="1"/>
    </xf>
    <xf numFmtId="0" fontId="8" fillId="2" borderId="39" xfId="0" applyFont="1" applyFill="1" applyBorder="1" applyAlignment="1">
      <alignment horizontal="center" vertical="center"/>
    </xf>
    <xf numFmtId="0" fontId="12" fillId="0" borderId="7" xfId="0" applyFont="1" applyFill="1" applyBorder="1" applyAlignment="1"/>
    <xf numFmtId="6" fontId="7" fillId="0" borderId="0" xfId="0" applyNumberFormat="1" applyFont="1" applyAlignment="1"/>
    <xf numFmtId="0" fontId="12" fillId="0" borderId="0" xfId="0" applyFont="1" applyFill="1" applyBorder="1" applyAlignment="1"/>
    <xf numFmtId="164" fontId="8" fillId="0" borderId="17" xfId="0" applyNumberFormat="1" applyFont="1" applyFill="1" applyBorder="1" applyAlignment="1"/>
    <xf numFmtId="0" fontId="12" fillId="2" borderId="66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164" fontId="4" fillId="0" borderId="21" xfId="0" applyNumberFormat="1" applyFont="1" applyFill="1" applyBorder="1" applyAlignment="1"/>
    <xf numFmtId="164" fontId="4" fillId="0" borderId="16" xfId="0" applyNumberFormat="1" applyFont="1" applyFill="1" applyBorder="1" applyAlignment="1"/>
    <xf numFmtId="164" fontId="8" fillId="0" borderId="10" xfId="0" applyNumberFormat="1" applyFont="1" applyFill="1" applyBorder="1" applyAlignment="1"/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6" fontId="8" fillId="2" borderId="0" xfId="0" applyNumberFormat="1" applyFont="1" applyFill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2" borderId="88" xfId="0" applyFont="1" applyFill="1" applyBorder="1" applyAlignment="1">
      <alignment horizontal="center"/>
    </xf>
    <xf numFmtId="3" fontId="0" fillId="0" borderId="24" xfId="0" applyNumberFormat="1" applyBorder="1"/>
    <xf numFmtId="3" fontId="9" fillId="0" borderId="25" xfId="0" applyNumberFormat="1" applyFont="1" applyBorder="1"/>
    <xf numFmtId="3" fontId="9" fillId="0" borderId="24" xfId="0" applyNumberFormat="1" applyFont="1" applyBorder="1"/>
    <xf numFmtId="3" fontId="9" fillId="0" borderId="89" xfId="0" applyNumberFormat="1" applyFont="1" applyBorder="1"/>
    <xf numFmtId="3" fontId="0" fillId="0" borderId="27" xfId="0" applyNumberFormat="1" applyBorder="1"/>
    <xf numFmtId="3" fontId="7" fillId="0" borderId="27" xfId="0" applyNumberFormat="1" applyFont="1" applyBorder="1"/>
    <xf numFmtId="164" fontId="0" fillId="0" borderId="24" xfId="0" applyNumberFormat="1" applyBorder="1"/>
    <xf numFmtId="164" fontId="9" fillId="0" borderId="25" xfId="0" applyNumberFormat="1" applyFont="1" applyBorder="1"/>
    <xf numFmtId="164" fontId="9" fillId="0" borderId="24" xfId="0" applyNumberFormat="1" applyFont="1" applyBorder="1"/>
    <xf numFmtId="164" fontId="9" fillId="0" borderId="89" xfId="0" applyNumberFormat="1" applyFont="1" applyBorder="1"/>
    <xf numFmtId="164" fontId="0" fillId="0" borderId="89" xfId="0" applyNumberFormat="1" applyBorder="1"/>
    <xf numFmtId="164" fontId="0" fillId="0" borderId="27" xfId="0" applyNumberFormat="1" applyBorder="1"/>
    <xf numFmtId="164" fontId="7" fillId="0" borderId="27" xfId="0" applyNumberFormat="1" applyFont="1" applyBorder="1"/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8" fillId="2" borderId="90" xfId="0" applyFont="1" applyFill="1" applyBorder="1" applyAlignment="1">
      <alignment horizontal="center"/>
    </xf>
    <xf numFmtId="3" fontId="7" fillId="0" borderId="31" xfId="0" applyNumberFormat="1" applyFont="1" applyBorder="1"/>
    <xf numFmtId="3" fontId="9" fillId="0" borderId="91" xfId="0" applyNumberFormat="1" applyFont="1" applyBorder="1"/>
    <xf numFmtId="3" fontId="13" fillId="0" borderId="24" xfId="0" applyNumberFormat="1" applyFont="1" applyBorder="1"/>
    <xf numFmtId="3" fontId="13" fillId="0" borderId="25" xfId="0" applyNumberFormat="1" applyFont="1" applyBorder="1"/>
    <xf numFmtId="3" fontId="0" fillId="0" borderId="26" xfId="0" applyNumberFormat="1" applyBorder="1"/>
    <xf numFmtId="164" fontId="7" fillId="0" borderId="31" xfId="0" applyNumberFormat="1" applyFont="1" applyBorder="1"/>
    <xf numFmtId="164" fontId="9" fillId="0" borderId="91" xfId="0" applyNumberFormat="1" applyFont="1" applyBorder="1"/>
    <xf numFmtId="164" fontId="0" fillId="0" borderId="26" xfId="0" applyNumberFormat="1" applyBorder="1"/>
    <xf numFmtId="164" fontId="13" fillId="0" borderId="24" xfId="0" applyNumberFormat="1" applyFont="1" applyBorder="1"/>
    <xf numFmtId="164" fontId="13" fillId="0" borderId="25" xfId="0" applyNumberFormat="1" applyFont="1" applyBorder="1"/>
    <xf numFmtId="164" fontId="4" fillId="0" borderId="91" xfId="0" applyNumberFormat="1" applyFont="1" applyFill="1" applyBorder="1" applyAlignment="1"/>
    <xf numFmtId="164" fontId="4" fillId="0" borderId="89" xfId="0" applyNumberFormat="1" applyFont="1" applyFill="1" applyBorder="1" applyAlignment="1"/>
    <xf numFmtId="164" fontId="8" fillId="0" borderId="26" xfId="0" applyNumberFormat="1" applyFont="1" applyFill="1" applyBorder="1" applyAlignment="1"/>
    <xf numFmtId="164" fontId="8" fillId="0" borderId="27" xfId="0" applyNumberFormat="1" applyFont="1" applyFill="1" applyBorder="1" applyAlignment="1"/>
    <xf numFmtId="2" fontId="7" fillId="0" borderId="27" xfId="0" applyNumberFormat="1" applyFont="1" applyBorder="1"/>
    <xf numFmtId="2" fontId="0" fillId="0" borderId="24" xfId="0" applyNumberFormat="1" applyFont="1" applyBorder="1"/>
    <xf numFmtId="2" fontId="0" fillId="0" borderId="25" xfId="0" applyNumberFormat="1" applyFont="1" applyBorder="1"/>
    <xf numFmtId="2" fontId="7" fillId="0" borderId="24" xfId="0" applyNumberFormat="1" applyFont="1" applyBorder="1"/>
    <xf numFmtId="2" fontId="7" fillId="0" borderId="31" xfId="0" applyNumberFormat="1" applyFont="1" applyBorder="1"/>
    <xf numFmtId="2" fontId="7" fillId="0" borderId="25" xfId="0" applyNumberFormat="1" applyFont="1" applyBorder="1"/>
    <xf numFmtId="3" fontId="0" fillId="0" borderId="33" xfId="0" applyNumberFormat="1" applyBorder="1"/>
    <xf numFmtId="3" fontId="7" fillId="0" borderId="31" xfId="0" applyNumberFormat="1" applyFont="1" applyBorder="1" applyAlignment="1">
      <alignment horizontal="center"/>
    </xf>
    <xf numFmtId="164" fontId="0" fillId="0" borderId="33" xfId="0" applyNumberFormat="1" applyBorder="1"/>
    <xf numFmtId="164" fontId="7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3" fontId="7" fillId="0" borderId="31" xfId="0" applyNumberFormat="1" applyFont="1" applyFill="1" applyBorder="1"/>
    <xf numFmtId="9" fontId="7" fillId="0" borderId="31" xfId="0" applyNumberFormat="1" applyFont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50" xfId="0" applyNumberFormat="1" applyBorder="1"/>
    <xf numFmtId="3" fontId="0" fillId="0" borderId="51" xfId="0" applyNumberFormat="1" applyBorder="1"/>
    <xf numFmtId="3" fontId="0" fillId="0" borderId="52" xfId="0" applyNumberFormat="1" applyBorder="1"/>
    <xf numFmtId="4" fontId="0" fillId="0" borderId="50" xfId="0" applyNumberFormat="1" applyBorder="1"/>
    <xf numFmtId="4" fontId="0" fillId="0" borderId="51" xfId="0" applyNumberFormat="1" applyBorder="1"/>
    <xf numFmtId="4" fontId="0" fillId="0" borderId="52" xfId="0" applyNumberFormat="1" applyBorder="1"/>
    <xf numFmtId="164" fontId="0" fillId="0" borderId="0" xfId="0" applyNumberFormat="1" applyFont="1" applyBorder="1"/>
    <xf numFmtId="0" fontId="8" fillId="2" borderId="64" xfId="0" applyFont="1" applyFill="1" applyBorder="1" applyAlignment="1">
      <alignment horizontal="center"/>
    </xf>
    <xf numFmtId="0" fontId="8" fillId="2" borderId="92" xfId="0" applyFont="1" applyFill="1" applyBorder="1" applyAlignment="1">
      <alignment horizontal="center"/>
    </xf>
    <xf numFmtId="0" fontId="7" fillId="0" borderId="2" xfId="0" applyFont="1" applyBorder="1"/>
    <xf numFmtId="3" fontId="7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7" fillId="0" borderId="35" xfId="0" applyNumberFormat="1" applyFont="1" applyBorder="1"/>
    <xf numFmtId="164" fontId="0" fillId="0" borderId="33" xfId="0" applyNumberFormat="1" applyFont="1" applyBorder="1"/>
    <xf numFmtId="164" fontId="0" fillId="0" borderId="24" xfId="0" applyNumberFormat="1" applyFont="1" applyBorder="1"/>
    <xf numFmtId="3" fontId="0" fillId="0" borderId="2" xfId="0" applyNumberFormat="1" applyFont="1" applyBorder="1"/>
    <xf numFmtId="164" fontId="4" fillId="0" borderId="8" xfId="0" applyNumberFormat="1" applyFont="1" applyFill="1" applyBorder="1" applyAlignment="1"/>
    <xf numFmtId="164" fontId="4" fillId="0" borderId="20" xfId="0" applyNumberFormat="1" applyFont="1" applyFill="1" applyBorder="1" applyAlignment="1"/>
    <xf numFmtId="164" fontId="4" fillId="0" borderId="14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8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/>
    <xf numFmtId="3" fontId="0" fillId="0" borderId="93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93" xfId="0" applyNumberFormat="1" applyBorder="1"/>
    <xf numFmtId="4" fontId="0" fillId="0" borderId="7" xfId="0" applyNumberFormat="1" applyBorder="1"/>
    <xf numFmtId="4" fontId="0" fillId="0" borderId="8" xfId="0" applyNumberFormat="1" applyBorder="1"/>
    <xf numFmtId="3" fontId="0" fillId="0" borderId="31" xfId="0" applyNumberFormat="1" applyBorder="1"/>
    <xf numFmtId="0" fontId="14" fillId="0" borderId="0" xfId="0" applyFont="1" applyAlignment="1">
      <alignment horizont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/>
    </xf>
    <xf numFmtId="0" fontId="15" fillId="2" borderId="71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6" fontId="8" fillId="2" borderId="19" xfId="0" applyNumberFormat="1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8" fillId="2" borderId="76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22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'1'!$B$6:$K$6</c:f>
              <c:numCache>
                <c:formatCode>#,##0</c:formatCode>
                <c:ptCount val="10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723670.50300000003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635432"/>
        <c:axId val="518635824"/>
      </c:barChart>
      <c:catAx>
        <c:axId val="518635432"/>
        <c:scaling>
          <c:orientation val="minMax"/>
        </c:scaling>
        <c:delete val="1"/>
        <c:axPos val="b"/>
        <c:majorTickMark val="out"/>
        <c:minorTickMark val="none"/>
        <c:tickLblPos val="nextTo"/>
        <c:crossAx val="518635824"/>
        <c:crosses val="autoZero"/>
        <c:auto val="1"/>
        <c:lblAlgn val="ctr"/>
        <c:lblOffset val="100"/>
        <c:noMultiLvlLbl val="0"/>
      </c:catAx>
      <c:valAx>
        <c:axId val="5186358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8635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'1'!$P$13:$T$13</c:f>
              <c:numCache>
                <c:formatCode>General</c:formatCode>
                <c:ptCount val="5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722808"/>
        <c:axId val="519723200"/>
      </c:lineChart>
      <c:catAx>
        <c:axId val="519722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723200"/>
        <c:crosses val="autoZero"/>
        <c:auto val="1"/>
        <c:lblAlgn val="ctr"/>
        <c:lblOffset val="100"/>
        <c:noMultiLvlLbl val="0"/>
      </c:catAx>
      <c:valAx>
        <c:axId val="519723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9722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470240"/>
        <c:axId val="519470632"/>
      </c:lineChart>
      <c:catAx>
        <c:axId val="51947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470632"/>
        <c:crosses val="autoZero"/>
        <c:auto val="1"/>
        <c:lblAlgn val="ctr"/>
        <c:lblOffset val="100"/>
        <c:noMultiLvlLbl val="0"/>
      </c:catAx>
      <c:valAx>
        <c:axId val="519470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9470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471416"/>
        <c:axId val="519471808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471416"/>
        <c:axId val="519471808"/>
      </c:lineChart>
      <c:catAx>
        <c:axId val="519471416"/>
        <c:scaling>
          <c:orientation val="minMax"/>
        </c:scaling>
        <c:delete val="1"/>
        <c:axPos val="b"/>
        <c:majorTickMark val="out"/>
        <c:minorTickMark val="none"/>
        <c:tickLblPos val="nextTo"/>
        <c:crossAx val="519471808"/>
        <c:crosses val="autoZero"/>
        <c:auto val="1"/>
        <c:lblAlgn val="ctr"/>
        <c:lblOffset val="100"/>
        <c:noMultiLvlLbl val="0"/>
      </c:catAx>
      <c:valAx>
        <c:axId val="519471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9471416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476776"/>
        <c:axId val="519477168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476776"/>
        <c:axId val="519477168"/>
      </c:lineChart>
      <c:catAx>
        <c:axId val="5194767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9477168"/>
        <c:crosses val="autoZero"/>
        <c:auto val="1"/>
        <c:lblAlgn val="ctr"/>
        <c:lblOffset val="100"/>
        <c:noMultiLvlLbl val="0"/>
      </c:catAx>
      <c:valAx>
        <c:axId val="519477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9476776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cat>
            <c:numRef>
              <c:f>'1'!$B$27:$F$27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'1'!$B$28:$K$28</c:f>
              <c:numCache>
                <c:formatCode>#,##0</c:formatCode>
                <c:ptCount val="10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228223.55300000019</c:v>
                </c:pt>
                <c:pt idx="4">
                  <c:v>265930.68800000026</c:v>
                </c:pt>
                <c:pt idx="5">
                  <c:v>297477.92300000013</c:v>
                </c:pt>
                <c:pt idx="6">
                  <c:v>313201.62099999894</c:v>
                </c:pt>
                <c:pt idx="7">
                  <c:v>319331.63400000043</c:v>
                </c:pt>
                <c:pt idx="8">
                  <c:v>313646.51399999997</c:v>
                </c:pt>
                <c:pt idx="9">
                  <c:v>292733.26400000002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477952"/>
        <c:axId val="519679016"/>
      </c:barChart>
      <c:catAx>
        <c:axId val="519477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679016"/>
        <c:crosses val="autoZero"/>
        <c:auto val="1"/>
        <c:lblAlgn val="ctr"/>
        <c:lblOffset val="100"/>
        <c:noMultiLvlLbl val="0"/>
      </c:catAx>
      <c:valAx>
        <c:axId val="519679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947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'1'!$B$27:$F$27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'1'!$B$30:$K$30</c:f>
              <c:numCache>
                <c:formatCode>#,##0</c:formatCode>
                <c:ptCount val="10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899.43599999999992</c:v>
                </c:pt>
                <c:pt idx="4">
                  <c:v>1170.3489999999999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1010.0199999999998</c:v>
                </c:pt>
                <c:pt idx="8">
                  <c:v>1183.202</c:v>
                </c:pt>
                <c:pt idx="9">
                  <c:v>1121.55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679800"/>
        <c:axId val="519680192"/>
      </c:barChart>
      <c:catAx>
        <c:axId val="51967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680192"/>
        <c:crosses val="autoZero"/>
        <c:auto val="1"/>
        <c:lblAlgn val="ctr"/>
        <c:lblOffset val="100"/>
        <c:noMultiLvlLbl val="0"/>
      </c:catAx>
      <c:valAx>
        <c:axId val="5196801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9679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'1'!$B$27:$F$27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'1'!$B$32:$K$32</c:f>
              <c:numCache>
                <c:formatCode>#,##0</c:formatCode>
                <c:ptCount val="10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227324.1170000002</c:v>
                </c:pt>
                <c:pt idx="4">
                  <c:v>264760.33900000027</c:v>
                </c:pt>
                <c:pt idx="5">
                  <c:v>296455.1860000001</c:v>
                </c:pt>
                <c:pt idx="6">
                  <c:v>312171.55499999895</c:v>
                </c:pt>
                <c:pt idx="7">
                  <c:v>318321.61400000041</c:v>
                </c:pt>
                <c:pt idx="8">
                  <c:v>312463.31199999998</c:v>
                </c:pt>
                <c:pt idx="9">
                  <c:v>291611.71400000004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059296"/>
        <c:axId val="520059688"/>
      </c:barChart>
      <c:catAx>
        <c:axId val="520059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0059688"/>
        <c:crosses val="autoZero"/>
        <c:auto val="1"/>
        <c:lblAlgn val="ctr"/>
        <c:lblOffset val="100"/>
        <c:noMultiLvlLbl val="0"/>
      </c:catAx>
      <c:valAx>
        <c:axId val="5200596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20059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'1'!$P$13:$T$13</c:f>
              <c:numCache>
                <c:formatCode>General</c:formatCode>
                <c:ptCount val="5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060472"/>
        <c:axId val="520060864"/>
      </c:lineChart>
      <c:catAx>
        <c:axId val="520060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0060864"/>
        <c:crosses val="autoZero"/>
        <c:auto val="1"/>
        <c:lblAlgn val="ctr"/>
        <c:lblOffset val="100"/>
        <c:noMultiLvlLbl val="0"/>
      </c:catAx>
      <c:valAx>
        <c:axId val="520060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006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057616"/>
        <c:axId val="520058008"/>
      </c:lineChart>
      <c:catAx>
        <c:axId val="52005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0058008"/>
        <c:crosses val="autoZero"/>
        <c:auto val="1"/>
        <c:lblAlgn val="ctr"/>
        <c:lblOffset val="100"/>
        <c:noMultiLvlLbl val="0"/>
      </c:catAx>
      <c:valAx>
        <c:axId val="520058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0057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058792"/>
        <c:axId val="520178616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058792"/>
        <c:axId val="520178616"/>
      </c:lineChart>
      <c:catAx>
        <c:axId val="520058792"/>
        <c:scaling>
          <c:orientation val="minMax"/>
        </c:scaling>
        <c:delete val="1"/>
        <c:axPos val="b"/>
        <c:majorTickMark val="out"/>
        <c:minorTickMark val="none"/>
        <c:tickLblPos val="nextTo"/>
        <c:crossAx val="520178616"/>
        <c:crosses val="autoZero"/>
        <c:auto val="1"/>
        <c:lblAlgn val="ctr"/>
        <c:lblOffset val="100"/>
        <c:noMultiLvlLbl val="0"/>
      </c:catAx>
      <c:valAx>
        <c:axId val="520178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0058792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'1'!$B$8:$K$8</c:f>
              <c:numCache>
                <c:formatCode>#,##0</c:formatCode>
                <c:ptCount val="10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89493.364999999991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122399.00100000002</c:v>
                </c:pt>
                <c:pt idx="7">
                  <c:v>125153.99100000001</c:v>
                </c:pt>
                <c:pt idx="8">
                  <c:v>116754.90900000001</c:v>
                </c:pt>
                <c:pt idx="9">
                  <c:v>109963.90500000001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636608"/>
        <c:axId val="518637000"/>
      </c:barChart>
      <c:catAx>
        <c:axId val="51863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518637000"/>
        <c:crosses val="autoZero"/>
        <c:auto val="1"/>
        <c:lblAlgn val="ctr"/>
        <c:lblOffset val="100"/>
        <c:noMultiLvlLbl val="0"/>
      </c:catAx>
      <c:valAx>
        <c:axId val="5186370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8636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179400"/>
        <c:axId val="520179792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179400"/>
        <c:axId val="520179792"/>
      </c:lineChart>
      <c:catAx>
        <c:axId val="520179400"/>
        <c:scaling>
          <c:orientation val="minMax"/>
        </c:scaling>
        <c:delete val="1"/>
        <c:axPos val="b"/>
        <c:majorTickMark val="out"/>
        <c:minorTickMark val="none"/>
        <c:tickLblPos val="nextTo"/>
        <c:crossAx val="520179792"/>
        <c:crosses val="autoZero"/>
        <c:auto val="1"/>
        <c:lblAlgn val="ctr"/>
        <c:lblOffset val="100"/>
        <c:noMultiLvlLbl val="0"/>
      </c:catAx>
      <c:valAx>
        <c:axId val="520179792"/>
        <c:scaling>
          <c:orientation val="minMax"/>
          <c:max val="1000"/>
        </c:scaling>
        <c:delete val="1"/>
        <c:axPos val="l"/>
        <c:numFmt formatCode="General" sourceLinked="1"/>
        <c:majorTickMark val="out"/>
        <c:minorTickMark val="none"/>
        <c:tickLblPos val="nextTo"/>
        <c:crossAx val="520179400"/>
        <c:crosses val="autoZero"/>
        <c:crossBetween val="between"/>
        <c:majorUnit val="100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'1'!$Z$7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'1'!$Y$8:$Y$19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'1'!$Z$8:$Z$19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872304"/>
        <c:axId val="519872696"/>
      </c:areaChart>
      <c:lineChart>
        <c:grouping val="standard"/>
        <c:varyColors val="0"/>
        <c:ser>
          <c:idx val="1"/>
          <c:order val="1"/>
          <c:tx>
            <c:strRef>
              <c:f>'1'!$AA$7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'1'!$Y$8:$Y$19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'1'!$AA$8:$AA$19</c:f>
              <c:numCache>
                <c:formatCode>#,##0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72304"/>
        <c:axId val="519872696"/>
      </c:lineChart>
      <c:catAx>
        <c:axId val="5198723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519872696"/>
        <c:crosses val="autoZero"/>
        <c:auto val="1"/>
        <c:lblAlgn val="ctr"/>
        <c:lblOffset val="100"/>
        <c:noMultiLvlLbl val="0"/>
      </c:catAx>
      <c:valAx>
        <c:axId val="519872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9872304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'1'!$AC$7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'1'!$Y$8:$Y$19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'1'!$AC$8:$AC$19</c:f>
              <c:numCache>
                <c:formatCode>#,##0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873480"/>
        <c:axId val="519873872"/>
      </c:areaChart>
      <c:lineChart>
        <c:grouping val="standard"/>
        <c:varyColors val="0"/>
        <c:ser>
          <c:idx val="1"/>
          <c:order val="1"/>
          <c:tx>
            <c:strRef>
              <c:f>'1'!$AD$7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'1'!$Y$8:$Y$19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'1'!$AD$8:$AD$19</c:f>
              <c:numCache>
                <c:formatCode>#,##0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73480"/>
        <c:axId val="519873872"/>
      </c:lineChart>
      <c:catAx>
        <c:axId val="5198734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519873872"/>
        <c:crosses val="autoZero"/>
        <c:auto val="1"/>
        <c:lblAlgn val="ctr"/>
        <c:lblOffset val="100"/>
        <c:noMultiLvlLbl val="0"/>
      </c:catAx>
      <c:valAx>
        <c:axId val="5198738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9873480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'1'!$AF$7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'1'!$Y$8:$Y$19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'1'!$AF$8:$AF$19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098600"/>
        <c:axId val="520098992"/>
      </c:areaChart>
      <c:lineChart>
        <c:grouping val="standard"/>
        <c:varyColors val="0"/>
        <c:ser>
          <c:idx val="1"/>
          <c:order val="1"/>
          <c:tx>
            <c:strRef>
              <c:f>'1'!$AG$7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'1'!$Y$8:$Y$19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'1'!$AG$8:$AG$19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098600"/>
        <c:axId val="520098992"/>
      </c:lineChart>
      <c:catAx>
        <c:axId val="5200986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520098992"/>
        <c:crosses val="autoZero"/>
        <c:auto val="1"/>
        <c:lblAlgn val="ctr"/>
        <c:lblOffset val="100"/>
        <c:noMultiLvlLbl val="0"/>
      </c:catAx>
      <c:valAx>
        <c:axId val="520098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0098600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'1'!$B$10:$K$10</c:f>
              <c:numCache>
                <c:formatCode>#,##0</c:formatCode>
                <c:ptCount val="10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613706.598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482376"/>
        <c:axId val="517482768"/>
      </c:barChart>
      <c:catAx>
        <c:axId val="517482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482768"/>
        <c:crosses val="autoZero"/>
        <c:auto val="1"/>
        <c:lblAlgn val="ctr"/>
        <c:lblOffset val="100"/>
        <c:noMultiLvlLbl val="0"/>
      </c:catAx>
      <c:valAx>
        <c:axId val="5174827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7482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483552"/>
        <c:axId val="519157184"/>
      </c:lineChart>
      <c:catAx>
        <c:axId val="51748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157184"/>
        <c:crosses val="autoZero"/>
        <c:auto val="1"/>
        <c:lblAlgn val="ctr"/>
        <c:lblOffset val="100"/>
        <c:noMultiLvlLbl val="0"/>
      </c:catAx>
      <c:valAx>
        <c:axId val="519157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7483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57968"/>
        <c:axId val="519158360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157968"/>
        <c:axId val="519158360"/>
      </c:lineChart>
      <c:catAx>
        <c:axId val="519157968"/>
        <c:scaling>
          <c:orientation val="minMax"/>
        </c:scaling>
        <c:delete val="1"/>
        <c:axPos val="b"/>
        <c:majorTickMark val="out"/>
        <c:minorTickMark val="none"/>
        <c:tickLblPos val="nextTo"/>
        <c:crossAx val="519158360"/>
        <c:crosses val="autoZero"/>
        <c:auto val="1"/>
        <c:lblAlgn val="ctr"/>
        <c:lblOffset val="100"/>
        <c:noMultiLvlLbl val="0"/>
      </c:catAx>
      <c:valAx>
        <c:axId val="519158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9157968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300032"/>
        <c:axId val="519300424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300032"/>
        <c:axId val="519300424"/>
      </c:lineChart>
      <c:catAx>
        <c:axId val="51930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519300424"/>
        <c:crosses val="autoZero"/>
        <c:auto val="1"/>
        <c:lblAlgn val="ctr"/>
        <c:lblOffset val="100"/>
        <c:noMultiLvlLbl val="0"/>
      </c:catAx>
      <c:valAx>
        <c:axId val="519300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9300032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cat>
            <c:numRef>
              <c:f>'1'!$B$16:$F$16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'1'!$B$17:$K$17</c:f>
              <c:numCache>
                <c:formatCode>#,##0</c:formatCode>
                <c:ptCount val="10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386156.65199999954</c:v>
                </c:pt>
                <c:pt idx="4">
                  <c:v>390987.57199999987</c:v>
                </c:pt>
                <c:pt idx="5">
                  <c:v>406026.91199999966</c:v>
                </c:pt>
                <c:pt idx="6">
                  <c:v>407591.94099999947</c:v>
                </c:pt>
                <c:pt idx="7">
                  <c:v>406953.16899999988</c:v>
                </c:pt>
                <c:pt idx="8">
                  <c:v>421887.39099999977</c:v>
                </c:pt>
                <c:pt idx="9">
                  <c:v>430937.23899999994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301208"/>
        <c:axId val="519301600"/>
      </c:barChart>
      <c:catAx>
        <c:axId val="519301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01600"/>
        <c:crosses val="autoZero"/>
        <c:auto val="1"/>
        <c:lblAlgn val="ctr"/>
        <c:lblOffset val="100"/>
        <c:noMultiLvlLbl val="0"/>
      </c:catAx>
      <c:valAx>
        <c:axId val="5193016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9301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'1'!$B$16:$F$16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'1'!$B$19:$K$19</c:f>
              <c:numCache>
                <c:formatCode>#,##0</c:formatCode>
                <c:ptCount val="10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88593.929000000004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121368.93500000001</c:v>
                </c:pt>
                <c:pt idx="7">
                  <c:v>124143.97100000002</c:v>
                </c:pt>
                <c:pt idx="8">
                  <c:v>115571.70700000001</c:v>
                </c:pt>
                <c:pt idx="9">
                  <c:v>108842.355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307592"/>
        <c:axId val="519307984"/>
      </c:barChart>
      <c:catAx>
        <c:axId val="51930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07984"/>
        <c:crosses val="autoZero"/>
        <c:auto val="1"/>
        <c:lblAlgn val="ctr"/>
        <c:lblOffset val="100"/>
        <c:noMultiLvlLbl val="0"/>
      </c:catAx>
      <c:valAx>
        <c:axId val="5193079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9307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'1'!$B$16:$F$16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'1'!$B$21:$K$21</c:f>
              <c:numCache>
                <c:formatCode>#,##0</c:formatCode>
                <c:ptCount val="10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297562.72299999953</c:v>
                </c:pt>
                <c:pt idx="4">
                  <c:v>310243.35199999984</c:v>
                </c:pt>
                <c:pt idx="5">
                  <c:v>320678.3489999997</c:v>
                </c:pt>
                <c:pt idx="6">
                  <c:v>286223.00599999947</c:v>
                </c:pt>
                <c:pt idx="7">
                  <c:v>282809.19799999986</c:v>
                </c:pt>
                <c:pt idx="8">
                  <c:v>306315.68399999978</c:v>
                </c:pt>
                <c:pt idx="9">
                  <c:v>322094.88399999996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308768"/>
        <c:axId val="519722024"/>
      </c:barChart>
      <c:catAx>
        <c:axId val="51930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722024"/>
        <c:crosses val="autoZero"/>
        <c:auto val="1"/>
        <c:lblAlgn val="ctr"/>
        <c:lblOffset val="100"/>
        <c:noMultiLvlLbl val="0"/>
      </c:catAx>
      <c:valAx>
        <c:axId val="5197220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9308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5</xdr:row>
      <xdr:rowOff>76200</xdr:rowOff>
    </xdr:from>
    <xdr:to>
      <xdr:col>12</xdr:col>
      <xdr:colOff>57150</xdr:colOff>
      <xdr:row>6</xdr:row>
      <xdr:rowOff>257175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1219200</xdr:colOff>
      <xdr:row>8</xdr:row>
      <xdr:rowOff>200025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1219200</xdr:colOff>
      <xdr:row>10</xdr:row>
      <xdr:rowOff>180975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1219200</xdr:colOff>
      <xdr:row>12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19050</xdr:colOff>
      <xdr:row>4</xdr:row>
      <xdr:rowOff>66675</xdr:rowOff>
    </xdr:from>
    <xdr:to>
      <xdr:col>15</xdr:col>
      <xdr:colOff>19050</xdr:colOff>
      <xdr:row>6</xdr:row>
      <xdr:rowOff>133350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561975</xdr:colOff>
      <xdr:row>6</xdr:row>
      <xdr:rowOff>295275</xdr:rowOff>
    </xdr:from>
    <xdr:to>
      <xdr:col>14</xdr:col>
      <xdr:colOff>1524000</xdr:colOff>
      <xdr:row>8</xdr:row>
      <xdr:rowOff>161925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47625</xdr:colOff>
      <xdr:row>16</xdr:row>
      <xdr:rowOff>28575</xdr:rowOff>
    </xdr:from>
    <xdr:to>
      <xdr:col>12</xdr:col>
      <xdr:colOff>28575</xdr:colOff>
      <xdr:row>17</xdr:row>
      <xdr:rowOff>219075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57150</xdr:colOff>
      <xdr:row>18</xdr:row>
      <xdr:rowOff>76200</xdr:rowOff>
    </xdr:from>
    <xdr:to>
      <xdr:col>12</xdr:col>
      <xdr:colOff>38100</xdr:colOff>
      <xdr:row>19</xdr:row>
      <xdr:rowOff>200025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19</xdr:row>
      <xdr:rowOff>352425</xdr:rowOff>
    </xdr:from>
    <xdr:to>
      <xdr:col>11</xdr:col>
      <xdr:colOff>1219200</xdr:colOff>
      <xdr:row>21</xdr:row>
      <xdr:rowOff>247650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1219200</xdr:colOff>
      <xdr:row>22</xdr:row>
      <xdr:rowOff>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1219200</xdr:colOff>
      <xdr:row>23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19050</xdr:colOff>
      <xdr:row>15</xdr:row>
      <xdr:rowOff>66675</xdr:rowOff>
    </xdr:from>
    <xdr:to>
      <xdr:col>15</xdr:col>
      <xdr:colOff>19050</xdr:colOff>
      <xdr:row>17</xdr:row>
      <xdr:rowOff>133350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590550</xdr:colOff>
      <xdr:row>17</xdr:row>
      <xdr:rowOff>295275</xdr:rowOff>
    </xdr:from>
    <xdr:to>
      <xdr:col>14</xdr:col>
      <xdr:colOff>1552575</xdr:colOff>
      <xdr:row>19</xdr:row>
      <xdr:rowOff>161925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47625</xdr:colOff>
      <xdr:row>27</xdr:row>
      <xdr:rowOff>28575</xdr:rowOff>
    </xdr:from>
    <xdr:to>
      <xdr:col>12</xdr:col>
      <xdr:colOff>28575</xdr:colOff>
      <xdr:row>28</xdr:row>
      <xdr:rowOff>152400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1219200</xdr:colOff>
      <xdr:row>30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0</xdr:colOff>
      <xdr:row>30</xdr:row>
      <xdr:rowOff>352425</xdr:rowOff>
    </xdr:from>
    <xdr:to>
      <xdr:col>11</xdr:col>
      <xdr:colOff>1219200</xdr:colOff>
      <xdr:row>32</xdr:row>
      <xdr:rowOff>133350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1219200</xdr:colOff>
      <xdr:row>33</xdr:row>
      <xdr:rowOff>0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1219200</xdr:colOff>
      <xdr:row>34</xdr:row>
      <xdr:rowOff>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19050</xdr:colOff>
      <xdr:row>26</xdr:row>
      <xdr:rowOff>66675</xdr:rowOff>
    </xdr:from>
    <xdr:to>
      <xdr:col>15</xdr:col>
      <xdr:colOff>19050</xdr:colOff>
      <xdr:row>28</xdr:row>
      <xdr:rowOff>133350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590550</xdr:colOff>
      <xdr:row>28</xdr:row>
      <xdr:rowOff>295275</xdr:rowOff>
    </xdr:from>
    <xdr:to>
      <xdr:col>14</xdr:col>
      <xdr:colOff>1552575</xdr:colOff>
      <xdr:row>30</xdr:row>
      <xdr:rowOff>266700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0</xdr:colOff>
      <xdr:row>10</xdr:row>
      <xdr:rowOff>219075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21</xdr:row>
      <xdr:rowOff>219075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0</xdr:colOff>
      <xdr:row>30</xdr:row>
      <xdr:rowOff>352425</xdr:rowOff>
    </xdr:from>
    <xdr:to>
      <xdr:col>15</xdr:col>
      <xdr:colOff>0</xdr:colOff>
      <xdr:row>32</xdr:row>
      <xdr:rowOff>228600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L/Dropbox/IVV/S&#237;ntese%20Estatistica/Mar&#231;o%202013/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6"/>
  <sheetViews>
    <sheetView showGridLines="0" showRowColHeaders="0" tabSelected="1" zoomScaleNormal="100" workbookViewId="0">
      <selection activeCell="E4" sqref="E4"/>
    </sheetView>
  </sheetViews>
  <sheetFormatPr defaultRowHeight="15" x14ac:dyDescent="0.25"/>
  <cols>
    <col min="1" max="1" width="3.140625" customWidth="1"/>
  </cols>
  <sheetData>
    <row r="2" spans="2:11" ht="15.75" x14ac:dyDescent="0.25">
      <c r="E2" s="349" t="s">
        <v>26</v>
      </c>
      <c r="F2" s="349"/>
      <c r="G2" s="349"/>
      <c r="H2" s="349"/>
      <c r="I2" s="349"/>
      <c r="J2" s="349"/>
      <c r="K2" s="349"/>
    </row>
    <row r="3" spans="2:11" ht="15.75" x14ac:dyDescent="0.25">
      <c r="E3" s="349" t="s">
        <v>200</v>
      </c>
      <c r="F3" s="349"/>
      <c r="G3" s="349"/>
      <c r="H3" s="349"/>
      <c r="I3" s="349"/>
      <c r="J3" s="349"/>
      <c r="K3" s="349"/>
    </row>
    <row r="7" spans="2:11" ht="15.95" customHeight="1" x14ac:dyDescent="0.25"/>
    <row r="8" spans="2:11" ht="15.95" customHeight="1" x14ac:dyDescent="0.25">
      <c r="B8" s="8" t="s">
        <v>27</v>
      </c>
      <c r="C8" s="8"/>
    </row>
    <row r="9" spans="2:11" ht="15.95" customHeight="1" x14ac:dyDescent="0.25"/>
    <row r="10" spans="2:11" ht="15.95" customHeight="1" x14ac:dyDescent="0.25">
      <c r="B10" s="8" t="s">
        <v>163</v>
      </c>
      <c r="C10" s="8"/>
      <c r="D10" s="8"/>
      <c r="E10" s="8"/>
      <c r="G10" t="s">
        <v>164</v>
      </c>
    </row>
    <row r="11" spans="2:11" ht="15.95" customHeight="1" x14ac:dyDescent="0.25"/>
    <row r="12" spans="2:11" ht="15.95" customHeight="1" x14ac:dyDescent="0.25">
      <c r="B12" s="8" t="s">
        <v>165</v>
      </c>
      <c r="C12" s="8"/>
      <c r="D12" s="8"/>
      <c r="E12" s="8"/>
      <c r="F12" s="8"/>
      <c r="G12" s="8"/>
    </row>
    <row r="13" spans="2:11" ht="15.95" customHeight="1" x14ac:dyDescent="0.25"/>
    <row r="14" spans="2:11" ht="15.95" customHeight="1" x14ac:dyDescent="0.25">
      <c r="B14" s="8" t="s">
        <v>172</v>
      </c>
      <c r="C14" s="8"/>
      <c r="D14" s="8"/>
      <c r="E14" s="8"/>
    </row>
    <row r="15" spans="2:11" ht="15.95" customHeight="1" x14ac:dyDescent="0.25"/>
    <row r="16" spans="2:11" ht="15.95" customHeight="1" x14ac:dyDescent="0.25">
      <c r="B16" s="8" t="s">
        <v>173</v>
      </c>
    </row>
    <row r="17" spans="2:11" ht="15.95" customHeight="1" x14ac:dyDescent="0.25"/>
    <row r="18" spans="2:11" ht="15.95" customHeight="1" x14ac:dyDescent="0.25">
      <c r="B18" s="8" t="s">
        <v>166</v>
      </c>
    </row>
    <row r="19" spans="2:11" ht="15.95" customHeight="1" x14ac:dyDescent="0.25">
      <c r="B19" s="8"/>
      <c r="C19" s="8"/>
      <c r="D19" s="8"/>
      <c r="E19" s="8"/>
      <c r="F19" s="8"/>
      <c r="G19" s="8"/>
      <c r="H19" s="8"/>
    </row>
    <row r="20" spans="2:11" ht="15.95" customHeight="1" x14ac:dyDescent="0.25">
      <c r="B20" s="8" t="s">
        <v>199</v>
      </c>
    </row>
    <row r="21" spans="2:11" x14ac:dyDescent="0.25">
      <c r="J21" s="8"/>
    </row>
    <row r="22" spans="2:11" x14ac:dyDescent="0.25">
      <c r="B22" s="8" t="s">
        <v>174</v>
      </c>
    </row>
    <row r="24" spans="2:11" x14ac:dyDescent="0.25">
      <c r="B24" s="8" t="s">
        <v>175</v>
      </c>
    </row>
    <row r="25" spans="2:11" x14ac:dyDescent="0.25">
      <c r="J25" s="8"/>
      <c r="K25" s="8"/>
    </row>
    <row r="26" spans="2:11" x14ac:dyDescent="0.25">
      <c r="B26" s="8" t="s">
        <v>176</v>
      </c>
    </row>
    <row r="28" spans="2:11" x14ac:dyDescent="0.25">
      <c r="B28" s="8" t="s">
        <v>177</v>
      </c>
    </row>
    <row r="30" spans="2:11" x14ac:dyDescent="0.25">
      <c r="B30" s="8" t="s">
        <v>178</v>
      </c>
    </row>
    <row r="32" spans="2:11" x14ac:dyDescent="0.25">
      <c r="B32" s="8" t="s">
        <v>179</v>
      </c>
    </row>
    <row r="34" spans="2:2" x14ac:dyDescent="0.25">
      <c r="B34" s="8" t="s">
        <v>180</v>
      </c>
    </row>
    <row r="36" spans="2:2" x14ac:dyDescent="0.25">
      <c r="B36" s="8" t="s">
        <v>184</v>
      </c>
    </row>
    <row r="38" spans="2:2" x14ac:dyDescent="0.25">
      <c r="B38" s="8" t="s">
        <v>188</v>
      </c>
    </row>
    <row r="40" spans="2:2" x14ac:dyDescent="0.25">
      <c r="B40" s="8" t="s">
        <v>187</v>
      </c>
    </row>
    <row r="42" spans="2:2" x14ac:dyDescent="0.25">
      <c r="B42" s="8" t="s">
        <v>189</v>
      </c>
    </row>
    <row r="44" spans="2:2" x14ac:dyDescent="0.25">
      <c r="B44" s="8" t="s">
        <v>194</v>
      </c>
    </row>
    <row r="46" spans="2:2" x14ac:dyDescent="0.25">
      <c r="B46" s="8" t="s">
        <v>195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21:J21" location="'5'!A1" display="5 - Evolução das Exportações de vinho com DOP com Destino a uma Seleção de Mercados"/>
    <hyperlink ref="B25:K25" location="'7'!A1" display="7- Evolução das Exportações de vinho (ex-vinho de mesa) com Destino a uma Seleção de Mercados"/>
    <hyperlink ref="B8:C8" location="'0'!A1" display="0 - Nota Introdutória"/>
    <hyperlink ref="B10:E10" location="'1'!A1" display="1 - Evolução Recente da Balança Comercial"/>
    <hyperlink ref="B12:G12" location="'2'!A1" display="2 - Evolução  Mensal e Trimestral do Comércio  Internacional "/>
    <hyperlink ref="B14:E14" location="'3'!A1" display="3 - Exportações por Tipo de Produto"/>
    <hyperlink ref="B16" location="'4'!A1" display="4 - Evolução das Exportações de Vinho (NC 2204) por Mercado / Acondicionamento"/>
    <hyperlink ref="B18" location="'5'!A1" display="5 - Evolução das Exportações com Destino a uma Selecção de Mercados"/>
    <hyperlink ref="B20" location="'6'!A1" display="6 - Evolução das Exportações de Vinhocom DOP + IGP + Vinho ( ex-vinho mesa) por Mercado / Acondicionamento"/>
    <hyperlink ref="B22" location="'7'!A1" display="7 - Evolução das Exportações de Vinho com DOP + Vinho com IGP + Vinho (ex-vinho mesa) com Destino a uma Selecção de Mercados"/>
    <hyperlink ref="B24" location="'8'!A1" display="8 - Evolução das Exportações de Vinho com DOP por Mercado / Acondicionamento"/>
    <hyperlink ref="B26" location="'9'!A1" display="9 - Evolução das Exportações de Vinho com DOP com Destino a uma Selecção de Mercados"/>
    <hyperlink ref="B28" location="'10'!A1" display="10 - Evolução das Exportações de Vinho com IGP por Mercado / Acondicionamento"/>
    <hyperlink ref="B30" location="'11'!A1" display="11 - Evolução das Exportações de Vinho com IGP com Destino a uma Seleção de Mercados"/>
    <hyperlink ref="B32" location="'12'!A1" display="12 - Evolução das Exportações de Vinho ( ex-vinho mesa) por Mercado / Acondicionamento"/>
    <hyperlink ref="B34" location="'13'!A1" display="13- Evolução das Exportações de Vinho (ex-vinho mesa) com Destino a uma Seleção de Mercados"/>
    <hyperlink ref="B36" location="'14'!Área_de_Impressão" display="14. Evolução das Exportações de Vinhos Espumantes e Espumosos por Mercado"/>
    <hyperlink ref="B38" location="'15'!Área_de_Impressão" display="15. Evolução das Exportações de Vinhos Espumantes e Espumosos com Destino a uma Seleção de Mercados"/>
    <hyperlink ref="B40" location="'16'!Área_de_Impressão" display="16. Evolução das Exportações de Vinho Licoroso com DOP Porto por Mercado"/>
    <hyperlink ref="B42" location="'17'!Área_de_Impressão" display="17. Evolução das Exportações de Vinho Licoroso com DOP Porto com Destino a uma Seleção de Mercados"/>
    <hyperlink ref="B44" location="'18'!Área_de_Impressão" display="18. Evolução das Exportações de Vinho Licoroso com DOP Madeira por Mercado"/>
    <hyperlink ref="B46" location="'19'!Área_de_Impressão" display="19. Evolução das Exportações de Vinho Licoroso com DOP Madeira com Destino a uma Seleção de Mercados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workbookViewId="0">
      <selection activeCell="E16" sqref="E16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4" customWidth="1"/>
    <col min="21" max="21" width="10.85546875" customWidth="1"/>
  </cols>
  <sheetData>
    <row r="1" spans="1:21" ht="15.75" x14ac:dyDescent="0.25">
      <c r="A1" s="52" t="s">
        <v>167</v>
      </c>
      <c r="B1" s="7"/>
    </row>
    <row r="3" spans="1:21" ht="15.75" thickBot="1" x14ac:dyDescent="0.3"/>
    <row r="4" spans="1:21" x14ac:dyDescent="0.25">
      <c r="A4" s="367" t="s">
        <v>17</v>
      </c>
      <c r="B4" s="382"/>
      <c r="C4" s="382"/>
      <c r="D4" s="382"/>
      <c r="E4" s="385" t="s">
        <v>1</v>
      </c>
      <c r="F4" s="386"/>
      <c r="G4" s="380" t="s">
        <v>13</v>
      </c>
      <c r="H4" s="380"/>
      <c r="I4" s="385" t="s">
        <v>90</v>
      </c>
      <c r="J4" s="381"/>
      <c r="L4" s="387" t="s">
        <v>20</v>
      </c>
      <c r="M4" s="380"/>
      <c r="N4" s="378" t="s">
        <v>13</v>
      </c>
      <c r="O4" s="379"/>
      <c r="P4" s="380" t="s">
        <v>90</v>
      </c>
      <c r="Q4" s="381"/>
      <c r="R4"/>
      <c r="S4" s="391" t="s">
        <v>23</v>
      </c>
      <c r="T4" s="380"/>
      <c r="U4" s="247" t="s">
        <v>0</v>
      </c>
    </row>
    <row r="5" spans="1:21" x14ac:dyDescent="0.25">
      <c r="A5" s="383"/>
      <c r="B5" s="384"/>
      <c r="C5" s="384"/>
      <c r="D5" s="384"/>
      <c r="E5" s="388" t="s">
        <v>204</v>
      </c>
      <c r="F5" s="389"/>
      <c r="G5" s="376" t="str">
        <f>E5</f>
        <v>jan - set</v>
      </c>
      <c r="H5" s="376"/>
      <c r="I5" s="388" t="str">
        <f>G5</f>
        <v>jan - set</v>
      </c>
      <c r="J5" s="377"/>
      <c r="L5" s="390" t="str">
        <f>E5</f>
        <v>jan - set</v>
      </c>
      <c r="M5" s="376"/>
      <c r="N5" s="374" t="str">
        <f>E5</f>
        <v>jan - set</v>
      </c>
      <c r="O5" s="375"/>
      <c r="P5" s="376" t="str">
        <f>E5</f>
        <v>jan - set</v>
      </c>
      <c r="Q5" s="377"/>
      <c r="R5"/>
      <c r="S5" s="390" t="str">
        <f>E5</f>
        <v>jan - set</v>
      </c>
      <c r="T5" s="389"/>
      <c r="U5" s="248" t="s">
        <v>91</v>
      </c>
    </row>
    <row r="6" spans="1:21" ht="19.5" customHeight="1" thickBot="1" x14ac:dyDescent="0.3">
      <c r="A6" s="368"/>
      <c r="B6" s="392"/>
      <c r="C6" s="392"/>
      <c r="D6" s="392"/>
      <c r="E6" s="172">
        <v>2016</v>
      </c>
      <c r="F6" s="283">
        <v>2017</v>
      </c>
      <c r="G6" s="258">
        <f>E6</f>
        <v>2016</v>
      </c>
      <c r="H6" s="261">
        <f>F6</f>
        <v>2017</v>
      </c>
      <c r="I6" s="263" t="s">
        <v>1</v>
      </c>
      <c r="J6" s="264" t="s">
        <v>15</v>
      </c>
      <c r="L6" s="257">
        <f>E6</f>
        <v>2016</v>
      </c>
      <c r="M6" s="262">
        <f>F6</f>
        <v>2017</v>
      </c>
      <c r="N6" s="260">
        <f>G6</f>
        <v>2016</v>
      </c>
      <c r="O6" s="261">
        <f>H6</f>
        <v>2017</v>
      </c>
      <c r="P6" s="259">
        <v>1000</v>
      </c>
      <c r="Q6" s="264" t="s">
        <v>15</v>
      </c>
      <c r="R6"/>
      <c r="S6" s="257">
        <f>E6</f>
        <v>2016</v>
      </c>
      <c r="T6" s="262">
        <f>F6</f>
        <v>2017</v>
      </c>
      <c r="U6" s="248" t="s">
        <v>24</v>
      </c>
    </row>
    <row r="7" spans="1:21" ht="24" customHeight="1" thickBot="1" x14ac:dyDescent="0.3">
      <c r="A7" s="19" t="s">
        <v>21</v>
      </c>
      <c r="B7" s="20"/>
      <c r="C7" s="20"/>
      <c r="D7" s="20"/>
      <c r="E7" s="26">
        <v>201288.65000000008</v>
      </c>
      <c r="F7" s="284">
        <v>220835.45999999976</v>
      </c>
      <c r="G7" s="21">
        <f>E7/E17</f>
        <v>0.47010995891735968</v>
      </c>
      <c r="H7" s="289">
        <f>F7/F17</f>
        <v>0.48061878612141795</v>
      </c>
      <c r="I7" s="179">
        <f t="shared" ref="I7:I21" si="0">(F7-E7)/E7</f>
        <v>9.7108356581454891E-2</v>
      </c>
      <c r="J7" s="119">
        <f t="shared" ref="J7:J21" si="1">(H7-G7)/G7</f>
        <v>2.2353976989254995E-2</v>
      </c>
      <c r="K7" s="13"/>
      <c r="L7" s="26">
        <v>50471.979999999996</v>
      </c>
      <c r="M7" s="284">
        <v>55950.431000000084</v>
      </c>
      <c r="N7" s="21">
        <f>L7/L17</f>
        <v>0.41338213983362421</v>
      </c>
      <c r="O7" s="289">
        <f>M7/M17</f>
        <v>0.41066372670402307</v>
      </c>
      <c r="P7" s="179">
        <f t="shared" ref="P7:P21" si="2">(M7-L7)/L7</f>
        <v>0.10854440424172161</v>
      </c>
      <c r="Q7" s="119">
        <f t="shared" ref="Q7:Q21" si="3">(O7-N7)/N7</f>
        <v>-6.5760294595582436E-3</v>
      </c>
      <c r="R7" s="78"/>
      <c r="S7" s="40">
        <f>(L7/E7)*10</f>
        <v>2.507442918415915</v>
      </c>
      <c r="T7" s="298">
        <f>(M7/F7)*10</f>
        <v>2.5335800237878532</v>
      </c>
      <c r="U7" s="115">
        <f>(T7-S7)/S7</f>
        <v>1.0423808725604146E-2</v>
      </c>
    </row>
    <row r="8" spans="1:21" s="10" customFormat="1" ht="24" customHeight="1" x14ac:dyDescent="0.25">
      <c r="A8" s="88"/>
      <c r="B8" s="5" t="s">
        <v>89</v>
      </c>
      <c r="C8" s="92"/>
      <c r="D8" s="92"/>
      <c r="E8" s="93">
        <v>195387.31000000008</v>
      </c>
      <c r="F8" s="285">
        <v>216514.42999999976</v>
      </c>
      <c r="G8" s="94">
        <f>E8/E7</f>
        <v>0.97068220190259114</v>
      </c>
      <c r="H8" s="290">
        <f>F8/F7</f>
        <v>0.98043326012950993</v>
      </c>
      <c r="I8" s="254">
        <f t="shared" si="0"/>
        <v>0.10812943788416794</v>
      </c>
      <c r="J8" s="294">
        <f t="shared" si="1"/>
        <v>1.0045572287002048E-2</v>
      </c>
      <c r="K8" s="5"/>
      <c r="L8" s="93">
        <v>49228.035999999993</v>
      </c>
      <c r="M8" s="285">
        <v>55507.686000000089</v>
      </c>
      <c r="N8" s="94">
        <f>L8/L7</f>
        <v>0.97535377054753936</v>
      </c>
      <c r="O8" s="290">
        <f>M8/M7</f>
        <v>0.99208683486280924</v>
      </c>
      <c r="P8" s="254">
        <f t="shared" si="2"/>
        <v>0.12756247273403507</v>
      </c>
      <c r="Q8" s="294">
        <f t="shared" si="3"/>
        <v>1.7155892375211056E-2</v>
      </c>
      <c r="R8" s="87"/>
      <c r="S8" s="49">
        <f t="shared" ref="S8:T21" si="4">(L8/E8)*10</f>
        <v>2.5195104021852788</v>
      </c>
      <c r="T8" s="299">
        <f t="shared" si="4"/>
        <v>2.5636945306601571</v>
      </c>
      <c r="U8" s="112">
        <f t="shared" ref="U8:U21" si="5">(T8-S8)/S8</f>
        <v>1.7536791448273248E-2</v>
      </c>
    </row>
    <row r="9" spans="1:21" s="10" customFormat="1" ht="24" customHeight="1" x14ac:dyDescent="0.25">
      <c r="A9" s="37"/>
      <c r="B9" s="22" t="s">
        <v>94</v>
      </c>
      <c r="C9" s="57"/>
      <c r="D9" s="57"/>
      <c r="E9" s="58">
        <v>5901</v>
      </c>
      <c r="F9" s="268">
        <f>F10+F11</f>
        <v>4321.03</v>
      </c>
      <c r="G9" s="91">
        <f>E9/E7</f>
        <v>2.9316108980809389E-2</v>
      </c>
      <c r="H9" s="274">
        <f>F9/F7</f>
        <v>1.9566739870490023E-2</v>
      </c>
      <c r="I9" s="255">
        <f t="shared" si="0"/>
        <v>-0.26774614472123376</v>
      </c>
      <c r="J9" s="295">
        <f t="shared" si="1"/>
        <v>-0.33256013329399881</v>
      </c>
      <c r="K9" s="5"/>
      <c r="L9" s="58">
        <v>1244</v>
      </c>
      <c r="M9" s="268">
        <f>M10+M11</f>
        <v>442.745</v>
      </c>
      <c r="N9" s="91">
        <f>L9/L7</f>
        <v>2.4647338978974077E-2</v>
      </c>
      <c r="O9" s="274">
        <f>M9/M7</f>
        <v>7.9131651371907984E-3</v>
      </c>
      <c r="P9" s="255">
        <f t="shared" si="2"/>
        <v>-0.64409565916398714</v>
      </c>
      <c r="Q9" s="295">
        <f t="shared" si="3"/>
        <v>-0.67894444329502324</v>
      </c>
      <c r="R9" s="87"/>
      <c r="S9" s="129">
        <f t="shared" si="4"/>
        <v>2.1081172682596168</v>
      </c>
      <c r="T9" s="300">
        <f t="shared" si="4"/>
        <v>1.0246283872132338</v>
      </c>
      <c r="U9" s="113">
        <f t="shared" si="5"/>
        <v>-0.51396044108156802</v>
      </c>
    </row>
    <row r="10" spans="1:21" ht="24" customHeight="1" x14ac:dyDescent="0.25">
      <c r="A10" s="15"/>
      <c r="B10" s="1"/>
      <c r="C10" s="1" t="s">
        <v>93</v>
      </c>
      <c r="D10" s="1"/>
      <c r="E10" s="28"/>
      <c r="F10" s="265">
        <v>3797.0299999999997</v>
      </c>
      <c r="G10" s="4"/>
      <c r="H10" s="291">
        <f>F10/F9</f>
        <v>0.87873261699178207</v>
      </c>
      <c r="I10" s="256" t="e">
        <f t="shared" si="0"/>
        <v>#DIV/0!</v>
      </c>
      <c r="J10" s="296" t="e">
        <f t="shared" si="1"/>
        <v>#DIV/0!</v>
      </c>
      <c r="K10" s="1"/>
      <c r="L10" s="28"/>
      <c r="M10" s="265">
        <v>404.56200000000001</v>
      </c>
      <c r="N10" s="4"/>
      <c r="O10" s="291">
        <f>M10/M9</f>
        <v>0.91375848400320725</v>
      </c>
      <c r="P10" s="256" t="e">
        <f t="shared" si="2"/>
        <v>#DIV/0!</v>
      </c>
      <c r="Q10" s="296" t="e">
        <f t="shared" si="3"/>
        <v>#DIV/0!</v>
      </c>
      <c r="R10" s="9"/>
      <c r="S10" s="131" t="e">
        <f t="shared" si="4"/>
        <v>#DIV/0!</v>
      </c>
      <c r="T10" s="301">
        <f t="shared" si="4"/>
        <v>1.0654695907064207</v>
      </c>
      <c r="U10" s="126" t="e">
        <f t="shared" si="5"/>
        <v>#DIV/0!</v>
      </c>
    </row>
    <row r="11" spans="1:21" ht="24" customHeight="1" thickBot="1" x14ac:dyDescent="0.3">
      <c r="A11" s="15"/>
      <c r="B11" s="1"/>
      <c r="C11" s="1" t="s">
        <v>92</v>
      </c>
      <c r="D11" s="1"/>
      <c r="E11" s="28"/>
      <c r="F11" s="265">
        <v>524</v>
      </c>
      <c r="G11" s="4">
        <f>E11/E9</f>
        <v>0</v>
      </c>
      <c r="H11" s="271">
        <f>F11/F9</f>
        <v>0.12126738300821796</v>
      </c>
      <c r="I11" s="175" t="e">
        <f t="shared" si="0"/>
        <v>#DIV/0!</v>
      </c>
      <c r="J11" s="125" t="e">
        <f t="shared" si="1"/>
        <v>#DIV/0!</v>
      </c>
      <c r="K11" s="1"/>
      <c r="L11" s="28"/>
      <c r="M11" s="265">
        <v>38.183</v>
      </c>
      <c r="N11" s="4">
        <f>L11/L9</f>
        <v>0</v>
      </c>
      <c r="O11" s="271">
        <f>M11/M9</f>
        <v>8.6241515996792736E-2</v>
      </c>
      <c r="P11" s="175" t="e">
        <f t="shared" si="2"/>
        <v>#DIV/0!</v>
      </c>
      <c r="Q11" s="125" t="e">
        <f t="shared" si="3"/>
        <v>#DIV/0!</v>
      </c>
      <c r="R11" s="9"/>
      <c r="S11" s="131" t="e">
        <f t="shared" si="4"/>
        <v>#DIV/0!</v>
      </c>
      <c r="T11" s="301">
        <f t="shared" si="4"/>
        <v>0.72868320610687032</v>
      </c>
      <c r="U11" s="126" t="e">
        <f t="shared" si="5"/>
        <v>#DIV/0!</v>
      </c>
    </row>
    <row r="12" spans="1:21" ht="24" customHeight="1" thickBot="1" x14ac:dyDescent="0.3">
      <c r="A12" s="19" t="s">
        <v>22</v>
      </c>
      <c r="B12" s="20"/>
      <c r="C12" s="20"/>
      <c r="D12" s="20"/>
      <c r="E12" s="26">
        <v>226884.89999999994</v>
      </c>
      <c r="F12" s="284">
        <v>238646.08000000031</v>
      </c>
      <c r="G12" s="21">
        <f>E12/E17</f>
        <v>0.52989004108264026</v>
      </c>
      <c r="H12" s="289">
        <f>F12/F17</f>
        <v>0.51938121387858216</v>
      </c>
      <c r="I12" s="179">
        <f t="shared" si="0"/>
        <v>5.1837649839193242E-2</v>
      </c>
      <c r="J12" s="119">
        <f t="shared" si="1"/>
        <v>-1.9832090413677304E-2</v>
      </c>
      <c r="K12" s="13"/>
      <c r="L12" s="26">
        <v>71623.232000000018</v>
      </c>
      <c r="M12" s="284">
        <v>80293.476999999984</v>
      </c>
      <c r="N12" s="21">
        <f>L12/L17</f>
        <v>0.58661786016637585</v>
      </c>
      <c r="O12" s="289">
        <f>M12/M17</f>
        <v>0.58933627329597704</v>
      </c>
      <c r="P12" s="179">
        <f t="shared" si="2"/>
        <v>0.12105352911189436</v>
      </c>
      <c r="Q12" s="119">
        <f t="shared" si="3"/>
        <v>4.6340442632111485E-3</v>
      </c>
      <c r="R12" s="9"/>
      <c r="S12" s="51">
        <f t="shared" si="4"/>
        <v>3.1568091133433751</v>
      </c>
      <c r="T12" s="302">
        <f t="shared" si="4"/>
        <v>3.3645420448557077</v>
      </c>
      <c r="U12" s="118">
        <f t="shared" si="5"/>
        <v>6.5804717375616911E-2</v>
      </c>
    </row>
    <row r="13" spans="1:21" s="10" customFormat="1" ht="24" customHeight="1" x14ac:dyDescent="0.25">
      <c r="A13" s="88"/>
      <c r="B13" s="5" t="s">
        <v>89</v>
      </c>
      <c r="C13" s="5"/>
      <c r="D13" s="5"/>
      <c r="E13" s="53">
        <v>215856.45999999993</v>
      </c>
      <c r="F13" s="267">
        <v>234519.24000000031</v>
      </c>
      <c r="G13" s="89">
        <f>E13/E12</f>
        <v>0.95139191722322636</v>
      </c>
      <c r="H13" s="273">
        <f>F13/F12</f>
        <v>0.98270727933180391</v>
      </c>
      <c r="I13" s="255">
        <f t="shared" si="0"/>
        <v>8.6459214609562227E-2</v>
      </c>
      <c r="J13" s="295">
        <f t="shared" si="1"/>
        <v>3.2915312335189816E-2</v>
      </c>
      <c r="K13" s="5"/>
      <c r="L13" s="53">
        <v>69828.166000000012</v>
      </c>
      <c r="M13" s="267">
        <v>79459.797999999981</v>
      </c>
      <c r="N13" s="89">
        <f>L13/L12</f>
        <v>0.97493737786085932</v>
      </c>
      <c r="O13" s="273">
        <f>M13/M12</f>
        <v>0.98961710177278783</v>
      </c>
      <c r="P13" s="255">
        <f t="shared" si="2"/>
        <v>0.13793333767351082</v>
      </c>
      <c r="Q13" s="295">
        <f t="shared" si="3"/>
        <v>1.5057094173717858E-2</v>
      </c>
      <c r="R13" s="87"/>
      <c r="S13" s="39">
        <f t="shared" si="4"/>
        <v>3.234935197213928</v>
      </c>
      <c r="T13" s="301">
        <f t="shared" si="4"/>
        <v>3.388199535355815</v>
      </c>
      <c r="U13" s="112">
        <f t="shared" si="5"/>
        <v>4.7377869663010608E-2</v>
      </c>
    </row>
    <row r="14" spans="1:21" s="10" customFormat="1" ht="24" customHeight="1" x14ac:dyDescent="0.25">
      <c r="A14" s="37"/>
      <c r="B14" s="22" t="s">
        <v>94</v>
      </c>
      <c r="C14" s="22"/>
      <c r="D14" s="22"/>
      <c r="E14" s="30">
        <v>11028</v>
      </c>
      <c r="F14" s="266">
        <f>F15+F16</f>
        <v>4126.84</v>
      </c>
      <c r="G14" s="86">
        <f>E14/E12</f>
        <v>4.8606143467458625E-2</v>
      </c>
      <c r="H14" s="272">
        <f>F14/F12</f>
        <v>1.7292720668196163E-2</v>
      </c>
      <c r="I14" s="255">
        <f t="shared" si="0"/>
        <v>-0.62578527384838589</v>
      </c>
      <c r="J14" s="295">
        <f t="shared" si="1"/>
        <v>-0.64422767505153988</v>
      </c>
      <c r="K14" s="5"/>
      <c r="L14" s="30">
        <v>1795</v>
      </c>
      <c r="M14" s="266">
        <f>M15+M16</f>
        <v>833.67900000000009</v>
      </c>
      <c r="N14" s="86">
        <f>L14/L12</f>
        <v>2.5061700650425824E-2</v>
      </c>
      <c r="O14" s="272">
        <f>M14/M12</f>
        <v>1.0382898227212159E-2</v>
      </c>
      <c r="P14" s="255">
        <f t="shared" si="2"/>
        <v>-0.53555487465181051</v>
      </c>
      <c r="Q14" s="295">
        <f t="shared" si="3"/>
        <v>-0.58570655790528958</v>
      </c>
      <c r="R14" s="87"/>
      <c r="S14" s="84">
        <f t="shared" si="4"/>
        <v>1.6276750090678274</v>
      </c>
      <c r="T14" s="303">
        <f t="shared" si="4"/>
        <v>2.0201388956198936</v>
      </c>
      <c r="U14" s="113">
        <f t="shared" si="5"/>
        <v>0.24111931704157025</v>
      </c>
    </row>
    <row r="15" spans="1:21" ht="24" customHeight="1" x14ac:dyDescent="0.25">
      <c r="A15" s="15"/>
      <c r="B15" s="1"/>
      <c r="C15" s="1" t="s">
        <v>93</v>
      </c>
      <c r="D15" s="1"/>
      <c r="E15" s="28"/>
      <c r="F15" s="265">
        <v>2618.2200000000003</v>
      </c>
      <c r="G15" s="4">
        <f>E15/E14</f>
        <v>0</v>
      </c>
      <c r="H15" s="271">
        <f>F15/F14</f>
        <v>0.63443700264609248</v>
      </c>
      <c r="I15" s="256" t="e">
        <f t="shared" si="0"/>
        <v>#DIV/0!</v>
      </c>
      <c r="J15" s="296" t="e">
        <f t="shared" si="1"/>
        <v>#DIV/0!</v>
      </c>
      <c r="K15" s="1"/>
      <c r="L15" s="28"/>
      <c r="M15" s="265">
        <v>498.88600000000002</v>
      </c>
      <c r="N15" s="4">
        <f>L15/L14</f>
        <v>0</v>
      </c>
      <c r="O15" s="271">
        <f>M15/M14</f>
        <v>0.59841497746734651</v>
      </c>
      <c r="P15" s="256" t="e">
        <f t="shared" si="2"/>
        <v>#DIV/0!</v>
      </c>
      <c r="Q15" s="296" t="e">
        <f t="shared" si="3"/>
        <v>#DIV/0!</v>
      </c>
      <c r="R15" s="9"/>
      <c r="S15" s="131" t="e">
        <f t="shared" si="4"/>
        <v>#DIV/0!</v>
      </c>
      <c r="T15" s="301">
        <f t="shared" si="4"/>
        <v>1.9054395734506648</v>
      </c>
      <c r="U15" s="126" t="e">
        <f t="shared" si="5"/>
        <v>#DIV/0!</v>
      </c>
    </row>
    <row r="16" spans="1:21" ht="24" customHeight="1" thickBot="1" x14ac:dyDescent="0.3">
      <c r="A16" s="15"/>
      <c r="B16" s="1"/>
      <c r="C16" s="1" t="s">
        <v>92</v>
      </c>
      <c r="D16" s="1"/>
      <c r="E16" s="28"/>
      <c r="F16" s="265">
        <v>1508.6200000000003</v>
      </c>
      <c r="G16" s="4">
        <f>E16/E14</f>
        <v>0</v>
      </c>
      <c r="H16" s="271">
        <f>F16/F14</f>
        <v>0.36556299735390768</v>
      </c>
      <c r="I16" s="175" t="e">
        <f t="shared" si="0"/>
        <v>#DIV/0!</v>
      </c>
      <c r="J16" s="125" t="e">
        <f t="shared" si="1"/>
        <v>#DIV/0!</v>
      </c>
      <c r="K16" s="1"/>
      <c r="L16" s="28"/>
      <c r="M16" s="265">
        <v>334.79300000000001</v>
      </c>
      <c r="N16" s="4">
        <f>L16/L14</f>
        <v>0</v>
      </c>
      <c r="O16" s="271">
        <f>M16/M14</f>
        <v>0.40158502253265344</v>
      </c>
      <c r="P16" s="175" t="e">
        <f t="shared" si="2"/>
        <v>#DIV/0!</v>
      </c>
      <c r="Q16" s="125" t="e">
        <f t="shared" si="3"/>
        <v>#DIV/0!</v>
      </c>
      <c r="R16" s="9"/>
      <c r="S16" s="131" t="e">
        <f t="shared" si="4"/>
        <v>#DIV/0!</v>
      </c>
      <c r="T16" s="301">
        <f t="shared" si="4"/>
        <v>2.2192003287772928</v>
      </c>
      <c r="U16" s="126" t="e">
        <f t="shared" si="5"/>
        <v>#DIV/0!</v>
      </c>
    </row>
    <row r="17" spans="1:21" ht="24" customHeight="1" thickBot="1" x14ac:dyDescent="0.3">
      <c r="A17" s="19" t="s">
        <v>12</v>
      </c>
      <c r="B17" s="20"/>
      <c r="C17" s="20"/>
      <c r="D17" s="20"/>
      <c r="E17" s="26">
        <f>E7+E12</f>
        <v>428173.55000000005</v>
      </c>
      <c r="F17" s="284">
        <f>F7+F12</f>
        <v>459481.54000000004</v>
      </c>
      <c r="G17" s="21">
        <f>G7+G12</f>
        <v>1</v>
      </c>
      <c r="H17" s="289">
        <f>H7+H12</f>
        <v>1</v>
      </c>
      <c r="I17" s="179">
        <f t="shared" si="0"/>
        <v>7.311985992595757E-2</v>
      </c>
      <c r="J17" s="119">
        <v>0</v>
      </c>
      <c r="K17" s="13"/>
      <c r="L17" s="26">
        <f>L7+L12</f>
        <v>122095.21200000001</v>
      </c>
      <c r="M17" s="284">
        <f>M7+M12</f>
        <v>136243.90800000005</v>
      </c>
      <c r="N17" s="21">
        <f>N7+N12</f>
        <v>1</v>
      </c>
      <c r="O17" s="289">
        <f>O7+O12</f>
        <v>1</v>
      </c>
      <c r="P17" s="179">
        <f t="shared" si="2"/>
        <v>0.11588248030561622</v>
      </c>
      <c r="Q17" s="119">
        <v>0</v>
      </c>
      <c r="R17" s="9"/>
      <c r="S17" s="51">
        <f t="shared" si="4"/>
        <v>2.8515355981237045</v>
      </c>
      <c r="T17" s="302">
        <f t="shared" si="4"/>
        <v>2.9651660869770753</v>
      </c>
      <c r="U17" s="118">
        <f t="shared" si="5"/>
        <v>3.9848876138224985E-2</v>
      </c>
    </row>
    <row r="18" spans="1:21" s="83" customFormat="1" ht="24" customHeight="1" x14ac:dyDescent="0.25">
      <c r="A18" s="80"/>
      <c r="B18" s="79" t="s">
        <v>89</v>
      </c>
      <c r="C18" s="127"/>
      <c r="D18" s="46"/>
      <c r="E18" s="81">
        <f>E8+E13</f>
        <v>411243.77</v>
      </c>
      <c r="F18" s="286">
        <f>F8+F13</f>
        <v>451033.67000000004</v>
      </c>
      <c r="G18" s="82">
        <f>E18/E17</f>
        <v>0.96046047216134667</v>
      </c>
      <c r="H18" s="292">
        <f>F18/F17</f>
        <v>0.98161434298318062</v>
      </c>
      <c r="I18" s="255">
        <f t="shared" si="0"/>
        <v>9.6755021966655017E-2</v>
      </c>
      <c r="J18" s="295">
        <f t="shared" si="1"/>
        <v>2.2024717762961034E-2</v>
      </c>
      <c r="K18" s="46"/>
      <c r="L18" s="81">
        <f>L8+L13</f>
        <v>119056.202</v>
      </c>
      <c r="M18" s="286">
        <f>M8+M13</f>
        <v>134967.48400000005</v>
      </c>
      <c r="N18" s="82">
        <f>L18/L17</f>
        <v>0.97510950716069023</v>
      </c>
      <c r="O18" s="292">
        <f>M18/M17</f>
        <v>0.99063133156750027</v>
      </c>
      <c r="P18" s="255">
        <f t="shared" si="2"/>
        <v>0.13364513341354572</v>
      </c>
      <c r="Q18" s="295">
        <f t="shared" si="3"/>
        <v>1.5918032070065927E-2</v>
      </c>
      <c r="R18" s="47"/>
      <c r="S18" s="39">
        <f t="shared" si="4"/>
        <v>2.8950274918450436</v>
      </c>
      <c r="T18" s="301">
        <f t="shared" si="4"/>
        <v>2.9924037378406814</v>
      </c>
      <c r="U18" s="112">
        <f t="shared" si="5"/>
        <v>3.3635689564239145E-2</v>
      </c>
    </row>
    <row r="19" spans="1:21" s="10" customFormat="1" ht="24" customHeight="1" x14ac:dyDescent="0.25">
      <c r="A19" s="48"/>
      <c r="B19" s="43" t="s">
        <v>94</v>
      </c>
      <c r="C19" s="5"/>
      <c r="D19" s="43"/>
      <c r="E19" s="44">
        <f>E9+E14</f>
        <v>16929</v>
      </c>
      <c r="F19" s="287">
        <f>F9+F14</f>
        <v>8447.869999999999</v>
      </c>
      <c r="G19" s="45">
        <f>E19/E17</f>
        <v>3.9537706147425494E-2</v>
      </c>
      <c r="H19" s="293">
        <f>F19/F17</f>
        <v>1.8385657016819431E-2</v>
      </c>
      <c r="I19" s="255">
        <f t="shared" si="0"/>
        <v>-0.5009823379998819</v>
      </c>
      <c r="J19" s="295">
        <f t="shared" si="1"/>
        <v>-0.53498422624053477</v>
      </c>
      <c r="K19" s="46"/>
      <c r="L19" s="44">
        <f>L9+L14</f>
        <v>3039</v>
      </c>
      <c r="M19" s="287">
        <f>M9+M14</f>
        <v>1276.424</v>
      </c>
      <c r="N19" s="45">
        <f>L19/L17</f>
        <v>2.4890410936016061E-2</v>
      </c>
      <c r="O19" s="293">
        <f>M19/M17</f>
        <v>9.3686684324997445E-3</v>
      </c>
      <c r="P19" s="255">
        <f t="shared" si="2"/>
        <v>-0.57998552155314254</v>
      </c>
      <c r="Q19" s="295">
        <f t="shared" si="3"/>
        <v>-0.62360330423699761</v>
      </c>
      <c r="R19" s="47"/>
      <c r="S19" s="84">
        <f t="shared" si="4"/>
        <v>1.795144426723374</v>
      </c>
      <c r="T19" s="303">
        <f t="shared" si="4"/>
        <v>1.5109418113678361</v>
      </c>
      <c r="U19" s="113">
        <f t="shared" si="5"/>
        <v>-0.15831740952135248</v>
      </c>
    </row>
    <row r="20" spans="1:21" ht="24" customHeight="1" x14ac:dyDescent="0.25">
      <c r="A20" s="23"/>
      <c r="B20" s="24"/>
      <c r="C20" s="24" t="s">
        <v>93</v>
      </c>
      <c r="D20" s="24"/>
      <c r="E20" s="31"/>
      <c r="F20" s="288">
        <f>F10+F15</f>
        <v>6415.25</v>
      </c>
      <c r="G20" s="90">
        <f>E20/E19</f>
        <v>0</v>
      </c>
      <c r="H20" s="291">
        <f>F20/F19</f>
        <v>0.75939260428960209</v>
      </c>
      <c r="I20" s="256" t="e">
        <f t="shared" si="0"/>
        <v>#DIV/0!</v>
      </c>
      <c r="J20" s="296" t="e">
        <f t="shared" si="1"/>
        <v>#DIV/0!</v>
      </c>
      <c r="K20" s="1"/>
      <c r="L20" s="31"/>
      <c r="M20" s="288">
        <f>M10+M15</f>
        <v>903.44800000000009</v>
      </c>
      <c r="N20" s="90">
        <f>L20/L19</f>
        <v>0</v>
      </c>
      <c r="O20" s="291">
        <f>M20/M19</f>
        <v>0.70779615550945463</v>
      </c>
      <c r="P20" s="256" t="e">
        <f t="shared" si="2"/>
        <v>#DIV/0!</v>
      </c>
      <c r="Q20" s="296" t="e">
        <f t="shared" si="3"/>
        <v>#DIV/0!</v>
      </c>
      <c r="R20" s="9"/>
      <c r="S20" s="131" t="e">
        <f t="shared" si="4"/>
        <v>#DIV/0!</v>
      </c>
      <c r="T20" s="301">
        <f t="shared" si="4"/>
        <v>1.4082818284556331</v>
      </c>
      <c r="U20" s="126" t="e">
        <f t="shared" si="5"/>
        <v>#DIV/0!</v>
      </c>
    </row>
    <row r="21" spans="1:21" ht="24" customHeight="1" thickBot="1" x14ac:dyDescent="0.3">
      <c r="A21" s="16"/>
      <c r="B21" s="17"/>
      <c r="C21" s="17" t="s">
        <v>92</v>
      </c>
      <c r="D21" s="17"/>
      <c r="E21" s="32"/>
      <c r="F21" s="269">
        <f>F11+F16</f>
        <v>2032.6200000000003</v>
      </c>
      <c r="G21" s="18"/>
      <c r="H21" s="276">
        <f>F21/F19</f>
        <v>0.24060739571039808</v>
      </c>
      <c r="I21" s="178" t="e">
        <f t="shared" si="0"/>
        <v>#DIV/0!</v>
      </c>
      <c r="J21" s="297" t="e">
        <f t="shared" si="1"/>
        <v>#DIV/0!</v>
      </c>
      <c r="K21" s="1"/>
      <c r="L21" s="32"/>
      <c r="M21" s="269">
        <f>M11+M16</f>
        <v>372.976</v>
      </c>
      <c r="N21" s="18"/>
      <c r="O21" s="276">
        <f>M21/M19</f>
        <v>0.29220384449054548</v>
      </c>
      <c r="P21" s="178" t="e">
        <f t="shared" si="2"/>
        <v>#DIV/0!</v>
      </c>
      <c r="Q21" s="297" t="e">
        <f t="shared" si="3"/>
        <v>#DIV/0!</v>
      </c>
      <c r="R21" s="9"/>
      <c r="S21" s="132" t="e">
        <f t="shared" si="4"/>
        <v>#DIV/0!</v>
      </c>
      <c r="T21" s="298">
        <f t="shared" si="4"/>
        <v>1.8349519339571585</v>
      </c>
      <c r="U21" s="246" t="e">
        <f t="shared" si="5"/>
        <v>#DIV/0!</v>
      </c>
    </row>
    <row r="22" spans="1:21" ht="6.75" customHeight="1" x14ac:dyDescent="0.25">
      <c r="S22" s="6"/>
      <c r="T22" s="6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  <mergeCell ref="A4:D6"/>
    <mergeCell ref="E4:F4"/>
    <mergeCell ref="G4:H4"/>
    <mergeCell ref="I4:J4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82EDC9E3-FAAA-4A61-AC44-0EC06279515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I7:J21</xm:sqref>
        </x14:conditionalFormatting>
        <x14:conditionalFormatting xmlns:xm="http://schemas.microsoft.com/office/excel/2006/main">
          <x14:cfRule type="iconSet" priority="2" id="{F496E6B9-131C-4278-9825-B9F74F21881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U7:U21</xm:sqref>
        </x14:conditionalFormatting>
        <x14:conditionalFormatting xmlns:xm="http://schemas.microsoft.com/office/excel/2006/main">
          <x14:cfRule type="iconSet" priority="1" id="{2DF1C4AF-B600-4952-B29D-88DEFDE6F1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P7:Q21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topLeftCell="A43" workbookViewId="0">
      <selection activeCell="I96" sqref="I96:J96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7" t="s">
        <v>86</v>
      </c>
    </row>
    <row r="3" spans="1:18" ht="8.25" customHeight="1" thickBot="1" x14ac:dyDescent="0.3"/>
    <row r="4" spans="1:18" x14ac:dyDescent="0.25">
      <c r="A4" s="397" t="s">
        <v>3</v>
      </c>
      <c r="B4" s="385" t="s">
        <v>1</v>
      </c>
      <c r="C4" s="380"/>
      <c r="D4" s="385" t="s">
        <v>13</v>
      </c>
      <c r="E4" s="380"/>
      <c r="F4" s="400" t="s">
        <v>101</v>
      </c>
      <c r="G4" s="396"/>
      <c r="I4" s="393" t="s">
        <v>20</v>
      </c>
      <c r="J4" s="394"/>
      <c r="K4" s="385" t="s">
        <v>13</v>
      </c>
      <c r="L4" s="386"/>
      <c r="M4" s="395" t="s">
        <v>101</v>
      </c>
      <c r="N4" s="396"/>
      <c r="P4" s="391" t="s">
        <v>23</v>
      </c>
      <c r="Q4" s="380"/>
      <c r="R4" s="247" t="s">
        <v>0</v>
      </c>
    </row>
    <row r="5" spans="1:18" x14ac:dyDescent="0.25">
      <c r="A5" s="398"/>
      <c r="B5" s="388" t="s">
        <v>204</v>
      </c>
      <c r="C5" s="376"/>
      <c r="D5" s="388" t="str">
        <f>B5</f>
        <v>jan - set</v>
      </c>
      <c r="E5" s="376"/>
      <c r="F5" s="388" t="str">
        <f>D5</f>
        <v>jan - set</v>
      </c>
      <c r="G5" s="377"/>
      <c r="I5" s="390" t="str">
        <f>B5</f>
        <v>jan - set</v>
      </c>
      <c r="J5" s="376"/>
      <c r="K5" s="388" t="str">
        <f>B5</f>
        <v>jan - set</v>
      </c>
      <c r="L5" s="389"/>
      <c r="M5" s="376" t="str">
        <f>B5</f>
        <v>jan - set</v>
      </c>
      <c r="N5" s="377"/>
      <c r="P5" s="390" t="str">
        <f>B5</f>
        <v>jan - set</v>
      </c>
      <c r="Q5" s="389"/>
      <c r="R5" s="248" t="s">
        <v>91</v>
      </c>
    </row>
    <row r="6" spans="1:18" ht="19.5" customHeight="1" thickBot="1" x14ac:dyDescent="0.3">
      <c r="A6" s="399"/>
      <c r="B6" s="172">
        <f>'4'!E6</f>
        <v>2016</v>
      </c>
      <c r="C6" s="252">
        <f>'4'!F6</f>
        <v>2017</v>
      </c>
      <c r="D6" s="172">
        <f>B6</f>
        <v>2016</v>
      </c>
      <c r="E6" s="252">
        <f>C6</f>
        <v>2017</v>
      </c>
      <c r="F6" s="172" t="s">
        <v>1</v>
      </c>
      <c r="G6" s="251" t="s">
        <v>15</v>
      </c>
      <c r="I6" s="41">
        <f>B6</f>
        <v>2016</v>
      </c>
      <c r="J6" s="252">
        <f>E6</f>
        <v>2017</v>
      </c>
      <c r="K6" s="172">
        <f>B6</f>
        <v>2016</v>
      </c>
      <c r="L6" s="252">
        <f>C6</f>
        <v>2017</v>
      </c>
      <c r="M6" s="42">
        <v>1000</v>
      </c>
      <c r="N6" s="251" t="s">
        <v>15</v>
      </c>
      <c r="P6" s="41">
        <f>B6</f>
        <v>2016</v>
      </c>
      <c r="Q6" s="252">
        <f>C6</f>
        <v>2017</v>
      </c>
      <c r="R6" s="249" t="s">
        <v>24</v>
      </c>
    </row>
    <row r="7" spans="1:18" ht="20.100000000000001" customHeight="1" x14ac:dyDescent="0.25">
      <c r="A7" s="15" t="s">
        <v>36</v>
      </c>
      <c r="B7" s="70">
        <v>71502.439999999988</v>
      </c>
      <c r="C7" s="304">
        <v>69276.45</v>
      </c>
      <c r="D7" s="4">
        <f>B7/$B$33</f>
        <v>0.16699406116982232</v>
      </c>
      <c r="E7" s="306">
        <f>C7/$C$33</f>
        <v>0.15077091018716443</v>
      </c>
      <c r="F7" s="107">
        <f>(C7-B7)/B7</f>
        <v>-3.113166487745021E-2</v>
      </c>
      <c r="G7" s="121">
        <f>(E7-D7)/D7</f>
        <v>-9.7148071428480198E-2</v>
      </c>
      <c r="I7" s="70">
        <v>20828.816000000006</v>
      </c>
      <c r="J7" s="304">
        <v>20952.982000000004</v>
      </c>
      <c r="K7" s="4">
        <f>I7/$I$33</f>
        <v>0.17059486329406595</v>
      </c>
      <c r="L7" s="306">
        <f>J7/$J$33</f>
        <v>0.15379023038593406</v>
      </c>
      <c r="M7" s="107">
        <f>(J7-I7)/I7</f>
        <v>5.9612605920565725E-3</v>
      </c>
      <c r="N7" s="121">
        <f>(L7-K7)/K7</f>
        <v>-9.8506089712470421E-2</v>
      </c>
      <c r="P7" s="60">
        <f t="shared" ref="P7:Q33" si="0">(I7/B7)*10</f>
        <v>2.913021709468937</v>
      </c>
      <c r="Q7" s="312">
        <f t="shared" si="0"/>
        <v>3.0245461480777385</v>
      </c>
      <c r="R7" s="124">
        <f>(Q7-P7)/P7</f>
        <v>3.8284794873407621E-2</v>
      </c>
    </row>
    <row r="8" spans="1:18" ht="20.100000000000001" customHeight="1" x14ac:dyDescent="0.25">
      <c r="A8" s="15" t="s">
        <v>39</v>
      </c>
      <c r="B8" s="28">
        <v>75466</v>
      </c>
      <c r="C8" s="265">
        <v>79616.679999999993</v>
      </c>
      <c r="D8" s="4">
        <f t="shared" ref="D8:D32" si="1">B8/$B$33</f>
        <v>0.17625096178874194</v>
      </c>
      <c r="E8" s="271">
        <f t="shared" ref="E8:E32" si="2">C8/$C$33</f>
        <v>0.17327503516245724</v>
      </c>
      <c r="F8" s="107">
        <f t="shared" ref="F8:F33" si="3">(C8-B8)/B8</f>
        <v>5.5000662550022436E-2</v>
      </c>
      <c r="G8" s="103">
        <f t="shared" ref="G8:G32" si="4">(E8-D8)/D8</f>
        <v>-1.6884597939679419E-2</v>
      </c>
      <c r="I8" s="28">
        <v>16661.348000000005</v>
      </c>
      <c r="J8" s="265">
        <v>17617.481</v>
      </c>
      <c r="K8" s="4">
        <f t="shared" ref="K8:K32" si="5">I8/$I$33</f>
        <v>0.13646192776175367</v>
      </c>
      <c r="L8" s="271">
        <f t="shared" ref="L8:L32" si="6">J8/$J$33</f>
        <v>0.12930839447147979</v>
      </c>
      <c r="M8" s="107">
        <f t="shared" ref="M8:M33" si="7">(J8-I8)/I8</f>
        <v>5.7386293113858136E-2</v>
      </c>
      <c r="N8" s="103">
        <f t="shared" ref="N8:N33" si="8">(L8-K8)/K8</f>
        <v>-5.2421458553356344E-2</v>
      </c>
      <c r="P8" s="60">
        <f t="shared" si="0"/>
        <v>2.2077952985450406</v>
      </c>
      <c r="Q8" s="313">
        <f t="shared" si="0"/>
        <v>2.2127876972513802</v>
      </c>
      <c r="R8" s="112">
        <f t="shared" ref="R8:R71" si="9">(Q8-P8)/P8</f>
        <v>2.2612597778560576E-3</v>
      </c>
    </row>
    <row r="9" spans="1:18" ht="20.100000000000001" customHeight="1" x14ac:dyDescent="0.25">
      <c r="A9" s="15" t="s">
        <v>41</v>
      </c>
      <c r="B9" s="28">
        <v>39014.479999999996</v>
      </c>
      <c r="C9" s="265">
        <v>41966.2</v>
      </c>
      <c r="D9" s="4">
        <f t="shared" si="1"/>
        <v>9.1118379451509773E-2</v>
      </c>
      <c r="E9" s="271">
        <f t="shared" si="2"/>
        <v>9.133381071196027E-2</v>
      </c>
      <c r="F9" s="107">
        <f t="shared" si="3"/>
        <v>7.5657038104826754E-2</v>
      </c>
      <c r="G9" s="103">
        <f t="shared" si="4"/>
        <v>2.3643008331282059E-3</v>
      </c>
      <c r="I9" s="28">
        <v>13265.498000000003</v>
      </c>
      <c r="J9" s="265">
        <v>15085.344999999999</v>
      </c>
      <c r="K9" s="4">
        <f t="shared" si="5"/>
        <v>0.10864879779233276</v>
      </c>
      <c r="L9" s="271">
        <f t="shared" si="6"/>
        <v>0.11072307908255244</v>
      </c>
      <c r="M9" s="107">
        <f t="shared" si="7"/>
        <v>0.13718648180415055</v>
      </c>
      <c r="N9" s="103">
        <f t="shared" si="8"/>
        <v>1.9091617508592985E-2</v>
      </c>
      <c r="P9" s="60">
        <f t="shared" si="0"/>
        <v>3.4001473299144331</v>
      </c>
      <c r="Q9" s="313">
        <f t="shared" si="0"/>
        <v>3.5946416401770946</v>
      </c>
      <c r="R9" s="112">
        <f t="shared" si="9"/>
        <v>5.720173021665978E-2</v>
      </c>
    </row>
    <row r="10" spans="1:18" ht="20.100000000000001" customHeight="1" x14ac:dyDescent="0.25">
      <c r="A10" s="15" t="s">
        <v>42</v>
      </c>
      <c r="B10" s="28">
        <v>31491.409999999996</v>
      </c>
      <c r="C10" s="265">
        <v>43086.330000000024</v>
      </c>
      <c r="D10" s="4">
        <f t="shared" si="1"/>
        <v>7.354823762467344E-2</v>
      </c>
      <c r="E10" s="271">
        <f t="shared" si="2"/>
        <v>9.3771623556411055E-2</v>
      </c>
      <c r="F10" s="107">
        <f t="shared" si="3"/>
        <v>0.36819310408775058</v>
      </c>
      <c r="G10" s="103">
        <f t="shared" si="4"/>
        <v>0.27496764823842923</v>
      </c>
      <c r="I10" s="28">
        <v>8776.8289999999961</v>
      </c>
      <c r="J10" s="265">
        <v>13283.086000000003</v>
      </c>
      <c r="K10" s="4">
        <f t="shared" si="5"/>
        <v>7.1885120278098985E-2</v>
      </c>
      <c r="L10" s="271">
        <f t="shared" si="6"/>
        <v>9.7494898634293461E-2</v>
      </c>
      <c r="M10" s="107">
        <f t="shared" si="7"/>
        <v>0.51342654619339267</v>
      </c>
      <c r="N10" s="103">
        <f t="shared" si="8"/>
        <v>0.35625979698050153</v>
      </c>
      <c r="P10" s="60">
        <f t="shared" si="0"/>
        <v>2.7870549460948228</v>
      </c>
      <c r="Q10" s="313">
        <f t="shared" si="0"/>
        <v>3.0829003073596652</v>
      </c>
      <c r="R10" s="112">
        <f t="shared" si="9"/>
        <v>0.10614981296991514</v>
      </c>
    </row>
    <row r="11" spans="1:18" ht="20.100000000000001" customHeight="1" x14ac:dyDescent="0.25">
      <c r="A11" s="15" t="s">
        <v>35</v>
      </c>
      <c r="B11" s="28">
        <v>37669.179999999971</v>
      </c>
      <c r="C11" s="265">
        <v>40502.049999999996</v>
      </c>
      <c r="D11" s="4">
        <f t="shared" si="1"/>
        <v>8.7976429183913782E-2</v>
      </c>
      <c r="E11" s="271">
        <f t="shared" si="2"/>
        <v>8.8147284437150614E-2</v>
      </c>
      <c r="F11" s="107">
        <f t="shared" si="3"/>
        <v>7.5203920021620504E-2</v>
      </c>
      <c r="G11" s="103">
        <f t="shared" si="4"/>
        <v>1.9420571489627153E-3</v>
      </c>
      <c r="I11" s="28">
        <v>9016.1620000000003</v>
      </c>
      <c r="J11" s="265">
        <v>9635.2720000000027</v>
      </c>
      <c r="K11" s="4">
        <f t="shared" si="5"/>
        <v>7.3845336375680304E-2</v>
      </c>
      <c r="L11" s="271">
        <f t="shared" si="6"/>
        <v>7.0720754721745091E-2</v>
      </c>
      <c r="M11" s="107">
        <f t="shared" si="7"/>
        <v>6.8666689884232607E-2</v>
      </c>
      <c r="N11" s="103">
        <f t="shared" si="8"/>
        <v>-4.231251162618091E-2</v>
      </c>
      <c r="P11" s="60">
        <f t="shared" si="0"/>
        <v>2.3935116187822532</v>
      </c>
      <c r="Q11" s="313">
        <f t="shared" si="0"/>
        <v>2.3789590897250887</v>
      </c>
      <c r="R11" s="112">
        <f t="shared" si="9"/>
        <v>-6.0799909818563197E-3</v>
      </c>
    </row>
    <row r="12" spans="1:18" ht="20.100000000000001" customHeight="1" x14ac:dyDescent="0.25">
      <c r="A12" s="15" t="s">
        <v>43</v>
      </c>
      <c r="B12" s="28">
        <v>26295.530000000006</v>
      </c>
      <c r="C12" s="265">
        <v>23472.619999999995</v>
      </c>
      <c r="D12" s="4">
        <f t="shared" si="1"/>
        <v>6.1413251705996326E-2</v>
      </c>
      <c r="E12" s="271">
        <f t="shared" si="2"/>
        <v>5.1085012033345228E-2</v>
      </c>
      <c r="F12" s="107">
        <f t="shared" si="3"/>
        <v>-0.10735322695530419</v>
      </c>
      <c r="G12" s="103">
        <f t="shared" si="4"/>
        <v>-0.16817607577751267</v>
      </c>
      <c r="I12" s="28">
        <v>9102.4240000000027</v>
      </c>
      <c r="J12" s="265">
        <v>8333.3379999999979</v>
      </c>
      <c r="K12" s="4">
        <f t="shared" si="5"/>
        <v>7.4551850567244199E-2</v>
      </c>
      <c r="L12" s="271">
        <f t="shared" si="6"/>
        <v>6.1164848559687512E-2</v>
      </c>
      <c r="M12" s="107">
        <f t="shared" si="7"/>
        <v>-8.4492438497701772E-2</v>
      </c>
      <c r="N12" s="103">
        <f t="shared" si="8"/>
        <v>-0.17956632740433306</v>
      </c>
      <c r="P12" s="60">
        <f t="shared" si="0"/>
        <v>3.4615860566415662</v>
      </c>
      <c r="Q12" s="313">
        <f t="shared" si="0"/>
        <v>3.550237681179178</v>
      </c>
      <c r="R12" s="112">
        <f t="shared" si="9"/>
        <v>2.5610117179528324E-2</v>
      </c>
    </row>
    <row r="13" spans="1:18" ht="20.100000000000001" customHeight="1" x14ac:dyDescent="0.25">
      <c r="A13" s="15" t="s">
        <v>37</v>
      </c>
      <c r="B13" s="28">
        <v>19533.780000000006</v>
      </c>
      <c r="C13" s="265">
        <v>26753.550000000007</v>
      </c>
      <c r="D13" s="4">
        <f t="shared" si="1"/>
        <v>4.5621173937530714E-2</v>
      </c>
      <c r="E13" s="271">
        <f t="shared" si="2"/>
        <v>5.8225516524559415E-2</v>
      </c>
      <c r="F13" s="107">
        <f t="shared" si="3"/>
        <v>0.36960434693131583</v>
      </c>
      <c r="G13" s="103">
        <f t="shared" si="4"/>
        <v>0.2762827323182846</v>
      </c>
      <c r="I13" s="28">
        <v>5327.6170000000002</v>
      </c>
      <c r="J13" s="265">
        <v>6996.0749999999998</v>
      </c>
      <c r="K13" s="4">
        <f t="shared" si="5"/>
        <v>4.3634937953177057E-2</v>
      </c>
      <c r="L13" s="271">
        <f t="shared" si="6"/>
        <v>5.1349635390670091E-2</v>
      </c>
      <c r="M13" s="107">
        <f t="shared" si="7"/>
        <v>0.31317153616710802</v>
      </c>
      <c r="N13" s="103">
        <f t="shared" si="8"/>
        <v>0.1768009260325149</v>
      </c>
      <c r="P13" s="60">
        <f t="shared" si="0"/>
        <v>2.7273866092481835</v>
      </c>
      <c r="Q13" s="313">
        <f t="shared" si="0"/>
        <v>2.6150081017285549</v>
      </c>
      <c r="R13" s="112">
        <f t="shared" si="9"/>
        <v>-4.1203732224309148E-2</v>
      </c>
    </row>
    <row r="14" spans="1:18" ht="20.100000000000001" customHeight="1" x14ac:dyDescent="0.25">
      <c r="A14" s="15" t="s">
        <v>44</v>
      </c>
      <c r="B14" s="28">
        <v>12637.95</v>
      </c>
      <c r="C14" s="265">
        <v>18508.88</v>
      </c>
      <c r="D14" s="4">
        <f t="shared" si="1"/>
        <v>2.9515952118013826E-2</v>
      </c>
      <c r="E14" s="271">
        <f t="shared" si="2"/>
        <v>4.0282097078372291E-2</v>
      </c>
      <c r="F14" s="107">
        <f t="shared" si="3"/>
        <v>0.46454765211129967</v>
      </c>
      <c r="G14" s="103">
        <f t="shared" si="4"/>
        <v>0.36475682428647793</v>
      </c>
      <c r="I14" s="28">
        <v>4381.5729999999994</v>
      </c>
      <c r="J14" s="265">
        <v>6933.9969999999994</v>
      </c>
      <c r="K14" s="4">
        <f t="shared" si="5"/>
        <v>3.5886526000708352E-2</v>
      </c>
      <c r="L14" s="271">
        <f t="shared" si="6"/>
        <v>5.0893996669561181E-2</v>
      </c>
      <c r="M14" s="107">
        <f t="shared" si="7"/>
        <v>0.58253599791672994</v>
      </c>
      <c r="N14" s="103">
        <f t="shared" si="8"/>
        <v>0.41819235076018785</v>
      </c>
      <c r="P14" s="60">
        <f t="shared" si="0"/>
        <v>3.4669966252438087</v>
      </c>
      <c r="Q14" s="313">
        <f t="shared" si="0"/>
        <v>3.746308258522395</v>
      </c>
      <c r="R14" s="112">
        <f t="shared" si="9"/>
        <v>8.0562995430935661E-2</v>
      </c>
    </row>
    <row r="15" spans="1:18" ht="20.100000000000001" customHeight="1" x14ac:dyDescent="0.25">
      <c r="A15" s="15" t="s">
        <v>45</v>
      </c>
      <c r="B15" s="28">
        <v>14954.520000000002</v>
      </c>
      <c r="C15" s="265">
        <v>19179.640000000003</v>
      </c>
      <c r="D15" s="4">
        <f t="shared" si="1"/>
        <v>3.4926304999456412E-2</v>
      </c>
      <c r="E15" s="271">
        <f t="shared" si="2"/>
        <v>4.1741916334658416E-2</v>
      </c>
      <c r="F15" s="107">
        <f t="shared" si="3"/>
        <v>0.28253130157303613</v>
      </c>
      <c r="G15" s="103">
        <f t="shared" si="4"/>
        <v>0.19514263920297556</v>
      </c>
      <c r="I15" s="28">
        <v>3491.7849999999994</v>
      </c>
      <c r="J15" s="265">
        <v>4708.5870000000004</v>
      </c>
      <c r="K15" s="4">
        <f t="shared" si="5"/>
        <v>2.8598869216918996E-2</v>
      </c>
      <c r="L15" s="271">
        <f t="shared" si="6"/>
        <v>3.4559981940623728E-2</v>
      </c>
      <c r="M15" s="107">
        <f t="shared" si="7"/>
        <v>0.34847563638654766</v>
      </c>
      <c r="N15" s="103">
        <f t="shared" si="8"/>
        <v>0.20843875603928277</v>
      </c>
      <c r="P15" s="60">
        <f t="shared" si="0"/>
        <v>2.3349361932044617</v>
      </c>
      <c r="Q15" s="313">
        <f t="shared" si="0"/>
        <v>2.4549923773334639</v>
      </c>
      <c r="R15" s="112">
        <f t="shared" si="9"/>
        <v>5.1417329723360598E-2</v>
      </c>
    </row>
    <row r="16" spans="1:18" ht="20.100000000000001" customHeight="1" x14ac:dyDescent="0.25">
      <c r="A16" s="15" t="s">
        <v>40</v>
      </c>
      <c r="B16" s="28">
        <v>12791.949999999997</v>
      </c>
      <c r="C16" s="265">
        <v>11924.850000000002</v>
      </c>
      <c r="D16" s="4">
        <f t="shared" si="1"/>
        <v>2.9875619360420547E-2</v>
      </c>
      <c r="E16" s="271">
        <f t="shared" si="2"/>
        <v>2.5952838061785905E-2</v>
      </c>
      <c r="F16" s="107">
        <f t="shared" si="3"/>
        <v>-6.778481779556636E-2</v>
      </c>
      <c r="G16" s="103">
        <f t="shared" si="4"/>
        <v>-0.13130376482944392</v>
      </c>
      <c r="I16" s="28">
        <v>3969.6500000000015</v>
      </c>
      <c r="J16" s="265">
        <v>3989.1740000000013</v>
      </c>
      <c r="K16" s="4">
        <f t="shared" si="5"/>
        <v>3.251274095826133E-2</v>
      </c>
      <c r="L16" s="271">
        <f t="shared" si="6"/>
        <v>2.9279650433984918E-2</v>
      </c>
      <c r="M16" s="107">
        <f t="shared" si="7"/>
        <v>4.918317735820508E-3</v>
      </c>
      <c r="N16" s="103">
        <f t="shared" si="8"/>
        <v>-9.9440724743168687E-2</v>
      </c>
      <c r="P16" s="60">
        <f t="shared" si="0"/>
        <v>3.1032407099777615</v>
      </c>
      <c r="Q16" s="313">
        <f t="shared" si="0"/>
        <v>3.3452613659710613</v>
      </c>
      <c r="R16" s="112">
        <f t="shared" si="9"/>
        <v>7.7989649728149577E-2</v>
      </c>
    </row>
    <row r="17" spans="1:18" ht="20.100000000000001" customHeight="1" x14ac:dyDescent="0.25">
      <c r="A17" s="15" t="s">
        <v>48</v>
      </c>
      <c r="B17" s="28">
        <v>8470.2099999999991</v>
      </c>
      <c r="C17" s="265">
        <v>10041.339999999998</v>
      </c>
      <c r="D17" s="4">
        <f t="shared" si="1"/>
        <v>1.9782188787700685E-2</v>
      </c>
      <c r="E17" s="271">
        <f t="shared" si="2"/>
        <v>2.1853630942387802E-2</v>
      </c>
      <c r="F17" s="107">
        <f t="shared" si="3"/>
        <v>0.185488907594971</v>
      </c>
      <c r="G17" s="103">
        <f t="shared" si="4"/>
        <v>0.10471248540378954</v>
      </c>
      <c r="I17" s="28">
        <v>2854.2159999999999</v>
      </c>
      <c r="J17" s="265">
        <v>3897.2850000000003</v>
      </c>
      <c r="K17" s="4">
        <f t="shared" si="5"/>
        <v>2.3376969114890428E-2</v>
      </c>
      <c r="L17" s="271">
        <f t="shared" si="6"/>
        <v>2.8605205599357884E-2</v>
      </c>
      <c r="M17" s="107">
        <f t="shared" si="7"/>
        <v>0.36544851545923662</v>
      </c>
      <c r="N17" s="103">
        <f t="shared" si="8"/>
        <v>0.22364903075211862</v>
      </c>
      <c r="P17" s="60">
        <f t="shared" si="0"/>
        <v>3.3697110225130196</v>
      </c>
      <c r="Q17" s="313">
        <f t="shared" si="0"/>
        <v>3.8812399540300406</v>
      </c>
      <c r="R17" s="112">
        <f t="shared" si="9"/>
        <v>0.15180201747256641</v>
      </c>
    </row>
    <row r="18" spans="1:18" ht="20.100000000000001" customHeight="1" x14ac:dyDescent="0.25">
      <c r="A18" s="15" t="s">
        <v>50</v>
      </c>
      <c r="B18" s="28">
        <v>6593.8300000000017</v>
      </c>
      <c r="C18" s="265">
        <v>8030.18</v>
      </c>
      <c r="D18" s="4">
        <f t="shared" si="1"/>
        <v>1.5399900344147836E-2</v>
      </c>
      <c r="E18" s="271">
        <f t="shared" si="2"/>
        <v>1.7476610703446326E-2</v>
      </c>
      <c r="F18" s="107">
        <f t="shared" si="3"/>
        <v>0.21783242819423584</v>
      </c>
      <c r="G18" s="103">
        <f t="shared" si="4"/>
        <v>0.13485219468239393</v>
      </c>
      <c r="I18" s="28">
        <v>2059.3250000000003</v>
      </c>
      <c r="J18" s="265">
        <v>2653.5210000000002</v>
      </c>
      <c r="K18" s="4">
        <f t="shared" si="5"/>
        <v>1.6866550016719738E-2</v>
      </c>
      <c r="L18" s="271">
        <f t="shared" si="6"/>
        <v>1.9476254307091663E-2</v>
      </c>
      <c r="M18" s="107">
        <f t="shared" si="7"/>
        <v>0.28853920580772818</v>
      </c>
      <c r="N18" s="103">
        <f t="shared" si="8"/>
        <v>0.15472662090261119</v>
      </c>
      <c r="P18" s="60">
        <f t="shared" si="0"/>
        <v>3.1231090276819384</v>
      </c>
      <c r="Q18" s="313">
        <f t="shared" si="0"/>
        <v>3.3044352679516527</v>
      </c>
      <c r="R18" s="112">
        <f t="shared" si="9"/>
        <v>5.8059529354407391E-2</v>
      </c>
    </row>
    <row r="19" spans="1:18" ht="20.100000000000001" customHeight="1" x14ac:dyDescent="0.25">
      <c r="A19" s="15" t="s">
        <v>38</v>
      </c>
      <c r="B19" s="28">
        <v>8491.3199999999979</v>
      </c>
      <c r="C19" s="265">
        <v>8838.3100000000031</v>
      </c>
      <c r="D19" s="4">
        <f t="shared" si="1"/>
        <v>1.9831491225929292E-2</v>
      </c>
      <c r="E19" s="271">
        <f t="shared" si="2"/>
        <v>1.9235397356768682E-2</v>
      </c>
      <c r="F19" s="107">
        <f t="shared" si="3"/>
        <v>4.0864082380596342E-2</v>
      </c>
      <c r="G19" s="103">
        <f t="shared" si="4"/>
        <v>-3.0057944829747812E-2</v>
      </c>
      <c r="I19" s="28">
        <v>2244.92</v>
      </c>
      <c r="J19" s="265">
        <v>2394.9139999999998</v>
      </c>
      <c r="K19" s="4">
        <f t="shared" si="5"/>
        <v>1.8386634194959256E-2</v>
      </c>
      <c r="L19" s="271">
        <f t="shared" si="6"/>
        <v>1.7578136411060669E-2</v>
      </c>
      <c r="M19" s="107">
        <f t="shared" si="7"/>
        <v>6.6814853090533158E-2</v>
      </c>
      <c r="N19" s="103">
        <f t="shared" si="8"/>
        <v>-4.3972038347303309E-2</v>
      </c>
      <c r="P19" s="60">
        <f t="shared" si="0"/>
        <v>2.6437821210365415</v>
      </c>
      <c r="Q19" s="313">
        <f t="shared" si="0"/>
        <v>2.709696763295244</v>
      </c>
      <c r="R19" s="112">
        <f t="shared" si="9"/>
        <v>2.4931949472772542E-2</v>
      </c>
    </row>
    <row r="20" spans="1:18" ht="20.100000000000001" customHeight="1" x14ac:dyDescent="0.25">
      <c r="A20" s="15" t="s">
        <v>49</v>
      </c>
      <c r="B20" s="28">
        <v>10154.289999999997</v>
      </c>
      <c r="C20" s="265">
        <v>6728.5100000000011</v>
      </c>
      <c r="D20" s="4">
        <f t="shared" si="1"/>
        <v>2.3715360278559933E-2</v>
      </c>
      <c r="E20" s="271">
        <f t="shared" si="2"/>
        <v>1.4643700375862764E-2</v>
      </c>
      <c r="F20" s="107">
        <f t="shared" si="3"/>
        <v>-0.33737267696707474</v>
      </c>
      <c r="G20" s="103">
        <f t="shared" si="4"/>
        <v>-0.38252254218960691</v>
      </c>
      <c r="I20" s="28">
        <v>2686.3319999999999</v>
      </c>
      <c r="J20" s="265">
        <v>1912.6570000000004</v>
      </c>
      <c r="K20" s="4">
        <f t="shared" si="5"/>
        <v>2.2001943860009837E-2</v>
      </c>
      <c r="L20" s="271">
        <f t="shared" si="6"/>
        <v>1.4038477228647907E-2</v>
      </c>
      <c r="M20" s="107">
        <f t="shared" si="7"/>
        <v>-0.28800423774872186</v>
      </c>
      <c r="N20" s="103">
        <f t="shared" si="8"/>
        <v>-0.36194377560594182</v>
      </c>
      <c r="P20" s="60">
        <f t="shared" si="0"/>
        <v>2.6455143589556736</v>
      </c>
      <c r="Q20" s="313">
        <f t="shared" si="0"/>
        <v>2.8426159729271419</v>
      </c>
      <c r="R20" s="112">
        <f t="shared" si="9"/>
        <v>7.4504080200598455E-2</v>
      </c>
    </row>
    <row r="21" spans="1:18" ht="20.100000000000001" customHeight="1" x14ac:dyDescent="0.25">
      <c r="A21" s="15" t="s">
        <v>46</v>
      </c>
      <c r="B21" s="28">
        <v>3056.3600000000019</v>
      </c>
      <c r="C21" s="265">
        <v>5292.1399999999985</v>
      </c>
      <c r="D21" s="4">
        <f t="shared" si="1"/>
        <v>7.1381335909235909E-3</v>
      </c>
      <c r="E21" s="271">
        <f t="shared" si="2"/>
        <v>1.1517633548455503E-2</v>
      </c>
      <c r="F21" s="107">
        <f t="shared" si="3"/>
        <v>0.73151722964572075</v>
      </c>
      <c r="G21" s="103">
        <f t="shared" si="4"/>
        <v>0.61353572355392916</v>
      </c>
      <c r="I21" s="28">
        <v>1300.2459999999999</v>
      </c>
      <c r="J21" s="265">
        <v>1598.9039999999995</v>
      </c>
      <c r="K21" s="4">
        <f t="shared" si="5"/>
        <v>1.0649442993718701E-2</v>
      </c>
      <c r="L21" s="271">
        <f t="shared" si="6"/>
        <v>1.1735599950641459E-2</v>
      </c>
      <c r="M21" s="107">
        <f t="shared" si="7"/>
        <v>0.22969345800717689</v>
      </c>
      <c r="N21" s="103">
        <f t="shared" si="8"/>
        <v>0.10199190300970663</v>
      </c>
      <c r="P21" s="60">
        <f t="shared" si="0"/>
        <v>4.2542305225824153</v>
      </c>
      <c r="Q21" s="313">
        <f t="shared" si="0"/>
        <v>3.0212806161590584</v>
      </c>
      <c r="R21" s="112">
        <f t="shared" si="9"/>
        <v>-0.28981737117407735</v>
      </c>
    </row>
    <row r="22" spans="1:18" ht="20.100000000000001" customHeight="1" x14ac:dyDescent="0.25">
      <c r="A22" s="15" t="s">
        <v>55</v>
      </c>
      <c r="B22" s="28">
        <v>2791.59</v>
      </c>
      <c r="C22" s="265">
        <v>2770.26</v>
      </c>
      <c r="D22" s="4">
        <f t="shared" si="1"/>
        <v>6.5197628391571588E-3</v>
      </c>
      <c r="E22" s="271">
        <f t="shared" si="2"/>
        <v>6.0290996674208074E-3</v>
      </c>
      <c r="F22" s="107">
        <f t="shared" si="3"/>
        <v>-7.640806852009044E-3</v>
      </c>
      <c r="G22" s="103">
        <f t="shared" si="4"/>
        <v>-7.5257825145029628E-2</v>
      </c>
      <c r="I22" s="28">
        <v>1694.279</v>
      </c>
      <c r="J22" s="265">
        <v>1572.4870000000001</v>
      </c>
      <c r="K22" s="4">
        <f t="shared" si="5"/>
        <v>1.3876703043850726E-2</v>
      </c>
      <c r="L22" s="271">
        <f t="shared" si="6"/>
        <v>1.154170504269446E-2</v>
      </c>
      <c r="M22" s="107">
        <f t="shared" si="7"/>
        <v>-7.1884264634100942E-2</v>
      </c>
      <c r="N22" s="103">
        <f t="shared" si="8"/>
        <v>-0.16826749075609776</v>
      </c>
      <c r="P22" s="60">
        <f t="shared" si="0"/>
        <v>6.0692257817229596</v>
      </c>
      <c r="Q22" s="313">
        <f t="shared" si="0"/>
        <v>5.6763155804870298</v>
      </c>
      <c r="R22" s="112">
        <f t="shared" si="9"/>
        <v>-6.4738109170225766E-2</v>
      </c>
    </row>
    <row r="23" spans="1:18" ht="20.100000000000001" customHeight="1" x14ac:dyDescent="0.25">
      <c r="A23" s="15" t="s">
        <v>51</v>
      </c>
      <c r="B23" s="28">
        <v>8445.1099999999988</v>
      </c>
      <c r="C23" s="265">
        <v>4428.2300000000005</v>
      </c>
      <c r="D23" s="4">
        <f t="shared" si="1"/>
        <v>1.9723567698191533E-2</v>
      </c>
      <c r="E23" s="271">
        <f t="shared" si="2"/>
        <v>9.6374491998089864E-3</v>
      </c>
      <c r="F23" s="107">
        <f t="shared" si="3"/>
        <v>-0.47564566950578485</v>
      </c>
      <c r="G23" s="103">
        <f t="shared" si="4"/>
        <v>-0.5113739386666516</v>
      </c>
      <c r="I23" s="28">
        <v>2108.5100000000002</v>
      </c>
      <c r="J23" s="265">
        <v>1506.5720000000001</v>
      </c>
      <c r="K23" s="4">
        <f t="shared" si="5"/>
        <v>1.7269391366468979E-2</v>
      </c>
      <c r="L23" s="271">
        <f t="shared" si="6"/>
        <v>1.1057903594485856E-2</v>
      </c>
      <c r="M23" s="107">
        <f t="shared" si="7"/>
        <v>-0.28548026805658977</v>
      </c>
      <c r="N23" s="103">
        <f t="shared" si="8"/>
        <v>-0.35968191583425607</v>
      </c>
      <c r="P23" s="60">
        <f t="shared" si="0"/>
        <v>2.4967229556512591</v>
      </c>
      <c r="Q23" s="313">
        <f t="shared" si="0"/>
        <v>3.4021990727672229</v>
      </c>
      <c r="R23" s="112">
        <f t="shared" si="9"/>
        <v>0.36266583565727434</v>
      </c>
    </row>
    <row r="24" spans="1:18" ht="20.100000000000001" customHeight="1" x14ac:dyDescent="0.25">
      <c r="A24" s="15" t="s">
        <v>52</v>
      </c>
      <c r="B24" s="28">
        <v>4031.6000000000008</v>
      </c>
      <c r="C24" s="265">
        <v>4108.8499999999995</v>
      </c>
      <c r="D24" s="4">
        <f t="shared" si="1"/>
        <v>9.4158081460192968E-3</v>
      </c>
      <c r="E24" s="271">
        <f t="shared" si="2"/>
        <v>8.942361427621226E-3</v>
      </c>
      <c r="F24" s="107">
        <f t="shared" si="3"/>
        <v>1.9161127095941716E-2</v>
      </c>
      <c r="G24" s="103">
        <f t="shared" si="4"/>
        <v>-5.0282111854438004E-2</v>
      </c>
      <c r="I24" s="28">
        <v>1173.4970000000001</v>
      </c>
      <c r="J24" s="265">
        <v>1284.77</v>
      </c>
      <c r="K24" s="4">
        <f t="shared" si="5"/>
        <v>9.6113269372102798E-3</v>
      </c>
      <c r="L24" s="271">
        <f t="shared" si="6"/>
        <v>9.4299262173248872E-3</v>
      </c>
      <c r="M24" s="107">
        <f t="shared" si="7"/>
        <v>9.4821716629867742E-2</v>
      </c>
      <c r="N24" s="103">
        <f t="shared" si="8"/>
        <v>-1.8873639516214891E-2</v>
      </c>
      <c r="P24" s="60">
        <f t="shared" si="0"/>
        <v>2.9107475940073417</v>
      </c>
      <c r="Q24" s="313">
        <f t="shared" si="0"/>
        <v>3.1268359760030187</v>
      </c>
      <c r="R24" s="112">
        <f t="shared" si="9"/>
        <v>7.4238103791809534E-2</v>
      </c>
    </row>
    <row r="25" spans="1:18" ht="20.100000000000001" customHeight="1" x14ac:dyDescent="0.25">
      <c r="A25" s="15" t="s">
        <v>47</v>
      </c>
      <c r="B25" s="28">
        <v>4587.5999999999995</v>
      </c>
      <c r="C25" s="265">
        <v>3491.68</v>
      </c>
      <c r="D25" s="4">
        <f t="shared" si="1"/>
        <v>1.0714347021202031E-2</v>
      </c>
      <c r="E25" s="271">
        <f t="shared" si="2"/>
        <v>7.5991736251253966E-3</v>
      </c>
      <c r="F25" s="107">
        <f t="shared" si="3"/>
        <v>-0.23888743569622456</v>
      </c>
      <c r="G25" s="103">
        <f t="shared" si="4"/>
        <v>-0.29074785331408337</v>
      </c>
      <c r="I25" s="28">
        <v>1260.1560000000002</v>
      </c>
      <c r="J25" s="265">
        <v>1158.9259999999999</v>
      </c>
      <c r="K25" s="4">
        <f t="shared" si="5"/>
        <v>1.032109268953151E-2</v>
      </c>
      <c r="L25" s="271">
        <f t="shared" si="6"/>
        <v>8.5062592303209623E-3</v>
      </c>
      <c r="M25" s="107">
        <f t="shared" si="7"/>
        <v>-8.0331324058291381E-2</v>
      </c>
      <c r="N25" s="103">
        <f t="shared" si="8"/>
        <v>-0.17583733755741768</v>
      </c>
      <c r="P25" s="60">
        <f t="shared" si="0"/>
        <v>2.746874182579127</v>
      </c>
      <c r="Q25" s="313">
        <f t="shared" si="0"/>
        <v>3.3191071346744261</v>
      </c>
      <c r="R25" s="112">
        <f t="shared" si="9"/>
        <v>0.2083215007532713</v>
      </c>
    </row>
    <row r="26" spans="1:18" ht="20.100000000000001" customHeight="1" x14ac:dyDescent="0.25">
      <c r="A26" s="15" t="s">
        <v>56</v>
      </c>
      <c r="B26" s="28">
        <v>423.20999999999992</v>
      </c>
      <c r="C26" s="265">
        <v>529.62000000000012</v>
      </c>
      <c r="D26" s="4">
        <f t="shared" si="1"/>
        <v>9.8840762116202629E-4</v>
      </c>
      <c r="E26" s="271">
        <f t="shared" si="2"/>
        <v>1.1526469594404167E-3</v>
      </c>
      <c r="F26" s="107">
        <f t="shared" si="3"/>
        <v>0.25143545757425445</v>
      </c>
      <c r="G26" s="103">
        <f t="shared" si="4"/>
        <v>0.16616559277972948</v>
      </c>
      <c r="I26" s="28">
        <v>758.55000000000007</v>
      </c>
      <c r="J26" s="265">
        <v>1062.2669999999998</v>
      </c>
      <c r="K26" s="4">
        <f t="shared" si="5"/>
        <v>6.2127743387676813E-3</v>
      </c>
      <c r="L26" s="271">
        <f t="shared" si="6"/>
        <v>7.7968036559843829E-3</v>
      </c>
      <c r="M26" s="107">
        <f t="shared" si="7"/>
        <v>0.4003915364840811</v>
      </c>
      <c r="N26" s="103">
        <f t="shared" si="8"/>
        <v>0.25496327901890242</v>
      </c>
      <c r="P26" s="60">
        <f t="shared" si="0"/>
        <v>17.923725809881624</v>
      </c>
      <c r="Q26" s="313">
        <f t="shared" si="0"/>
        <v>20.057154186020156</v>
      </c>
      <c r="R26" s="112">
        <f t="shared" si="9"/>
        <v>0.11902817521133584</v>
      </c>
    </row>
    <row r="27" spans="1:18" ht="20.100000000000001" customHeight="1" x14ac:dyDescent="0.25">
      <c r="A27" s="15" t="s">
        <v>62</v>
      </c>
      <c r="B27" s="28">
        <v>1076.0700000000002</v>
      </c>
      <c r="C27" s="265">
        <v>2693.81</v>
      </c>
      <c r="D27" s="4">
        <f t="shared" si="1"/>
        <v>2.5131631788091534E-3</v>
      </c>
      <c r="E27" s="271">
        <f t="shared" si="2"/>
        <v>5.862716486934383E-3</v>
      </c>
      <c r="F27" s="107">
        <f t="shared" si="3"/>
        <v>1.5033780330275908</v>
      </c>
      <c r="G27" s="103">
        <f t="shared" si="4"/>
        <v>1.3328037496205856</v>
      </c>
      <c r="I27" s="28">
        <v>367.60500000000013</v>
      </c>
      <c r="J27" s="265">
        <v>843.98899999999992</v>
      </c>
      <c r="K27" s="4">
        <f t="shared" si="5"/>
        <v>3.0108060257104927E-3</v>
      </c>
      <c r="L27" s="271">
        <f t="shared" si="6"/>
        <v>6.1946916554977268E-3</v>
      </c>
      <c r="M27" s="107">
        <f t="shared" si="7"/>
        <v>1.2959127324165873</v>
      </c>
      <c r="N27" s="103">
        <f t="shared" si="8"/>
        <v>1.0574861358050782</v>
      </c>
      <c r="P27" s="60">
        <f t="shared" si="0"/>
        <v>3.4161811034598126</v>
      </c>
      <c r="Q27" s="313">
        <f t="shared" si="0"/>
        <v>3.133068033751452</v>
      </c>
      <c r="R27" s="112">
        <f t="shared" si="9"/>
        <v>-8.2874139612104172E-2</v>
      </c>
    </row>
    <row r="28" spans="1:18" ht="20.100000000000001" customHeight="1" x14ac:dyDescent="0.25">
      <c r="A28" s="15" t="s">
        <v>58</v>
      </c>
      <c r="B28" s="28">
        <v>2160.8500000000004</v>
      </c>
      <c r="C28" s="265">
        <v>2428.3299999999995</v>
      </c>
      <c r="D28" s="4">
        <f t="shared" si="1"/>
        <v>5.0466685763284544E-3</v>
      </c>
      <c r="E28" s="271">
        <f t="shared" si="2"/>
        <v>5.2849348419960456E-3</v>
      </c>
      <c r="F28" s="107">
        <f t="shared" si="3"/>
        <v>0.12378462179234979</v>
      </c>
      <c r="G28" s="103">
        <f t="shared" si="4"/>
        <v>4.7212584314568637E-2</v>
      </c>
      <c r="I28" s="28">
        <v>673.58500000000004</v>
      </c>
      <c r="J28" s="265">
        <v>841.39699999999982</v>
      </c>
      <c r="K28" s="4">
        <f t="shared" si="5"/>
        <v>5.51688300438841E-3</v>
      </c>
      <c r="L28" s="271">
        <f t="shared" si="6"/>
        <v>6.1756669516555545E-3</v>
      </c>
      <c r="M28" s="107">
        <f t="shared" si="7"/>
        <v>0.24913262617190077</v>
      </c>
      <c r="N28" s="103">
        <f t="shared" si="8"/>
        <v>0.11941234692544943</v>
      </c>
      <c r="P28" s="60">
        <f t="shared" si="0"/>
        <v>3.1172223893375288</v>
      </c>
      <c r="Q28" s="313">
        <f t="shared" si="0"/>
        <v>3.4649203361981278</v>
      </c>
      <c r="R28" s="112">
        <f t="shared" si="9"/>
        <v>0.11154095006179256</v>
      </c>
    </row>
    <row r="29" spans="1:18" ht="20.100000000000001" customHeight="1" x14ac:dyDescent="0.25">
      <c r="A29" s="15" t="s">
        <v>73</v>
      </c>
      <c r="B29" s="28">
        <v>4533.87</v>
      </c>
      <c r="C29" s="265">
        <v>3394.6699999999996</v>
      </c>
      <c r="D29" s="4">
        <f t="shared" si="1"/>
        <v>1.0588860521627269E-2</v>
      </c>
      <c r="E29" s="271">
        <f t="shared" si="2"/>
        <v>7.3880443597364107E-3</v>
      </c>
      <c r="F29" s="107">
        <f>(C29-B29)/B29</f>
        <v>-0.25126437237944632</v>
      </c>
      <c r="G29" s="103">
        <f>(E29-D29)/D29</f>
        <v>-0.30228145468092021</v>
      </c>
      <c r="I29" s="28">
        <v>1003.7110000000001</v>
      </c>
      <c r="J29" s="265">
        <v>819.91800000000001</v>
      </c>
      <c r="K29" s="4">
        <f t="shared" si="5"/>
        <v>8.2207236758800976E-3</v>
      </c>
      <c r="L29" s="271">
        <f t="shared" si="6"/>
        <v>6.0180158660745409E-3</v>
      </c>
      <c r="M29" s="107">
        <f>(J29-I29)/I29</f>
        <v>-0.1831134659279415</v>
      </c>
      <c r="N29" s="103">
        <f>(L29-K29)/K29</f>
        <v>-0.26794573040672581</v>
      </c>
      <c r="P29" s="60">
        <f t="shared" si="0"/>
        <v>2.213806306753392</v>
      </c>
      <c r="Q29" s="313">
        <f t="shared" si="0"/>
        <v>2.4153098828457558</v>
      </c>
      <c r="R29" s="112">
        <f>(Q29-P29)/P29</f>
        <v>9.1021321728852758E-2</v>
      </c>
    </row>
    <row r="30" spans="1:18" ht="20.100000000000001" customHeight="1" x14ac:dyDescent="0.25">
      <c r="A30" s="15" t="s">
        <v>59</v>
      </c>
      <c r="B30" s="28">
        <v>1180.5</v>
      </c>
      <c r="C30" s="265">
        <v>2689.43</v>
      </c>
      <c r="D30" s="4">
        <f t="shared" si="1"/>
        <v>2.757059608189249E-3</v>
      </c>
      <c r="E30" s="271">
        <f t="shared" si="2"/>
        <v>5.8531840038666188E-3</v>
      </c>
      <c r="F30" s="107">
        <f t="shared" si="3"/>
        <v>1.2782126217704362</v>
      </c>
      <c r="G30" s="103">
        <f t="shared" si="4"/>
        <v>1.1229805791942264</v>
      </c>
      <c r="I30" s="28">
        <v>437.05999999999989</v>
      </c>
      <c r="J30" s="265">
        <v>783.78</v>
      </c>
      <c r="K30" s="4">
        <f t="shared" si="5"/>
        <v>3.5796653516601438E-3</v>
      </c>
      <c r="L30" s="271">
        <f t="shared" si="6"/>
        <v>5.7527709789416785E-3</v>
      </c>
      <c r="M30" s="107">
        <f t="shared" si="7"/>
        <v>0.79330069098064382</v>
      </c>
      <c r="N30" s="103">
        <f t="shared" si="8"/>
        <v>0.60706949220091544</v>
      </c>
      <c r="P30" s="60">
        <f t="shared" si="0"/>
        <v>3.7023295213892409</v>
      </c>
      <c r="Q30" s="313">
        <f t="shared" si="0"/>
        <v>2.9142978251897245</v>
      </c>
      <c r="R30" s="112">
        <f t="shared" si="9"/>
        <v>-0.21284753062818135</v>
      </c>
    </row>
    <row r="31" spans="1:18" ht="20.100000000000001" customHeight="1" x14ac:dyDescent="0.25">
      <c r="A31" s="15" t="s">
        <v>54</v>
      </c>
      <c r="B31" s="28">
        <v>4878.8999999999987</v>
      </c>
      <c r="C31" s="265">
        <v>1736.4500000000003</v>
      </c>
      <c r="D31" s="4">
        <f t="shared" si="1"/>
        <v>1.1394678629728525E-2</v>
      </c>
      <c r="E31" s="271">
        <f t="shared" si="2"/>
        <v>3.7791507358489319E-3</v>
      </c>
      <c r="F31" s="107">
        <f t="shared" si="3"/>
        <v>-0.64408985632007199</v>
      </c>
      <c r="G31" s="103">
        <f t="shared" si="4"/>
        <v>-0.6683407352982127</v>
      </c>
      <c r="I31" s="28">
        <v>1574.9010000000005</v>
      </c>
      <c r="J31" s="265">
        <v>536.8130000000001</v>
      </c>
      <c r="K31" s="4">
        <f t="shared" si="5"/>
        <v>1.2898957905081488E-2</v>
      </c>
      <c r="L31" s="271">
        <f t="shared" si="6"/>
        <v>3.940088095535252E-3</v>
      </c>
      <c r="M31" s="107">
        <f t="shared" si="7"/>
        <v>-0.65914492403014546</v>
      </c>
      <c r="N31" s="103">
        <f t="shared" si="8"/>
        <v>-0.69454213863407754</v>
      </c>
      <c r="P31" s="60">
        <f t="shared" si="0"/>
        <v>3.2279837668326894</v>
      </c>
      <c r="Q31" s="313">
        <f t="shared" si="0"/>
        <v>3.0914394310230642</v>
      </c>
      <c r="R31" s="112">
        <f t="shared" si="9"/>
        <v>-4.2300192836348449E-2</v>
      </c>
    </row>
    <row r="32" spans="1:18" ht="20.100000000000001" customHeight="1" thickBot="1" x14ac:dyDescent="0.3">
      <c r="A32" s="15" t="s">
        <v>18</v>
      </c>
      <c r="B32" s="28">
        <f>B33-SUM(B7:B31)</f>
        <v>15941</v>
      </c>
      <c r="C32" s="265">
        <f>C33-SUM(C7:C31)</f>
        <v>17992.479999999981</v>
      </c>
      <c r="D32" s="4">
        <f t="shared" si="1"/>
        <v>3.7230230592244659E-2</v>
      </c>
      <c r="E32" s="271">
        <f t="shared" si="2"/>
        <v>3.9158221677414902E-2</v>
      </c>
      <c r="F32" s="107">
        <f t="shared" si="3"/>
        <v>0.12869205194153324</v>
      </c>
      <c r="G32" s="103">
        <f t="shared" si="4"/>
        <v>5.1785633730988982E-2</v>
      </c>
      <c r="I32" s="28">
        <f>I33-SUM(I7:I31)</f>
        <v>5076.6170000000275</v>
      </c>
      <c r="J32" s="265">
        <f>J33-SUM(J7:J31)</f>
        <v>5840.3709999999846</v>
      </c>
      <c r="K32" s="4">
        <f t="shared" si="5"/>
        <v>4.1579165282910738E-2</v>
      </c>
      <c r="L32" s="271">
        <f t="shared" si="6"/>
        <v>4.2867024924152827E-2</v>
      </c>
      <c r="M32" s="107">
        <f t="shared" si="7"/>
        <v>0.15044546397728115</v>
      </c>
      <c r="N32" s="103">
        <f t="shared" si="8"/>
        <v>3.097367714044531E-2</v>
      </c>
      <c r="P32" s="60">
        <f t="shared" si="0"/>
        <v>3.1846289442318723</v>
      </c>
      <c r="Q32" s="313">
        <f t="shared" si="0"/>
        <v>3.2460066650067088</v>
      </c>
      <c r="R32" s="112">
        <f t="shared" si="9"/>
        <v>1.9273115282710186E-2</v>
      </c>
    </row>
    <row r="33" spans="1:18" ht="26.25" customHeight="1" thickBot="1" x14ac:dyDescent="0.3">
      <c r="A33" s="19" t="s">
        <v>19</v>
      </c>
      <c r="B33" s="26">
        <v>428173.55000000005</v>
      </c>
      <c r="C33" s="284">
        <v>459481.54</v>
      </c>
      <c r="D33" s="21">
        <f>SUM(D7:D32)</f>
        <v>0.99999999999999956</v>
      </c>
      <c r="E33" s="289">
        <f>SUM(E7:E32)</f>
        <v>0.99999999999999978</v>
      </c>
      <c r="F33" s="117">
        <f t="shared" si="3"/>
        <v>7.3119859925957431E-2</v>
      </c>
      <c r="G33" s="119">
        <v>0</v>
      </c>
      <c r="H33" s="2"/>
      <c r="I33" s="26">
        <v>122095.21200000003</v>
      </c>
      <c r="J33" s="284">
        <v>136243.908</v>
      </c>
      <c r="K33" s="21">
        <f>SUM(K7:K32)</f>
        <v>1</v>
      </c>
      <c r="L33" s="289">
        <f>SUM(L7:L32)</f>
        <v>0.99999999999999978</v>
      </c>
      <c r="M33" s="117">
        <f t="shared" si="7"/>
        <v>0.11588248030561563</v>
      </c>
      <c r="N33" s="119">
        <f t="shared" si="8"/>
        <v>-2.2204460492503131E-16</v>
      </c>
      <c r="P33" s="51">
        <f t="shared" si="0"/>
        <v>2.8515355981237049</v>
      </c>
      <c r="Q33" s="302">
        <f t="shared" si="0"/>
        <v>2.965166086977074</v>
      </c>
      <c r="R33" s="118">
        <f t="shared" si="9"/>
        <v>3.9848876138224354E-2</v>
      </c>
    </row>
    <row r="35" spans="1:18" ht="15.75" thickBot="1" x14ac:dyDescent="0.3"/>
    <row r="36" spans="1:18" x14ac:dyDescent="0.25">
      <c r="A36" s="397" t="s">
        <v>2</v>
      </c>
      <c r="B36" s="385" t="s">
        <v>1</v>
      </c>
      <c r="C36" s="380"/>
      <c r="D36" s="385" t="s">
        <v>13</v>
      </c>
      <c r="E36" s="380"/>
      <c r="F36" s="400" t="s">
        <v>101</v>
      </c>
      <c r="G36" s="396"/>
      <c r="I36" s="393" t="s">
        <v>20</v>
      </c>
      <c r="J36" s="394"/>
      <c r="K36" s="385" t="s">
        <v>13</v>
      </c>
      <c r="L36" s="386"/>
      <c r="M36" s="395" t="s">
        <v>101</v>
      </c>
      <c r="N36" s="396"/>
      <c r="P36" s="391" t="s">
        <v>23</v>
      </c>
      <c r="Q36" s="380"/>
      <c r="R36" s="247" t="s">
        <v>0</v>
      </c>
    </row>
    <row r="37" spans="1:18" x14ac:dyDescent="0.25">
      <c r="A37" s="398"/>
      <c r="B37" s="388" t="str">
        <f>B5</f>
        <v>jan - set</v>
      </c>
      <c r="C37" s="376"/>
      <c r="D37" s="388" t="str">
        <f>B5</f>
        <v>jan - set</v>
      </c>
      <c r="E37" s="376"/>
      <c r="F37" s="388" t="str">
        <f>B5</f>
        <v>jan - set</v>
      </c>
      <c r="G37" s="377"/>
      <c r="I37" s="390" t="str">
        <f>B5</f>
        <v>jan - set</v>
      </c>
      <c r="J37" s="376"/>
      <c r="K37" s="388" t="str">
        <f>B5</f>
        <v>jan - set</v>
      </c>
      <c r="L37" s="389"/>
      <c r="M37" s="376" t="str">
        <f>B5</f>
        <v>jan - set</v>
      </c>
      <c r="N37" s="377"/>
      <c r="P37" s="390" t="str">
        <f>B5</f>
        <v>jan - set</v>
      </c>
      <c r="Q37" s="389"/>
      <c r="R37" s="248" t="str">
        <f>R5</f>
        <v>2017/2016</v>
      </c>
    </row>
    <row r="38" spans="1:18" ht="19.5" customHeight="1" thickBot="1" x14ac:dyDescent="0.3">
      <c r="A38" s="399"/>
      <c r="B38" s="172">
        <f>B6</f>
        <v>2016</v>
      </c>
      <c r="C38" s="252">
        <f>C6</f>
        <v>2017</v>
      </c>
      <c r="D38" s="172">
        <f>B6</f>
        <v>2016</v>
      </c>
      <c r="E38" s="252">
        <f>C6</f>
        <v>2017</v>
      </c>
      <c r="F38" s="172" t="s">
        <v>1</v>
      </c>
      <c r="G38" s="251" t="s">
        <v>15</v>
      </c>
      <c r="I38" s="41">
        <f>B6</f>
        <v>2016</v>
      </c>
      <c r="J38" s="252">
        <f>C6</f>
        <v>2017</v>
      </c>
      <c r="K38" s="172">
        <f>B6</f>
        <v>2016</v>
      </c>
      <c r="L38" s="252">
        <f>C6</f>
        <v>2017</v>
      </c>
      <c r="M38" s="42">
        <v>1000</v>
      </c>
      <c r="N38" s="251" t="s">
        <v>15</v>
      </c>
      <c r="P38" s="41">
        <f>B6</f>
        <v>2016</v>
      </c>
      <c r="Q38" s="252">
        <f>C6</f>
        <v>2017</v>
      </c>
      <c r="R38" s="249" t="s">
        <v>24</v>
      </c>
    </row>
    <row r="39" spans="1:18" ht="20.100000000000001" customHeight="1" x14ac:dyDescent="0.25">
      <c r="A39" s="68" t="s">
        <v>39</v>
      </c>
      <c r="B39" s="70">
        <v>75466</v>
      </c>
      <c r="C39" s="304">
        <v>79616.679999999993</v>
      </c>
      <c r="D39" s="4">
        <f t="shared" ref="D39:D61" si="10">B39/$B$62</f>
        <v>0.37491433322246431</v>
      </c>
      <c r="E39" s="306">
        <f t="shared" ref="E39:E61" si="11">C39/$C$62</f>
        <v>0.36052489034143337</v>
      </c>
      <c r="F39" s="107">
        <f>(C39-B39)/B39</f>
        <v>5.5000662550022436E-2</v>
      </c>
      <c r="G39" s="121">
        <f>(E39-D39)/D39</f>
        <v>-3.8380615532489198E-2</v>
      </c>
      <c r="I39" s="70">
        <v>16661.348000000009</v>
      </c>
      <c r="J39" s="304">
        <v>17617.481</v>
      </c>
      <c r="K39" s="4">
        <f t="shared" ref="K39:K61" si="12">I39/$I$62</f>
        <v>0.33011084566129578</v>
      </c>
      <c r="L39" s="306">
        <f t="shared" ref="L39:L61" si="13">J39/$J$62</f>
        <v>0.31487659138854535</v>
      </c>
      <c r="M39" s="107">
        <f>(J39-I39)/I39</f>
        <v>5.7386293113857907E-2</v>
      </c>
      <c r="N39" s="121">
        <f>(L39-K39)/K39</f>
        <v>-4.6148905656923693E-2</v>
      </c>
      <c r="P39" s="60">
        <f t="shared" ref="P39:Q62" si="14">(I39/B39)*10</f>
        <v>2.2077952985450415</v>
      </c>
      <c r="Q39" s="312">
        <f t="shared" si="14"/>
        <v>2.2127876972513802</v>
      </c>
      <c r="R39" s="124">
        <f t="shared" si="9"/>
        <v>2.2612597778556543E-3</v>
      </c>
    </row>
    <row r="40" spans="1:18" ht="20.100000000000001" customHeight="1" x14ac:dyDescent="0.25">
      <c r="A40" s="68" t="s">
        <v>35</v>
      </c>
      <c r="B40" s="28">
        <v>37669.180000000008</v>
      </c>
      <c r="C40" s="265">
        <v>40502.049999999996</v>
      </c>
      <c r="D40" s="4">
        <f t="shared" si="10"/>
        <v>0.18714010948953158</v>
      </c>
      <c r="E40" s="271">
        <f t="shared" si="11"/>
        <v>0.18340374322131056</v>
      </c>
      <c r="F40" s="107">
        <f t="shared" ref="F40:F62" si="15">(C40-B40)/B40</f>
        <v>7.5203920021619464E-2</v>
      </c>
      <c r="G40" s="103">
        <f t="shared" ref="G40:G61" si="16">(E40-D40)/D40</f>
        <v>-1.9965609074467427E-2</v>
      </c>
      <c r="I40" s="28">
        <v>9016.1620000000003</v>
      </c>
      <c r="J40" s="265">
        <v>9635.2720000000027</v>
      </c>
      <c r="K40" s="4">
        <f t="shared" si="12"/>
        <v>0.17863697837889458</v>
      </c>
      <c r="L40" s="271">
        <f t="shared" si="13"/>
        <v>0.17221086286180715</v>
      </c>
      <c r="M40" s="107">
        <f t="shared" ref="M40:M62" si="17">(J40-I40)/I40</f>
        <v>6.8666689884232607E-2</v>
      </c>
      <c r="N40" s="103">
        <f t="shared" ref="N40:N61" si="18">(L40-K40)/K40</f>
        <v>-3.5973041950236345E-2</v>
      </c>
      <c r="P40" s="60">
        <f t="shared" si="14"/>
        <v>2.3935116187822509</v>
      </c>
      <c r="Q40" s="313">
        <f t="shared" si="14"/>
        <v>2.3789590897250887</v>
      </c>
      <c r="R40" s="112">
        <f t="shared" si="9"/>
        <v>-6.0799909818553977E-3</v>
      </c>
    </row>
    <row r="41" spans="1:18" ht="20.100000000000001" customHeight="1" x14ac:dyDescent="0.25">
      <c r="A41" s="68" t="s">
        <v>37</v>
      </c>
      <c r="B41" s="28">
        <v>19533.780000000006</v>
      </c>
      <c r="C41" s="265">
        <v>26753.550000000007</v>
      </c>
      <c r="D41" s="4">
        <f t="shared" si="10"/>
        <v>9.7043623671776838E-2</v>
      </c>
      <c r="E41" s="271">
        <f t="shared" si="11"/>
        <v>0.12114698427507976</v>
      </c>
      <c r="F41" s="107">
        <f t="shared" si="15"/>
        <v>0.36960434693131583</v>
      </c>
      <c r="G41" s="103">
        <f t="shared" si="16"/>
        <v>0.24837655160967467</v>
      </c>
      <c r="I41" s="28">
        <v>5327.6169999999993</v>
      </c>
      <c r="J41" s="265">
        <v>6996.0749999999998</v>
      </c>
      <c r="K41" s="4">
        <f t="shared" si="12"/>
        <v>0.10555593420349269</v>
      </c>
      <c r="L41" s="271">
        <f t="shared" si="13"/>
        <v>0.12504059173377949</v>
      </c>
      <c r="M41" s="107">
        <f t="shared" si="17"/>
        <v>0.31317153616710824</v>
      </c>
      <c r="N41" s="103">
        <f t="shared" si="18"/>
        <v>0.18459083022962897</v>
      </c>
      <c r="P41" s="60">
        <f t="shared" si="14"/>
        <v>2.7273866092481831</v>
      </c>
      <c r="Q41" s="313">
        <f t="shared" si="14"/>
        <v>2.6150081017285549</v>
      </c>
      <c r="R41" s="112">
        <f t="shared" si="9"/>
        <v>-4.1203732224308988E-2</v>
      </c>
    </row>
    <row r="42" spans="1:18" ht="20.100000000000001" customHeight="1" x14ac:dyDescent="0.25">
      <c r="A42" s="68" t="s">
        <v>45</v>
      </c>
      <c r="B42" s="28">
        <v>14954.52</v>
      </c>
      <c r="C42" s="265">
        <v>19179.640000000003</v>
      </c>
      <c r="D42" s="4">
        <f t="shared" si="10"/>
        <v>7.4293905791508852E-2</v>
      </c>
      <c r="E42" s="271">
        <f t="shared" si="11"/>
        <v>8.6850363614611542E-2</v>
      </c>
      <c r="F42" s="107">
        <f t="shared" si="15"/>
        <v>0.2825313015730363</v>
      </c>
      <c r="G42" s="103">
        <f t="shared" si="16"/>
        <v>0.16901060308149507</v>
      </c>
      <c r="I42" s="28">
        <v>3491.7849999999989</v>
      </c>
      <c r="J42" s="265">
        <v>4708.5870000000004</v>
      </c>
      <c r="K42" s="4">
        <f t="shared" si="12"/>
        <v>6.9182643518245143E-2</v>
      </c>
      <c r="L42" s="271">
        <f t="shared" si="13"/>
        <v>8.4156402655772233E-2</v>
      </c>
      <c r="M42" s="107">
        <f t="shared" si="17"/>
        <v>0.34847563638654783</v>
      </c>
      <c r="N42" s="103">
        <f t="shared" si="18"/>
        <v>0.21643808874661094</v>
      </c>
      <c r="P42" s="60">
        <f t="shared" si="14"/>
        <v>2.3349361932044617</v>
      </c>
      <c r="Q42" s="313">
        <f t="shared" si="14"/>
        <v>2.4549923773334639</v>
      </c>
      <c r="R42" s="112">
        <f t="shared" si="9"/>
        <v>5.1417329723360598E-2</v>
      </c>
    </row>
    <row r="43" spans="1:18" ht="20.100000000000001" customHeight="1" x14ac:dyDescent="0.25">
      <c r="A43" s="68" t="s">
        <v>40</v>
      </c>
      <c r="B43" s="28">
        <v>12791.95</v>
      </c>
      <c r="C43" s="265">
        <v>11924.850000000002</v>
      </c>
      <c r="D43" s="4">
        <f t="shared" si="10"/>
        <v>6.3550279660576983E-2</v>
      </c>
      <c r="E43" s="271">
        <f t="shared" si="11"/>
        <v>5.3998800736077449E-2</v>
      </c>
      <c r="F43" s="107">
        <f t="shared" si="15"/>
        <v>-6.7784817795566624E-2</v>
      </c>
      <c r="G43" s="103">
        <f t="shared" si="16"/>
        <v>-0.15029798413971002</v>
      </c>
      <c r="I43" s="28">
        <v>3969.65</v>
      </c>
      <c r="J43" s="265">
        <v>3989.1740000000013</v>
      </c>
      <c r="K43" s="4">
        <f t="shared" si="12"/>
        <v>7.8650570078685242E-2</v>
      </c>
      <c r="L43" s="271">
        <f t="shared" si="13"/>
        <v>7.1298360507714431E-2</v>
      </c>
      <c r="M43" s="107">
        <f t="shared" si="17"/>
        <v>4.9183177358208532E-3</v>
      </c>
      <c r="N43" s="103">
        <f t="shared" si="18"/>
        <v>-9.3479418694808691E-2</v>
      </c>
      <c r="P43" s="60">
        <f t="shared" si="14"/>
        <v>3.1032407099777592</v>
      </c>
      <c r="Q43" s="313">
        <f t="shared" si="14"/>
        <v>3.3452613659710613</v>
      </c>
      <c r="R43" s="112">
        <f t="shared" si="9"/>
        <v>7.798964972815034E-2</v>
      </c>
    </row>
    <row r="44" spans="1:18" ht="20.100000000000001" customHeight="1" x14ac:dyDescent="0.25">
      <c r="A44" s="68" t="s">
        <v>50</v>
      </c>
      <c r="B44" s="28">
        <v>6593.8300000000008</v>
      </c>
      <c r="C44" s="265">
        <v>8030.18</v>
      </c>
      <c r="D44" s="4">
        <f t="shared" si="10"/>
        <v>3.2758081491430342E-2</v>
      </c>
      <c r="E44" s="271">
        <f t="shared" si="11"/>
        <v>3.6362729065341229E-2</v>
      </c>
      <c r="F44" s="107">
        <f t="shared" si="15"/>
        <v>0.21783242819423601</v>
      </c>
      <c r="G44" s="103">
        <f t="shared" si="16"/>
        <v>0.1100384213542505</v>
      </c>
      <c r="I44" s="28">
        <v>2059.3250000000003</v>
      </c>
      <c r="J44" s="265">
        <v>2653.5210000000002</v>
      </c>
      <c r="K44" s="4">
        <f t="shared" si="12"/>
        <v>4.0801351561797261E-2</v>
      </c>
      <c r="L44" s="271">
        <f t="shared" si="13"/>
        <v>4.742628345436696E-2</v>
      </c>
      <c r="M44" s="107">
        <f t="shared" si="17"/>
        <v>0.28853920580772818</v>
      </c>
      <c r="N44" s="103">
        <f t="shared" si="18"/>
        <v>0.16237040291510083</v>
      </c>
      <c r="P44" s="60">
        <f t="shared" si="14"/>
        <v>3.1231090276819389</v>
      </c>
      <c r="Q44" s="313">
        <f t="shared" si="14"/>
        <v>3.3044352679516527</v>
      </c>
      <c r="R44" s="112">
        <f t="shared" si="9"/>
        <v>5.8059529354407238E-2</v>
      </c>
    </row>
    <row r="45" spans="1:18" ht="20.100000000000001" customHeight="1" x14ac:dyDescent="0.25">
      <c r="A45" s="68" t="s">
        <v>38</v>
      </c>
      <c r="B45" s="28">
        <v>8491.32</v>
      </c>
      <c r="C45" s="265">
        <v>8838.3100000000031</v>
      </c>
      <c r="D45" s="4">
        <f t="shared" si="10"/>
        <v>4.2184792833575062E-2</v>
      </c>
      <c r="E45" s="271">
        <f t="shared" si="11"/>
        <v>4.0022150428196644E-2</v>
      </c>
      <c r="F45" s="107">
        <f t="shared" si="15"/>
        <v>4.086408238059612E-2</v>
      </c>
      <c r="G45" s="103">
        <f t="shared" si="16"/>
        <v>-5.1265924521908784E-2</v>
      </c>
      <c r="I45" s="28">
        <v>2244.92</v>
      </c>
      <c r="J45" s="265">
        <v>2394.9139999999998</v>
      </c>
      <c r="K45" s="4">
        <f t="shared" si="12"/>
        <v>4.447854037032032E-2</v>
      </c>
      <c r="L45" s="271">
        <f t="shared" si="13"/>
        <v>4.2804210033699289E-2</v>
      </c>
      <c r="M45" s="107">
        <f t="shared" si="17"/>
        <v>6.6814853090533158E-2</v>
      </c>
      <c r="N45" s="103">
        <f t="shared" si="18"/>
        <v>-3.7643554007862179E-2</v>
      </c>
      <c r="P45" s="60">
        <f t="shared" si="14"/>
        <v>2.6437821210365406</v>
      </c>
      <c r="Q45" s="313">
        <f t="shared" si="14"/>
        <v>2.709696763295244</v>
      </c>
      <c r="R45" s="112">
        <f t="shared" si="9"/>
        <v>2.4931949472772885E-2</v>
      </c>
    </row>
    <row r="46" spans="1:18" ht="20.100000000000001" customHeight="1" x14ac:dyDescent="0.25">
      <c r="A46" s="68" t="s">
        <v>49</v>
      </c>
      <c r="B46" s="28">
        <v>10154.289999999997</v>
      </c>
      <c r="C46" s="265">
        <v>6728.5100000000011</v>
      </c>
      <c r="D46" s="4">
        <f t="shared" si="10"/>
        <v>5.044641116128503E-2</v>
      </c>
      <c r="E46" s="271">
        <f t="shared" si="11"/>
        <v>3.0468431111561528E-2</v>
      </c>
      <c r="F46" s="107">
        <f t="shared" si="15"/>
        <v>-0.33737267696707474</v>
      </c>
      <c r="G46" s="103">
        <f t="shared" si="16"/>
        <v>-0.3960238119982567</v>
      </c>
      <c r="I46" s="28">
        <v>2686.3319999999999</v>
      </c>
      <c r="J46" s="265">
        <v>1912.6570000000004</v>
      </c>
      <c r="K46" s="4">
        <f t="shared" si="12"/>
        <v>5.3224224609377313E-2</v>
      </c>
      <c r="L46" s="271">
        <f t="shared" si="13"/>
        <v>3.4184848370515691E-2</v>
      </c>
      <c r="M46" s="107">
        <f t="shared" si="17"/>
        <v>-0.28800423774872186</v>
      </c>
      <c r="N46" s="103">
        <f t="shared" si="18"/>
        <v>-0.35772012422154043</v>
      </c>
      <c r="P46" s="60">
        <f t="shared" si="14"/>
        <v>2.6455143589556736</v>
      </c>
      <c r="Q46" s="313">
        <f t="shared" si="14"/>
        <v>2.8426159729271419</v>
      </c>
      <c r="R46" s="112">
        <f t="shared" si="9"/>
        <v>7.4504080200598455E-2</v>
      </c>
    </row>
    <row r="47" spans="1:18" ht="20.100000000000001" customHeight="1" x14ac:dyDescent="0.25">
      <c r="A47" s="68" t="s">
        <v>46</v>
      </c>
      <c r="B47" s="28">
        <v>3056.36</v>
      </c>
      <c r="C47" s="265">
        <v>5292.1399999999985</v>
      </c>
      <c r="D47" s="4">
        <f t="shared" si="10"/>
        <v>1.5183965911639825E-2</v>
      </c>
      <c r="E47" s="271">
        <f t="shared" si="11"/>
        <v>2.3964176767625991E-2</v>
      </c>
      <c r="F47" s="107">
        <f t="shared" si="15"/>
        <v>0.73151722964572186</v>
      </c>
      <c r="G47" s="103">
        <f t="shared" si="16"/>
        <v>0.57825543781387001</v>
      </c>
      <c r="I47" s="28">
        <v>1300.2459999999996</v>
      </c>
      <c r="J47" s="265">
        <v>1598.9039999999995</v>
      </c>
      <c r="K47" s="4">
        <f t="shared" si="12"/>
        <v>2.5761739483967136E-2</v>
      </c>
      <c r="L47" s="271">
        <f t="shared" si="13"/>
        <v>2.8577152515590089E-2</v>
      </c>
      <c r="M47" s="107">
        <f t="shared" si="17"/>
        <v>0.22969345800717708</v>
      </c>
      <c r="N47" s="103">
        <f t="shared" si="18"/>
        <v>0.10928660439933145</v>
      </c>
      <c r="P47" s="60">
        <f t="shared" si="14"/>
        <v>4.2542305225824171</v>
      </c>
      <c r="Q47" s="313">
        <f t="shared" si="14"/>
        <v>3.0212806161590584</v>
      </c>
      <c r="R47" s="112">
        <f t="shared" si="9"/>
        <v>-0.28981737117407763</v>
      </c>
    </row>
    <row r="48" spans="1:18" ht="20.100000000000001" customHeight="1" x14ac:dyDescent="0.25">
      <c r="A48" s="68" t="s">
        <v>47</v>
      </c>
      <c r="B48" s="28">
        <v>4587.6000000000004</v>
      </c>
      <c r="C48" s="265">
        <v>3491.68</v>
      </c>
      <c r="D48" s="4">
        <f t="shared" si="10"/>
        <v>2.2791150916854973E-2</v>
      </c>
      <c r="E48" s="271">
        <f t="shared" si="11"/>
        <v>1.5811228866958231E-2</v>
      </c>
      <c r="F48" s="107">
        <f t="shared" si="15"/>
        <v>-0.2388874356962247</v>
      </c>
      <c r="G48" s="103">
        <f t="shared" si="16"/>
        <v>-0.30625579530232538</v>
      </c>
      <c r="I48" s="28">
        <v>1260.1559999999997</v>
      </c>
      <c r="J48" s="265">
        <v>1158.9259999999999</v>
      </c>
      <c r="K48" s="4">
        <f t="shared" si="12"/>
        <v>2.4967437378125439E-2</v>
      </c>
      <c r="L48" s="271">
        <f t="shared" si="13"/>
        <v>2.071344186785621E-2</v>
      </c>
      <c r="M48" s="107">
        <f t="shared" si="17"/>
        <v>-8.0331324058291048E-2</v>
      </c>
      <c r="N48" s="103">
        <f t="shared" si="18"/>
        <v>-0.17038174346223675</v>
      </c>
      <c r="P48" s="60">
        <f t="shared" si="14"/>
        <v>2.7468741825791252</v>
      </c>
      <c r="Q48" s="313">
        <f t="shared" si="14"/>
        <v>3.3191071346744261</v>
      </c>
      <c r="R48" s="112">
        <f t="shared" si="9"/>
        <v>0.2083215007532721</v>
      </c>
    </row>
    <row r="49" spans="1:18" ht="20.100000000000001" customHeight="1" x14ac:dyDescent="0.25">
      <c r="A49" s="68" t="s">
        <v>62</v>
      </c>
      <c r="B49" s="28">
        <v>1076.07</v>
      </c>
      <c r="C49" s="265">
        <v>2693.81</v>
      </c>
      <c r="D49" s="4">
        <f t="shared" si="10"/>
        <v>5.3459049976240574E-3</v>
      </c>
      <c r="E49" s="271">
        <f t="shared" si="11"/>
        <v>1.2198267434043428E-2</v>
      </c>
      <c r="F49" s="107">
        <f t="shared" si="15"/>
        <v>1.5033780330275912</v>
      </c>
      <c r="G49" s="103">
        <f t="shared" si="16"/>
        <v>1.2817965226589036</v>
      </c>
      <c r="I49" s="28">
        <v>367.60500000000002</v>
      </c>
      <c r="J49" s="265">
        <v>843.98899999999992</v>
      </c>
      <c r="K49" s="4">
        <f t="shared" si="12"/>
        <v>7.2833481072072069E-3</v>
      </c>
      <c r="L49" s="271">
        <f t="shared" si="13"/>
        <v>1.5084584424380931E-2</v>
      </c>
      <c r="M49" s="107">
        <f t="shared" si="17"/>
        <v>1.2959127324165882</v>
      </c>
      <c r="N49" s="103">
        <f t="shared" si="18"/>
        <v>1.0711057884840138</v>
      </c>
      <c r="P49" s="60">
        <f t="shared" si="14"/>
        <v>3.4161811034598126</v>
      </c>
      <c r="Q49" s="313">
        <f t="shared" si="14"/>
        <v>3.133068033751452</v>
      </c>
      <c r="R49" s="112">
        <f t="shared" si="9"/>
        <v>-8.2874139612104172E-2</v>
      </c>
    </row>
    <row r="50" spans="1:18" ht="20.100000000000001" customHeight="1" x14ac:dyDescent="0.25">
      <c r="A50" s="68" t="s">
        <v>58</v>
      </c>
      <c r="B50" s="28">
        <v>2160.8500000000004</v>
      </c>
      <c r="C50" s="265">
        <v>2428.3299999999995</v>
      </c>
      <c r="D50" s="4">
        <f t="shared" si="10"/>
        <v>1.0735081188134552E-2</v>
      </c>
      <c r="E50" s="271">
        <f t="shared" si="11"/>
        <v>1.0996105426184724E-2</v>
      </c>
      <c r="F50" s="107">
        <f t="shared" si="15"/>
        <v>0.12378462179234979</v>
      </c>
      <c r="G50" s="103">
        <f t="shared" si="16"/>
        <v>2.4315068836058835E-2</v>
      </c>
      <c r="I50" s="28">
        <v>673.58499999999992</v>
      </c>
      <c r="J50" s="265">
        <v>841.39699999999982</v>
      </c>
      <c r="K50" s="4">
        <f t="shared" si="12"/>
        <v>1.3345721725202774E-2</v>
      </c>
      <c r="L50" s="271">
        <f t="shared" si="13"/>
        <v>1.5038257703501871E-2</v>
      </c>
      <c r="M50" s="107">
        <f t="shared" si="17"/>
        <v>0.24913262617190096</v>
      </c>
      <c r="N50" s="103">
        <f t="shared" si="18"/>
        <v>0.12682236398671651</v>
      </c>
      <c r="P50" s="60">
        <f t="shared" si="14"/>
        <v>3.1172223893375284</v>
      </c>
      <c r="Q50" s="313">
        <f t="shared" si="14"/>
        <v>3.4649203361981278</v>
      </c>
      <c r="R50" s="112">
        <f t="shared" si="9"/>
        <v>0.11154095006179271</v>
      </c>
    </row>
    <row r="51" spans="1:18" ht="20.100000000000001" customHeight="1" x14ac:dyDescent="0.25">
      <c r="A51" s="68" t="s">
        <v>60</v>
      </c>
      <c r="B51" s="28">
        <v>932.81</v>
      </c>
      <c r="C51" s="265">
        <v>1855.65</v>
      </c>
      <c r="D51" s="4">
        <f t="shared" si="10"/>
        <v>4.6341907504471808E-3</v>
      </c>
      <c r="E51" s="271">
        <f t="shared" si="11"/>
        <v>8.4028624750753355E-3</v>
      </c>
      <c r="F51" s="107">
        <f t="shared" si="15"/>
        <v>0.98931186415239991</v>
      </c>
      <c r="G51" s="103">
        <f t="shared" si="16"/>
        <v>0.81323189475195712</v>
      </c>
      <c r="I51" s="28">
        <v>292.91299999999995</v>
      </c>
      <c r="J51" s="265">
        <v>529.46599999999989</v>
      </c>
      <c r="K51" s="4">
        <f t="shared" si="12"/>
        <v>5.8034774938490611E-3</v>
      </c>
      <c r="L51" s="271">
        <f t="shared" si="13"/>
        <v>9.4631263877127218E-3</v>
      </c>
      <c r="M51" s="107">
        <f t="shared" si="17"/>
        <v>0.80758791859698942</v>
      </c>
      <c r="N51" s="103">
        <f t="shared" si="18"/>
        <v>0.63059586217787822</v>
      </c>
      <c r="P51" s="60">
        <f t="shared" si="14"/>
        <v>3.1401142783632245</v>
      </c>
      <c r="Q51" s="313">
        <f t="shared" si="14"/>
        <v>2.8532643548082874</v>
      </c>
      <c r="R51" s="112">
        <f t="shared" si="9"/>
        <v>-9.1350154206635045E-2</v>
      </c>
    </row>
    <row r="52" spans="1:18" ht="20.100000000000001" customHeight="1" x14ac:dyDescent="0.25">
      <c r="A52" s="68" t="s">
        <v>64</v>
      </c>
      <c r="B52" s="28">
        <v>1347.84</v>
      </c>
      <c r="C52" s="265">
        <v>1337.75</v>
      </c>
      <c r="D52" s="4">
        <f t="shared" si="10"/>
        <v>6.696055639500785E-3</v>
      </c>
      <c r="E52" s="271">
        <f t="shared" si="11"/>
        <v>6.0576775124792006E-3</v>
      </c>
      <c r="F52" s="107">
        <f t="shared" si="15"/>
        <v>-7.48605175688503E-3</v>
      </c>
      <c r="G52" s="103">
        <f t="shared" si="16"/>
        <v>-9.5336443033077575E-2</v>
      </c>
      <c r="I52" s="28">
        <v>368.21799999999996</v>
      </c>
      <c r="J52" s="265">
        <v>402.95999999999987</v>
      </c>
      <c r="K52" s="4">
        <f t="shared" si="12"/>
        <v>7.2954934599355906E-3</v>
      </c>
      <c r="L52" s="271">
        <f t="shared" si="13"/>
        <v>7.2020892922165314E-3</v>
      </c>
      <c r="M52" s="107">
        <f t="shared" si="17"/>
        <v>9.4351715559803997E-2</v>
      </c>
      <c r="N52" s="103">
        <f t="shared" si="18"/>
        <v>-1.2802995195870385E-2</v>
      </c>
      <c r="P52" s="60">
        <f t="shared" si="14"/>
        <v>2.731911799620133</v>
      </c>
      <c r="Q52" s="313">
        <f t="shared" si="14"/>
        <v>3.0122220145767136</v>
      </c>
      <c r="R52" s="112">
        <f t="shared" si="9"/>
        <v>0.10260588024677707</v>
      </c>
    </row>
    <row r="53" spans="1:18" ht="20.100000000000001" customHeight="1" x14ac:dyDescent="0.25">
      <c r="A53" s="68" t="s">
        <v>61</v>
      </c>
      <c r="B53" s="28">
        <v>1153.3200000000002</v>
      </c>
      <c r="C53" s="265">
        <v>685.55</v>
      </c>
      <c r="D53" s="4">
        <f t="shared" si="10"/>
        <v>5.7296822250037446E-3</v>
      </c>
      <c r="E53" s="271">
        <f t="shared" si="11"/>
        <v>3.1043474630387709E-3</v>
      </c>
      <c r="F53" s="107">
        <f t="shared" si="15"/>
        <v>-0.40558561370651697</v>
      </c>
      <c r="G53" s="103">
        <f t="shared" si="16"/>
        <v>-0.45819901678111963</v>
      </c>
      <c r="I53" s="28">
        <v>380.964</v>
      </c>
      <c r="J53" s="265">
        <v>204.46800000000002</v>
      </c>
      <c r="K53" s="4">
        <f t="shared" si="12"/>
        <v>7.5480296196027965E-3</v>
      </c>
      <c r="L53" s="271">
        <f t="shared" si="13"/>
        <v>3.6544490604549593E-3</v>
      </c>
      <c r="M53" s="107">
        <f t="shared" si="17"/>
        <v>-0.46328786971997349</v>
      </c>
      <c r="N53" s="103">
        <f t="shared" si="18"/>
        <v>-0.51584065714791549</v>
      </c>
      <c r="P53" s="60">
        <f t="shared" si="14"/>
        <v>3.3031942565810004</v>
      </c>
      <c r="Q53" s="313">
        <f t="shared" si="14"/>
        <v>2.982539566771206</v>
      </c>
      <c r="R53" s="112">
        <f t="shared" si="9"/>
        <v>-9.7074124287710159E-2</v>
      </c>
    </row>
    <row r="54" spans="1:18" ht="20.100000000000001" customHeight="1" x14ac:dyDescent="0.25">
      <c r="A54" s="68" t="s">
        <v>66</v>
      </c>
      <c r="B54" s="28">
        <v>330.0800000000001</v>
      </c>
      <c r="C54" s="265">
        <v>567.45000000000005</v>
      </c>
      <c r="D54" s="4">
        <f t="shared" si="10"/>
        <v>1.6398341386859123E-3</v>
      </c>
      <c r="E54" s="271">
        <f t="shared" si="11"/>
        <v>2.5695601603112112E-3</v>
      </c>
      <c r="F54" s="107">
        <f t="shared" si="15"/>
        <v>0.71912869607367869</v>
      </c>
      <c r="G54" s="103">
        <f t="shared" si="16"/>
        <v>0.56696345056600572</v>
      </c>
      <c r="I54" s="28">
        <v>96.033999999999992</v>
      </c>
      <c r="J54" s="265">
        <v>158.80100000000002</v>
      </c>
      <c r="K54" s="4">
        <f t="shared" si="12"/>
        <v>1.9027190928511222E-3</v>
      </c>
      <c r="L54" s="271">
        <f t="shared" si="13"/>
        <v>2.8382444453376957E-3</v>
      </c>
      <c r="M54" s="107">
        <f t="shared" si="17"/>
        <v>0.65359143636628725</v>
      </c>
      <c r="N54" s="103">
        <f t="shared" si="18"/>
        <v>0.49167812316674614</v>
      </c>
      <c r="P54" s="60">
        <f t="shared" si="14"/>
        <v>2.909415899175956</v>
      </c>
      <c r="Q54" s="313">
        <f t="shared" si="14"/>
        <v>2.7985020706670194</v>
      </c>
      <c r="R54" s="112">
        <f t="shared" si="9"/>
        <v>-3.8122369696388582E-2</v>
      </c>
    </row>
    <row r="55" spans="1:18" ht="20.100000000000001" customHeight="1" x14ac:dyDescent="0.25">
      <c r="A55" s="68" t="s">
        <v>63</v>
      </c>
      <c r="B55" s="28">
        <v>347.14</v>
      </c>
      <c r="C55" s="265">
        <v>268.5</v>
      </c>
      <c r="D55" s="4">
        <f t="shared" si="10"/>
        <v>1.7245880480593414E-3</v>
      </c>
      <c r="E55" s="271">
        <f t="shared" si="11"/>
        <v>1.2158373478607105E-3</v>
      </c>
      <c r="F55" s="107">
        <f t="shared" si="15"/>
        <v>-0.22653684392464132</v>
      </c>
      <c r="G55" s="103">
        <f t="shared" si="16"/>
        <v>-0.2949983915121771</v>
      </c>
      <c r="I55" s="28">
        <v>90.753</v>
      </c>
      <c r="J55" s="265">
        <v>66.427999999999997</v>
      </c>
      <c r="K55" s="4">
        <f t="shared" si="12"/>
        <v>1.7980867800312173E-3</v>
      </c>
      <c r="L55" s="271">
        <f t="shared" si="13"/>
        <v>1.1872652062322809E-3</v>
      </c>
      <c r="M55" s="107">
        <f t="shared" si="17"/>
        <v>-0.26803521646667333</v>
      </c>
      <c r="N55" s="103">
        <f t="shared" si="18"/>
        <v>-0.33970639269609204</v>
      </c>
      <c r="P55" s="60">
        <f t="shared" si="14"/>
        <v>2.6143054675347122</v>
      </c>
      <c r="Q55" s="313">
        <f t="shared" si="14"/>
        <v>2.4740409683426443</v>
      </c>
      <c r="R55" s="112">
        <f t="shared" si="9"/>
        <v>-5.3652681729016598E-2</v>
      </c>
    </row>
    <row r="56" spans="1:18" ht="20.100000000000001" customHeight="1" x14ac:dyDescent="0.25">
      <c r="A56" s="68" t="s">
        <v>82</v>
      </c>
      <c r="B56" s="28">
        <v>261.14000000000004</v>
      </c>
      <c r="C56" s="265">
        <v>239.90000000000006</v>
      </c>
      <c r="D56" s="4">
        <f t="shared" si="10"/>
        <v>1.2973409081932837E-3</v>
      </c>
      <c r="E56" s="271">
        <f t="shared" si="11"/>
        <v>1.0863291610867208E-3</v>
      </c>
      <c r="F56" s="107">
        <f t="shared" si="15"/>
        <v>-8.1335682009649912E-2</v>
      </c>
      <c r="G56" s="103">
        <f t="shared" si="16"/>
        <v>-0.16264942065260571</v>
      </c>
      <c r="I56" s="28">
        <v>61.773999999999987</v>
      </c>
      <c r="J56" s="265">
        <v>63.386000000000003</v>
      </c>
      <c r="K56" s="4">
        <f t="shared" si="12"/>
        <v>1.2239266222565468E-3</v>
      </c>
      <c r="L56" s="271">
        <f t="shared" si="13"/>
        <v>1.1328956518672753E-3</v>
      </c>
      <c r="M56" s="107">
        <f t="shared" si="17"/>
        <v>2.6095120924661125E-2</v>
      </c>
      <c r="N56" s="103">
        <f t="shared" si="18"/>
        <v>-7.4376166621360207E-2</v>
      </c>
      <c r="P56" s="60">
        <f t="shared" si="14"/>
        <v>2.3655510454162512</v>
      </c>
      <c r="Q56" s="313">
        <f t="shared" si="14"/>
        <v>2.6421842434347638</v>
      </c>
      <c r="R56" s="112">
        <f t="shared" si="9"/>
        <v>0.11694239215617315</v>
      </c>
    </row>
    <row r="57" spans="1:18" ht="20.100000000000001" customHeight="1" x14ac:dyDescent="0.25">
      <c r="A57" s="68" t="s">
        <v>191</v>
      </c>
      <c r="B57" s="28">
        <v>1.04</v>
      </c>
      <c r="C57" s="265">
        <v>16.47</v>
      </c>
      <c r="D57" s="4">
        <f t="shared" si="10"/>
        <v>5.1667095983802359E-6</v>
      </c>
      <c r="E57" s="271">
        <f t="shared" si="11"/>
        <v>7.4580413852014528E-5</v>
      </c>
      <c r="F57" s="107">
        <f t="shared" si="15"/>
        <v>14.83653846153846</v>
      </c>
      <c r="G57" s="103">
        <f t="shared" si="16"/>
        <v>13.434798866070487</v>
      </c>
      <c r="I57" s="28">
        <v>1.4470000000000001</v>
      </c>
      <c r="J57" s="265">
        <v>43.540000000000006</v>
      </c>
      <c r="K57" s="4">
        <f t="shared" si="12"/>
        <v>2.8669372590494766E-5</v>
      </c>
      <c r="L57" s="271">
        <f t="shared" si="13"/>
        <v>7.7818882217368457E-4</v>
      </c>
      <c r="M57" s="107">
        <f t="shared" si="17"/>
        <v>29.089841050449206</v>
      </c>
      <c r="N57" s="103">
        <f t="shared" si="18"/>
        <v>26.143559550085531</v>
      </c>
      <c r="P57" s="60">
        <f t="shared" si="14"/>
        <v>13.913461538461538</v>
      </c>
      <c r="Q57" s="313">
        <f t="shared" si="14"/>
        <v>26.43594414086218</v>
      </c>
      <c r="R57" s="112">
        <f t="shared" si="9"/>
        <v>0.90002639298525688</v>
      </c>
    </row>
    <row r="58" spans="1:18" ht="20.100000000000001" customHeight="1" x14ac:dyDescent="0.25">
      <c r="A58" s="68" t="s">
        <v>65</v>
      </c>
      <c r="B58" s="28">
        <v>67.28</v>
      </c>
      <c r="C58" s="265">
        <v>74.72</v>
      </c>
      <c r="D58" s="4">
        <f t="shared" si="10"/>
        <v>3.3424636709521372E-4</v>
      </c>
      <c r="E58" s="271">
        <f t="shared" si="11"/>
        <v>3.3835145859274594E-4</v>
      </c>
      <c r="F58" s="107">
        <f t="shared" si="15"/>
        <v>0.11058263971462541</v>
      </c>
      <c r="G58" s="103">
        <f t="shared" si="16"/>
        <v>1.2281633853518721E-2</v>
      </c>
      <c r="I58" s="28">
        <v>19.842999999999996</v>
      </c>
      <c r="J58" s="265">
        <v>30.889999999999997</v>
      </c>
      <c r="K58" s="4">
        <f t="shared" si="12"/>
        <v>3.9314883228278334E-4</v>
      </c>
      <c r="L58" s="271">
        <f t="shared" si="13"/>
        <v>5.5209583640204664E-4</v>
      </c>
      <c r="M58" s="107">
        <f t="shared" si="17"/>
        <v>0.55672025399385183</v>
      </c>
      <c r="N58" s="103">
        <f t="shared" si="18"/>
        <v>0.40429219437420638</v>
      </c>
      <c r="P58" s="60">
        <f t="shared" si="14"/>
        <v>2.9493162901307963</v>
      </c>
      <c r="Q58" s="313">
        <f t="shared" si="14"/>
        <v>4.1341006423982867</v>
      </c>
      <c r="R58" s="112">
        <f t="shared" si="9"/>
        <v>0.40171491821073807</v>
      </c>
    </row>
    <row r="59" spans="1:18" ht="20.100000000000001" customHeight="1" x14ac:dyDescent="0.25">
      <c r="A59" s="68" t="s">
        <v>53</v>
      </c>
      <c r="B59" s="28">
        <v>46.040000000000006</v>
      </c>
      <c r="C59" s="265">
        <v>40.200000000000003</v>
      </c>
      <c r="D59" s="4">
        <f t="shared" si="10"/>
        <v>2.2872625952829431E-4</v>
      </c>
      <c r="E59" s="271">
        <f t="shared" si="11"/>
        <v>1.8203598280819576E-4</v>
      </c>
      <c r="F59" s="107">
        <f>(C59-B59)/B59</f>
        <v>-0.12684622067767165</v>
      </c>
      <c r="G59" s="103">
        <f>(E59-D59)/D59</f>
        <v>-0.2041316848200492</v>
      </c>
      <c r="I59" s="28">
        <v>20.084</v>
      </c>
      <c r="J59" s="265">
        <v>17.731000000000002</v>
      </c>
      <c r="K59" s="4">
        <f t="shared" si="12"/>
        <v>3.9792375888562324E-4</v>
      </c>
      <c r="L59" s="271">
        <f t="shared" si="13"/>
        <v>3.1690551230963713E-4</v>
      </c>
      <c r="M59" s="107">
        <f>(J59-I59)/I59</f>
        <v>-0.11715793666600269</v>
      </c>
      <c r="N59" s="103">
        <f>(L59-K59)/K59</f>
        <v>-0.20360243581050785</v>
      </c>
      <c r="P59" s="60">
        <f t="shared" si="14"/>
        <v>4.3622936576889657</v>
      </c>
      <c r="Q59" s="313">
        <f t="shared" si="14"/>
        <v>4.4106965174129353</v>
      </c>
      <c r="R59" s="112">
        <f>(Q59-P59)/P59</f>
        <v>1.1095736216349142E-2</v>
      </c>
    </row>
    <row r="60" spans="1:18" ht="20.100000000000001" customHeight="1" x14ac:dyDescent="0.25">
      <c r="A60" s="68" t="s">
        <v>67</v>
      </c>
      <c r="B60" s="28">
        <v>89.28</v>
      </c>
      <c r="C60" s="265">
        <v>34.930000000000007</v>
      </c>
      <c r="D60" s="4">
        <f t="shared" si="10"/>
        <v>4.4354214706094947E-4</v>
      </c>
      <c r="E60" s="271">
        <f t="shared" si="11"/>
        <v>1.5817206167886266E-4</v>
      </c>
      <c r="F60" s="107">
        <f>(C60-B60)/B60</f>
        <v>-0.60875896057347667</v>
      </c>
      <c r="G60" s="103">
        <f>(E60-D60)/D60</f>
        <v>-0.64338888034212582</v>
      </c>
      <c r="I60" s="28">
        <v>27.086000000000002</v>
      </c>
      <c r="J60" s="265">
        <v>17.218</v>
      </c>
      <c r="K60" s="4">
        <f t="shared" si="12"/>
        <v>5.3665419902290342E-4</v>
      </c>
      <c r="L60" s="271">
        <f t="shared" si="13"/>
        <v>3.0773668213565685E-4</v>
      </c>
      <c r="M60" s="107">
        <f>(J60-I60)/I60</f>
        <v>-0.36432105146570187</v>
      </c>
      <c r="N60" s="103">
        <f>(L60-K60)/K60</f>
        <v>-0.42656428907859306</v>
      </c>
      <c r="P60" s="60">
        <f t="shared" si="14"/>
        <v>3.0338261648745526</v>
      </c>
      <c r="Q60" s="313">
        <f t="shared" si="14"/>
        <v>4.9292871457200107</v>
      </c>
      <c r="R60" s="112">
        <f>(Q60-P60)/P60</f>
        <v>0.62477573790844887</v>
      </c>
    </row>
    <row r="61" spans="1:18" ht="20.100000000000001" customHeight="1" thickBot="1" x14ac:dyDescent="0.3">
      <c r="A61" s="15" t="s">
        <v>18</v>
      </c>
      <c r="B61" s="28">
        <f>B62-SUM(B39:B60)</f>
        <v>176.92999999996391</v>
      </c>
      <c r="C61" s="265">
        <f>C62-SUM(C39:C60)</f>
        <v>234.61000000001513</v>
      </c>
      <c r="D61" s="4">
        <f t="shared" si="10"/>
        <v>8.7898647042425836E-4</v>
      </c>
      <c r="E61" s="271">
        <f t="shared" si="11"/>
        <v>1.0623746747918795E-3</v>
      </c>
      <c r="F61" s="107">
        <f t="shared" si="15"/>
        <v>0.32600463460161072</v>
      </c>
      <c r="G61" s="103">
        <f t="shared" si="16"/>
        <v>0.20863598080082577</v>
      </c>
      <c r="I61" s="28">
        <f>I62-SUM(I39:I60)</f>
        <v>54.132999999994354</v>
      </c>
      <c r="J61" s="265">
        <f>J62-SUM(J39:J60)</f>
        <v>64.64600000000064</v>
      </c>
      <c r="K61" s="4">
        <f t="shared" si="12"/>
        <v>1.07253569208092E-3</v>
      </c>
      <c r="L61" s="271">
        <f t="shared" si="13"/>
        <v>1.1554155856279399E-3</v>
      </c>
      <c r="M61" s="107">
        <f t="shared" si="17"/>
        <v>0.19420686087982161</v>
      </c>
      <c r="N61" s="103">
        <f t="shared" si="18"/>
        <v>7.7274718369714487E-2</v>
      </c>
      <c r="P61" s="60">
        <f t="shared" si="14"/>
        <v>3.0595715819818796</v>
      </c>
      <c r="Q61" s="313">
        <f t="shared" si="14"/>
        <v>2.7554665189035621</v>
      </c>
      <c r="R61" s="112">
        <f t="shared" si="9"/>
        <v>-9.9394655405097371E-2</v>
      </c>
    </row>
    <row r="62" spans="1:18" ht="26.25" customHeight="1" thickBot="1" x14ac:dyDescent="0.3">
      <c r="A62" s="19" t="s">
        <v>19</v>
      </c>
      <c r="B62" s="72">
        <v>201288.65000000002</v>
      </c>
      <c r="C62" s="310">
        <v>220835.46</v>
      </c>
      <c r="D62" s="69">
        <f>SUM(D39:D61)</f>
        <v>1</v>
      </c>
      <c r="E62" s="311">
        <f>SUM(E39:E61)</f>
        <v>0.99999999999999989</v>
      </c>
      <c r="F62" s="117">
        <f t="shared" si="15"/>
        <v>9.7108356581456362E-2</v>
      </c>
      <c r="G62" s="119">
        <v>0</v>
      </c>
      <c r="H62" s="2"/>
      <c r="I62" s="72">
        <v>50471.98</v>
      </c>
      <c r="J62" s="310">
        <v>55950.430999999997</v>
      </c>
      <c r="K62" s="69">
        <f>SUM(K39:K61)</f>
        <v>0.99999999999999967</v>
      </c>
      <c r="L62" s="311">
        <f>SUM(L39:L61)</f>
        <v>1.0000000000000002</v>
      </c>
      <c r="M62" s="117">
        <f t="shared" si="17"/>
        <v>0.10854440424171972</v>
      </c>
      <c r="N62" s="119">
        <v>0</v>
      </c>
      <c r="O62" s="2"/>
      <c r="P62" s="51">
        <f t="shared" si="14"/>
        <v>2.5074429184159164</v>
      </c>
      <c r="Q62" s="302">
        <f t="shared" si="14"/>
        <v>2.5335800237878465</v>
      </c>
      <c r="R62" s="118">
        <f t="shared" si="9"/>
        <v>1.0423808725600952E-2</v>
      </c>
    </row>
    <row r="64" spans="1:18" ht="15.75" thickBot="1" x14ac:dyDescent="0.3"/>
    <row r="65" spans="1:18" x14ac:dyDescent="0.25">
      <c r="A65" s="397" t="s">
        <v>16</v>
      </c>
      <c r="B65" s="385" t="s">
        <v>1</v>
      </c>
      <c r="C65" s="380"/>
      <c r="D65" s="385" t="s">
        <v>13</v>
      </c>
      <c r="E65" s="380"/>
      <c r="F65" s="400" t="s">
        <v>101</v>
      </c>
      <c r="G65" s="396"/>
      <c r="I65" s="393" t="s">
        <v>20</v>
      </c>
      <c r="J65" s="394"/>
      <c r="K65" s="385" t="s">
        <v>13</v>
      </c>
      <c r="L65" s="386"/>
      <c r="M65" s="395" t="s">
        <v>101</v>
      </c>
      <c r="N65" s="396"/>
      <c r="P65" s="391" t="s">
        <v>23</v>
      </c>
      <c r="Q65" s="380"/>
      <c r="R65" s="247" t="s">
        <v>0</v>
      </c>
    </row>
    <row r="66" spans="1:18" x14ac:dyDescent="0.25">
      <c r="A66" s="398"/>
      <c r="B66" s="388" t="str">
        <f>B5</f>
        <v>jan - set</v>
      </c>
      <c r="C66" s="376"/>
      <c r="D66" s="388" t="str">
        <f>B5</f>
        <v>jan - set</v>
      </c>
      <c r="E66" s="376"/>
      <c r="F66" s="388" t="str">
        <f>B5</f>
        <v>jan - set</v>
      </c>
      <c r="G66" s="377"/>
      <c r="I66" s="390" t="str">
        <f>B5</f>
        <v>jan - set</v>
      </c>
      <c r="J66" s="376"/>
      <c r="K66" s="388" t="str">
        <f>B5</f>
        <v>jan - set</v>
      </c>
      <c r="L66" s="389"/>
      <c r="M66" s="376" t="str">
        <f>B5</f>
        <v>jan - set</v>
      </c>
      <c r="N66" s="377"/>
      <c r="P66" s="390" t="str">
        <f>B5</f>
        <v>jan - set</v>
      </c>
      <c r="Q66" s="389"/>
      <c r="R66" s="248" t="str">
        <f>R37</f>
        <v>2017/2016</v>
      </c>
    </row>
    <row r="67" spans="1:18" ht="19.5" customHeight="1" thickBot="1" x14ac:dyDescent="0.3">
      <c r="A67" s="399"/>
      <c r="B67" s="172">
        <f>B6</f>
        <v>2016</v>
      </c>
      <c r="C67" s="252">
        <f>C6</f>
        <v>2017</v>
      </c>
      <c r="D67" s="172">
        <f>B6</f>
        <v>2016</v>
      </c>
      <c r="E67" s="252">
        <f>C6</f>
        <v>2017</v>
      </c>
      <c r="F67" s="172" t="s">
        <v>1</v>
      </c>
      <c r="G67" s="251" t="s">
        <v>15</v>
      </c>
      <c r="I67" s="41">
        <f>B6</f>
        <v>2016</v>
      </c>
      <c r="J67" s="252">
        <f>C6</f>
        <v>2017</v>
      </c>
      <c r="K67" s="172">
        <f>B6</f>
        <v>2016</v>
      </c>
      <c r="L67" s="252">
        <f>C6</f>
        <v>2017</v>
      </c>
      <c r="M67" s="42">
        <v>1000</v>
      </c>
      <c r="N67" s="251" t="s">
        <v>15</v>
      </c>
      <c r="P67" s="41">
        <f>B6</f>
        <v>2016</v>
      </c>
      <c r="Q67" s="252">
        <f>C6</f>
        <v>2017</v>
      </c>
      <c r="R67" s="249" t="s">
        <v>24</v>
      </c>
    </row>
    <row r="68" spans="1:18" ht="20.100000000000001" customHeight="1" x14ac:dyDescent="0.25">
      <c r="A68" s="68" t="s">
        <v>36</v>
      </c>
      <c r="B68" s="70">
        <v>71502.44</v>
      </c>
      <c r="C68" s="304">
        <v>69276.45</v>
      </c>
      <c r="D68" s="4">
        <f>B68/$B$96</f>
        <v>0.31514851803711941</v>
      </c>
      <c r="E68" s="306">
        <f>C68/$C$96</f>
        <v>0.29028949480335059</v>
      </c>
      <c r="F68" s="120">
        <f t="shared" ref="F68:F94" si="19">(C68-B68)/B68</f>
        <v>-3.1131664877450407E-2</v>
      </c>
      <c r="G68" s="121">
        <f t="shared" ref="G68:G94" si="20">(E68-D68)/D68</f>
        <v>-7.8880343111246448E-2</v>
      </c>
      <c r="I68" s="28">
        <v>20828.816000000006</v>
      </c>
      <c r="J68" s="304">
        <v>20952.982000000004</v>
      </c>
      <c r="K68" s="74">
        <f>I68/$I$96</f>
        <v>0.2908108921976601</v>
      </c>
      <c r="L68" s="306">
        <f>J68/$J$96</f>
        <v>0.26095497147296287</v>
      </c>
      <c r="M68" s="120">
        <f t="shared" ref="M68:M94" si="21">(J68-I68)/I68</f>
        <v>5.9612605920565725E-3</v>
      </c>
      <c r="N68" s="121">
        <f t="shared" ref="N68:N94" si="22">(L68-K68)/K68</f>
        <v>-0.10266438268207841</v>
      </c>
      <c r="P68" s="75">
        <f t="shared" ref="P68:Q96" si="23">(I68/B68)*10</f>
        <v>2.9130217094689366</v>
      </c>
      <c r="Q68" s="308">
        <f t="shared" si="23"/>
        <v>3.0245461480777385</v>
      </c>
      <c r="R68" s="124">
        <f t="shared" si="9"/>
        <v>3.8284794873407774E-2</v>
      </c>
    </row>
    <row r="69" spans="1:18" ht="20.100000000000001" customHeight="1" x14ac:dyDescent="0.25">
      <c r="A69" s="68" t="s">
        <v>41</v>
      </c>
      <c r="B69" s="28">
        <v>39014.479999999989</v>
      </c>
      <c r="C69" s="265">
        <v>41966.2</v>
      </c>
      <c r="D69" s="4">
        <f t="shared" ref="D69:D95" si="24">B69/$B$96</f>
        <v>0.17195714655316421</v>
      </c>
      <c r="E69" s="271">
        <f t="shared" ref="E69:E95" si="25">C69/$C$96</f>
        <v>0.17585120191372927</v>
      </c>
      <c r="F69" s="122">
        <f t="shared" si="19"/>
        <v>7.5657038104826962E-2</v>
      </c>
      <c r="G69" s="103">
        <f t="shared" si="20"/>
        <v>2.2645498827006456E-2</v>
      </c>
      <c r="I69" s="28">
        <v>13265.498000000001</v>
      </c>
      <c r="J69" s="265">
        <v>15085.344999999999</v>
      </c>
      <c r="K69" s="35">
        <f t="shared" ref="K69:K96" si="26">I69/$I$96</f>
        <v>0.1852122227603468</v>
      </c>
      <c r="L69" s="271">
        <f t="shared" ref="L69:L96" si="27">J69/$J$96</f>
        <v>0.18787759060427781</v>
      </c>
      <c r="M69" s="122">
        <f t="shared" si="21"/>
        <v>0.13718648180415072</v>
      </c>
      <c r="N69" s="103">
        <f t="shared" si="22"/>
        <v>1.4390885246163434E-2</v>
      </c>
      <c r="P69" s="73">
        <f t="shared" si="23"/>
        <v>3.4001473299144331</v>
      </c>
      <c r="Q69" s="278">
        <f t="shared" si="23"/>
        <v>3.5946416401770946</v>
      </c>
      <c r="R69" s="112">
        <f t="shared" si="9"/>
        <v>5.720173021665978E-2</v>
      </c>
    </row>
    <row r="70" spans="1:18" ht="20.100000000000001" customHeight="1" x14ac:dyDescent="0.25">
      <c r="A70" s="68" t="s">
        <v>42</v>
      </c>
      <c r="B70" s="28">
        <v>31491.409999999993</v>
      </c>
      <c r="C70" s="265">
        <v>43086.330000000024</v>
      </c>
      <c r="D70" s="4">
        <f t="shared" si="24"/>
        <v>0.13879905626156702</v>
      </c>
      <c r="E70" s="271">
        <f t="shared" si="25"/>
        <v>0.1805448888999141</v>
      </c>
      <c r="F70" s="122">
        <f t="shared" si="19"/>
        <v>0.36819310408775069</v>
      </c>
      <c r="G70" s="103">
        <f t="shared" si="20"/>
        <v>0.30076452796391495</v>
      </c>
      <c r="I70" s="28">
        <v>8776.8290000000034</v>
      </c>
      <c r="J70" s="265">
        <v>13283.086000000003</v>
      </c>
      <c r="K70" s="35">
        <f t="shared" si="26"/>
        <v>0.12254164961447148</v>
      </c>
      <c r="L70" s="271">
        <f t="shared" si="27"/>
        <v>0.16543169503046928</v>
      </c>
      <c r="M70" s="122">
        <f t="shared" si="21"/>
        <v>0.51342654619339145</v>
      </c>
      <c r="N70" s="103">
        <f t="shared" si="22"/>
        <v>0.35000381952531456</v>
      </c>
      <c r="P70" s="73">
        <f t="shared" si="23"/>
        <v>2.787054946094826</v>
      </c>
      <c r="Q70" s="278">
        <f t="shared" si="23"/>
        <v>3.0829003073596652</v>
      </c>
      <c r="R70" s="112">
        <f t="shared" si="9"/>
        <v>0.10614981296991392</v>
      </c>
    </row>
    <row r="71" spans="1:18" ht="20.100000000000001" customHeight="1" x14ac:dyDescent="0.25">
      <c r="A71" s="68" t="s">
        <v>43</v>
      </c>
      <c r="B71" s="28">
        <v>26295.530000000002</v>
      </c>
      <c r="C71" s="265">
        <v>23472.619999999995</v>
      </c>
      <c r="D71" s="4">
        <f t="shared" si="24"/>
        <v>0.11589810516257368</v>
      </c>
      <c r="E71" s="271">
        <f t="shared" si="25"/>
        <v>9.835745049740599E-2</v>
      </c>
      <c r="F71" s="122">
        <f t="shared" si="19"/>
        <v>-0.10735322695530407</v>
      </c>
      <c r="G71" s="103">
        <f t="shared" si="20"/>
        <v>-0.15134548265964223</v>
      </c>
      <c r="I71" s="28">
        <v>9102.4239999999991</v>
      </c>
      <c r="J71" s="265">
        <v>8333.3379999999979</v>
      </c>
      <c r="K71" s="35">
        <f t="shared" si="26"/>
        <v>0.12708759079735465</v>
      </c>
      <c r="L71" s="271">
        <f t="shared" si="27"/>
        <v>0.10378598998770469</v>
      </c>
      <c r="M71" s="122">
        <f t="shared" si="21"/>
        <v>-8.4492438497701411E-2</v>
      </c>
      <c r="N71" s="103">
        <f t="shared" si="22"/>
        <v>-0.18335071633236902</v>
      </c>
      <c r="P71" s="73">
        <f t="shared" si="23"/>
        <v>3.4615860566415653</v>
      </c>
      <c r="Q71" s="278">
        <f t="shared" si="23"/>
        <v>3.550237681179178</v>
      </c>
      <c r="R71" s="112">
        <f t="shared" si="9"/>
        <v>2.5610117179528588E-2</v>
      </c>
    </row>
    <row r="72" spans="1:18" ht="20.100000000000001" customHeight="1" x14ac:dyDescent="0.25">
      <c r="A72" s="68" t="s">
        <v>44</v>
      </c>
      <c r="B72" s="28">
        <v>12637.950000000003</v>
      </c>
      <c r="C72" s="265">
        <v>18508.88</v>
      </c>
      <c r="D72" s="4">
        <f t="shared" si="24"/>
        <v>5.5702032175786086E-2</v>
      </c>
      <c r="E72" s="271">
        <f t="shared" si="25"/>
        <v>7.7557863091654369E-2</v>
      </c>
      <c r="F72" s="122">
        <f t="shared" si="19"/>
        <v>0.4645476521112995</v>
      </c>
      <c r="G72" s="103">
        <f t="shared" si="20"/>
        <v>0.39237044075690131</v>
      </c>
      <c r="I72" s="28">
        <v>4381.5729999999985</v>
      </c>
      <c r="J72" s="265">
        <v>6933.9969999999994</v>
      </c>
      <c r="K72" s="35">
        <f t="shared" si="26"/>
        <v>6.1175304124784502E-2</v>
      </c>
      <c r="L72" s="271">
        <f t="shared" si="27"/>
        <v>8.635816082544287E-2</v>
      </c>
      <c r="M72" s="122">
        <f t="shared" si="21"/>
        <v>0.58253599791673027</v>
      </c>
      <c r="N72" s="103">
        <f t="shared" si="22"/>
        <v>0.41165069893711914</v>
      </c>
      <c r="P72" s="73">
        <f t="shared" si="23"/>
        <v>3.4669966252438074</v>
      </c>
      <c r="Q72" s="278">
        <f t="shared" si="23"/>
        <v>3.746308258522395</v>
      </c>
      <c r="R72" s="112">
        <f t="shared" ref="R72:R94" si="28">(Q72-P72)/P72</f>
        <v>8.0562995430936077E-2</v>
      </c>
    </row>
    <row r="73" spans="1:18" ht="20.100000000000001" customHeight="1" x14ac:dyDescent="0.25">
      <c r="A73" s="68" t="s">
        <v>48</v>
      </c>
      <c r="B73" s="28">
        <v>8470.2099999999991</v>
      </c>
      <c r="C73" s="265">
        <v>10041.339999999998</v>
      </c>
      <c r="D73" s="4">
        <f t="shared" si="24"/>
        <v>3.7332629892954543E-2</v>
      </c>
      <c r="E73" s="271">
        <f t="shared" si="25"/>
        <v>4.2076283004522833E-2</v>
      </c>
      <c r="F73" s="122">
        <f t="shared" si="19"/>
        <v>0.185488907594971</v>
      </c>
      <c r="G73" s="103">
        <f t="shared" si="20"/>
        <v>0.12706453108634377</v>
      </c>
      <c r="I73" s="28">
        <v>2854.2159999999999</v>
      </c>
      <c r="J73" s="265">
        <v>3897.2850000000003</v>
      </c>
      <c r="K73" s="35">
        <f t="shared" si="26"/>
        <v>3.9850421717914086E-2</v>
      </c>
      <c r="L73" s="271">
        <f t="shared" si="27"/>
        <v>4.8538002657426325E-2</v>
      </c>
      <c r="M73" s="122">
        <f t="shared" si="21"/>
        <v>0.36544851545923662</v>
      </c>
      <c r="N73" s="103">
        <f t="shared" si="22"/>
        <v>0.21800474286089885</v>
      </c>
      <c r="P73" s="73">
        <f t="shared" si="23"/>
        <v>3.3697110225130196</v>
      </c>
      <c r="Q73" s="278">
        <f t="shared" si="23"/>
        <v>3.8812399540300406</v>
      </c>
      <c r="R73" s="112">
        <f t="shared" si="28"/>
        <v>0.15180201747256641</v>
      </c>
    </row>
    <row r="74" spans="1:18" ht="20.100000000000001" customHeight="1" x14ac:dyDescent="0.25">
      <c r="A74" s="68" t="s">
        <v>55</v>
      </c>
      <c r="B74" s="28">
        <v>2791.5900000000006</v>
      </c>
      <c r="C74" s="265">
        <v>2770.26</v>
      </c>
      <c r="D74" s="4">
        <f t="shared" si="24"/>
        <v>1.2303992024149698E-2</v>
      </c>
      <c r="E74" s="271">
        <f t="shared" si="25"/>
        <v>1.1608235928283422E-2</v>
      </c>
      <c r="F74" s="122">
        <f t="shared" si="19"/>
        <v>-7.6408068520092054E-3</v>
      </c>
      <c r="G74" s="103">
        <f t="shared" si="20"/>
        <v>-5.6547183588926103E-2</v>
      </c>
      <c r="I74" s="28">
        <v>1694.2790000000002</v>
      </c>
      <c r="J74" s="265">
        <v>1572.4870000000001</v>
      </c>
      <c r="K74" s="35">
        <f t="shared" si="26"/>
        <v>2.3655439062007139E-2</v>
      </c>
      <c r="L74" s="271">
        <f t="shared" si="27"/>
        <v>1.9584243437359174E-2</v>
      </c>
      <c r="M74" s="122">
        <f t="shared" si="21"/>
        <v>-7.1884264634101067E-2</v>
      </c>
      <c r="N74" s="103">
        <f t="shared" si="22"/>
        <v>-0.17210399747712518</v>
      </c>
      <c r="P74" s="73">
        <f t="shared" si="23"/>
        <v>6.0692257817229596</v>
      </c>
      <c r="Q74" s="278">
        <f t="shared" si="23"/>
        <v>5.6763155804870298</v>
      </c>
      <c r="R74" s="112">
        <f t="shared" si="28"/>
        <v>-6.4738109170225766E-2</v>
      </c>
    </row>
    <row r="75" spans="1:18" ht="20.100000000000001" customHeight="1" x14ac:dyDescent="0.25">
      <c r="A75" s="68" t="s">
        <v>51</v>
      </c>
      <c r="B75" s="28">
        <v>8445.11</v>
      </c>
      <c r="C75" s="265">
        <v>4428.2300000000005</v>
      </c>
      <c r="D75" s="4">
        <f t="shared" si="24"/>
        <v>3.7222001111576856E-2</v>
      </c>
      <c r="E75" s="271">
        <f t="shared" si="25"/>
        <v>1.8555636866107332E-2</v>
      </c>
      <c r="F75" s="122">
        <f t="shared" si="19"/>
        <v>-0.47564566950578496</v>
      </c>
      <c r="G75" s="103">
        <f t="shared" si="20"/>
        <v>-0.50148739154338151</v>
      </c>
      <c r="I75" s="28">
        <v>2108.5099999999998</v>
      </c>
      <c r="J75" s="265">
        <v>1506.5720000000001</v>
      </c>
      <c r="K75" s="35">
        <f t="shared" si="26"/>
        <v>2.9438911664863145E-2</v>
      </c>
      <c r="L75" s="271">
        <f t="shared" si="27"/>
        <v>1.8763317473472967E-2</v>
      </c>
      <c r="M75" s="122">
        <f t="shared" si="21"/>
        <v>-0.2854802680565896</v>
      </c>
      <c r="N75" s="103">
        <f t="shared" si="22"/>
        <v>-0.36263549117992866</v>
      </c>
      <c r="P75" s="73">
        <f t="shared" si="23"/>
        <v>2.4967229556512578</v>
      </c>
      <c r="Q75" s="278">
        <f t="shared" si="23"/>
        <v>3.4021990727672229</v>
      </c>
      <c r="R75" s="112">
        <f t="shared" si="28"/>
        <v>0.36266583565727506</v>
      </c>
    </row>
    <row r="76" spans="1:18" ht="20.100000000000001" customHeight="1" x14ac:dyDescent="0.25">
      <c r="A76" s="68" t="s">
        <v>52</v>
      </c>
      <c r="B76" s="28">
        <v>4031.6</v>
      </c>
      <c r="C76" s="265">
        <v>4108.8499999999995</v>
      </c>
      <c r="D76" s="4">
        <f t="shared" si="24"/>
        <v>1.7769362350689717E-2</v>
      </c>
      <c r="E76" s="271">
        <f t="shared" si="25"/>
        <v>1.7217337070862419E-2</v>
      </c>
      <c r="F76" s="122">
        <f t="shared" si="19"/>
        <v>1.9161127095941945E-2</v>
      </c>
      <c r="G76" s="103">
        <f t="shared" si="20"/>
        <v>-3.1066127693989594E-2</v>
      </c>
      <c r="I76" s="28">
        <v>1173.4969999999998</v>
      </c>
      <c r="J76" s="265">
        <v>1284.77</v>
      </c>
      <c r="K76" s="35">
        <f t="shared" si="26"/>
        <v>1.6384306700931894E-2</v>
      </c>
      <c r="L76" s="271">
        <f t="shared" si="27"/>
        <v>1.6000926202261734E-2</v>
      </c>
      <c r="M76" s="122">
        <f t="shared" si="21"/>
        <v>9.482171662986795E-2</v>
      </c>
      <c r="N76" s="103">
        <f t="shared" si="22"/>
        <v>-2.3399250616344618E-2</v>
      </c>
      <c r="P76" s="73">
        <f t="shared" si="23"/>
        <v>2.9107475940073417</v>
      </c>
      <c r="Q76" s="278">
        <f t="shared" si="23"/>
        <v>3.1268359760030187</v>
      </c>
      <c r="R76" s="112">
        <f t="shared" si="28"/>
        <v>7.4238103791809534E-2</v>
      </c>
    </row>
    <row r="77" spans="1:18" ht="20.100000000000001" customHeight="1" x14ac:dyDescent="0.25">
      <c r="A77" s="68" t="s">
        <v>56</v>
      </c>
      <c r="B77" s="28">
        <v>423.21000000000004</v>
      </c>
      <c r="C77" s="265">
        <v>529.62000000000012</v>
      </c>
      <c r="D77" s="4">
        <f t="shared" si="24"/>
        <v>1.8653070345360145E-3</v>
      </c>
      <c r="E77" s="271">
        <f t="shared" si="25"/>
        <v>2.2192696397946281E-3</v>
      </c>
      <c r="F77" s="122">
        <f t="shared" si="19"/>
        <v>0.25143545757425406</v>
      </c>
      <c r="G77" s="103">
        <f t="shared" si="20"/>
        <v>0.18976104132189689</v>
      </c>
      <c r="I77" s="28">
        <v>758.55000000000007</v>
      </c>
      <c r="J77" s="265">
        <v>1062.2669999999998</v>
      </c>
      <c r="K77" s="35">
        <f t="shared" si="26"/>
        <v>1.0590837341716161E-2</v>
      </c>
      <c r="L77" s="271">
        <f t="shared" si="27"/>
        <v>1.3229804458461796E-2</v>
      </c>
      <c r="M77" s="122">
        <f t="shared" si="21"/>
        <v>0.4003915364840811</v>
      </c>
      <c r="N77" s="103">
        <f t="shared" si="22"/>
        <v>0.24917454886697477</v>
      </c>
      <c r="P77" s="73">
        <f t="shared" si="23"/>
        <v>17.923725809881617</v>
      </c>
      <c r="Q77" s="278">
        <f t="shared" si="23"/>
        <v>20.057154186020156</v>
      </c>
      <c r="R77" s="112">
        <f t="shared" si="28"/>
        <v>0.11902817521133628</v>
      </c>
    </row>
    <row r="78" spans="1:18" ht="20.100000000000001" customHeight="1" x14ac:dyDescent="0.25">
      <c r="A78" s="68" t="s">
        <v>73</v>
      </c>
      <c r="B78" s="28">
        <v>4533.8700000000008</v>
      </c>
      <c r="C78" s="265">
        <v>3394.6699999999996</v>
      </c>
      <c r="D78" s="4">
        <f t="shared" si="24"/>
        <v>1.9983128008959621E-2</v>
      </c>
      <c r="E78" s="271">
        <f t="shared" si="25"/>
        <v>1.4224704633740471E-2</v>
      </c>
      <c r="F78" s="122">
        <f t="shared" si="19"/>
        <v>-0.25126437237944649</v>
      </c>
      <c r="G78" s="103">
        <f t="shared" si="20"/>
        <v>-0.28816426400497996</v>
      </c>
      <c r="I78" s="28">
        <v>1003.7110000000001</v>
      </c>
      <c r="J78" s="265">
        <v>819.91800000000001</v>
      </c>
      <c r="K78" s="35">
        <f t="shared" si="26"/>
        <v>1.4013763020356299E-2</v>
      </c>
      <c r="L78" s="271">
        <f t="shared" si="27"/>
        <v>1.0211514442200578E-2</v>
      </c>
      <c r="M78" s="122">
        <f t="shared" si="21"/>
        <v>-0.1831134659279415</v>
      </c>
      <c r="N78" s="103">
        <f t="shared" si="22"/>
        <v>-0.2713224544066144</v>
      </c>
      <c r="P78" s="73">
        <f t="shared" si="23"/>
        <v>2.2138063067533915</v>
      </c>
      <c r="Q78" s="278">
        <f t="shared" si="23"/>
        <v>2.4153098828457558</v>
      </c>
      <c r="R78" s="112">
        <f t="shared" si="28"/>
        <v>9.102132172885298E-2</v>
      </c>
    </row>
    <row r="79" spans="1:18" ht="20.100000000000001" customHeight="1" x14ac:dyDescent="0.25">
      <c r="A79" s="68" t="s">
        <v>59</v>
      </c>
      <c r="B79" s="28">
        <v>1180.5</v>
      </c>
      <c r="C79" s="265">
        <v>2689.43</v>
      </c>
      <c r="D79" s="4">
        <f t="shared" si="24"/>
        <v>5.2030787416879679E-3</v>
      </c>
      <c r="E79" s="271">
        <f t="shared" si="25"/>
        <v>1.1269533528478655E-2</v>
      </c>
      <c r="F79" s="122">
        <f t="shared" si="19"/>
        <v>1.2782126217704362</v>
      </c>
      <c r="G79" s="103">
        <f t="shared" si="20"/>
        <v>1.1659356100428004</v>
      </c>
      <c r="I79" s="28">
        <v>437.06</v>
      </c>
      <c r="J79" s="265">
        <v>783.78</v>
      </c>
      <c r="K79" s="35">
        <f t="shared" si="26"/>
        <v>6.1022099644986684E-3</v>
      </c>
      <c r="L79" s="271">
        <f t="shared" si="27"/>
        <v>9.7614405215008908E-3</v>
      </c>
      <c r="M79" s="122">
        <f t="shared" si="21"/>
        <v>0.79330069098064326</v>
      </c>
      <c r="N79" s="103">
        <f t="shared" si="22"/>
        <v>0.59965661265194592</v>
      </c>
      <c r="P79" s="73">
        <f t="shared" si="23"/>
        <v>3.7023295213892422</v>
      </c>
      <c r="Q79" s="278">
        <f t="shared" si="23"/>
        <v>2.9142978251897245</v>
      </c>
      <c r="R79" s="112">
        <f t="shared" si="28"/>
        <v>-0.21284753062818162</v>
      </c>
    </row>
    <row r="80" spans="1:18" ht="20.100000000000001" customHeight="1" x14ac:dyDescent="0.25">
      <c r="A80" s="68" t="s">
        <v>54</v>
      </c>
      <c r="B80" s="28">
        <v>4878.9000000000015</v>
      </c>
      <c r="C80" s="265">
        <v>1736.4500000000003</v>
      </c>
      <c r="D80" s="4">
        <f t="shared" si="24"/>
        <v>2.150385503839173E-2</v>
      </c>
      <c r="E80" s="271">
        <f t="shared" si="25"/>
        <v>7.2762561195222645E-3</v>
      </c>
      <c r="F80" s="122">
        <f t="shared" si="19"/>
        <v>-0.64408985632007221</v>
      </c>
      <c r="G80" s="103">
        <f t="shared" si="20"/>
        <v>-0.66163015391744118</v>
      </c>
      <c r="I80" s="28">
        <v>1574.9010000000003</v>
      </c>
      <c r="J80" s="265">
        <v>536.8130000000001</v>
      </c>
      <c r="K80" s="35">
        <f t="shared" si="26"/>
        <v>2.1988689368276481E-2</v>
      </c>
      <c r="L80" s="271">
        <f t="shared" si="27"/>
        <v>6.685636493235933E-3</v>
      </c>
      <c r="M80" s="122">
        <f t="shared" si="21"/>
        <v>-0.65914492403014535</v>
      </c>
      <c r="N80" s="103">
        <f t="shared" si="22"/>
        <v>-0.69595111462707582</v>
      </c>
      <c r="P80" s="73">
        <f t="shared" si="23"/>
        <v>3.2279837668326872</v>
      </c>
      <c r="Q80" s="278">
        <f t="shared" si="23"/>
        <v>3.0914394310230642</v>
      </c>
      <c r="R80" s="112">
        <f t="shared" si="28"/>
        <v>-4.230019283634779E-2</v>
      </c>
    </row>
    <row r="81" spans="1:18" ht="20.100000000000001" customHeight="1" x14ac:dyDescent="0.25">
      <c r="A81" s="68" t="s">
        <v>72</v>
      </c>
      <c r="B81" s="28">
        <v>523.42999999999995</v>
      </c>
      <c r="C81" s="265">
        <v>889.68000000000018</v>
      </c>
      <c r="D81" s="4">
        <f t="shared" si="24"/>
        <v>2.3070288062361144E-3</v>
      </c>
      <c r="E81" s="271">
        <f t="shared" si="25"/>
        <v>3.728031065919876E-3</v>
      </c>
      <c r="F81" s="122">
        <f t="shared" si="19"/>
        <v>0.69971151825459044</v>
      </c>
      <c r="G81" s="103">
        <f t="shared" si="20"/>
        <v>0.6159447406303119</v>
      </c>
      <c r="I81" s="28">
        <v>432.67099999999988</v>
      </c>
      <c r="J81" s="265">
        <v>462.72699999999998</v>
      </c>
      <c r="K81" s="35">
        <f t="shared" si="26"/>
        <v>6.0409309649695755E-3</v>
      </c>
      <c r="L81" s="271">
        <f t="shared" si="27"/>
        <v>5.7629463474349217E-3</v>
      </c>
      <c r="M81" s="122">
        <f t="shared" si="21"/>
        <v>6.9466176378819258E-2</v>
      </c>
      <c r="N81" s="103">
        <f t="shared" si="22"/>
        <v>-4.6016850572642473E-2</v>
      </c>
      <c r="P81" s="73">
        <f t="shared" si="23"/>
        <v>8.2660718720745834</v>
      </c>
      <c r="Q81" s="278">
        <f t="shared" si="23"/>
        <v>5.2010498156640574</v>
      </c>
      <c r="R81" s="112">
        <f t="shared" si="28"/>
        <v>-0.37079547623643877</v>
      </c>
    </row>
    <row r="82" spans="1:18" ht="20.100000000000001" customHeight="1" x14ac:dyDescent="0.25">
      <c r="A82" s="68" t="s">
        <v>78</v>
      </c>
      <c r="B82" s="28">
        <v>570.81999999999994</v>
      </c>
      <c r="C82" s="265">
        <v>549.16000000000008</v>
      </c>
      <c r="D82" s="4">
        <f t="shared" si="24"/>
        <v>2.5159012345026053E-3</v>
      </c>
      <c r="E82" s="271">
        <f t="shared" si="25"/>
        <v>2.3011482107730408E-3</v>
      </c>
      <c r="F82" s="122">
        <f t="shared" si="19"/>
        <v>-3.7945411863634523E-2</v>
      </c>
      <c r="G82" s="103">
        <f t="shared" si="20"/>
        <v>-8.5358288626151621E-2</v>
      </c>
      <c r="I82" s="28">
        <v>308.21699999999993</v>
      </c>
      <c r="J82" s="265">
        <v>350.49100000000004</v>
      </c>
      <c r="K82" s="35">
        <f t="shared" si="26"/>
        <v>4.3033104119065699E-3</v>
      </c>
      <c r="L82" s="271">
        <f t="shared" si="27"/>
        <v>4.3651242055441188E-3</v>
      </c>
      <c r="M82" s="122">
        <f t="shared" si="21"/>
        <v>0.13715661368451487</v>
      </c>
      <c r="N82" s="103">
        <f t="shared" si="22"/>
        <v>1.4364242343875549E-2</v>
      </c>
      <c r="P82" s="73">
        <f t="shared" si="23"/>
        <v>5.3995480186398499</v>
      </c>
      <c r="Q82" s="278">
        <f t="shared" si="23"/>
        <v>6.3823111661446577</v>
      </c>
      <c r="R82" s="112">
        <f t="shared" si="28"/>
        <v>0.18200840961358217</v>
      </c>
    </row>
    <row r="83" spans="1:18" ht="20.100000000000001" customHeight="1" x14ac:dyDescent="0.25">
      <c r="A83" s="68" t="s">
        <v>71</v>
      </c>
      <c r="B83" s="28">
        <v>995.46000000000026</v>
      </c>
      <c r="C83" s="265">
        <v>965.97999999999979</v>
      </c>
      <c r="D83" s="4">
        <f t="shared" si="24"/>
        <v>4.3875110243123301E-3</v>
      </c>
      <c r="E83" s="271">
        <f t="shared" si="25"/>
        <v>4.0477513814599414E-3</v>
      </c>
      <c r="F83" s="122">
        <f t="shared" si="19"/>
        <v>-2.9614449601189866E-2</v>
      </c>
      <c r="G83" s="103">
        <f t="shared" si="20"/>
        <v>-7.7437900661603568E-2</v>
      </c>
      <c r="I83" s="28">
        <v>377.76200000000017</v>
      </c>
      <c r="J83" s="265">
        <v>341.0800000000001</v>
      </c>
      <c r="K83" s="35">
        <f t="shared" si="26"/>
        <v>5.2742942401705645E-3</v>
      </c>
      <c r="L83" s="271">
        <f t="shared" si="27"/>
        <v>4.2479166769674205E-3</v>
      </c>
      <c r="M83" s="122">
        <f t="shared" si="21"/>
        <v>-9.7103467262456403E-2</v>
      </c>
      <c r="N83" s="103">
        <f t="shared" si="22"/>
        <v>-0.19459998181101709</v>
      </c>
      <c r="P83" s="73">
        <f t="shared" si="23"/>
        <v>3.7948486127016663</v>
      </c>
      <c r="Q83" s="278">
        <f t="shared" si="23"/>
        <v>3.5309219652580817</v>
      </c>
      <c r="R83" s="112">
        <f t="shared" si="28"/>
        <v>-6.95486630376244E-2</v>
      </c>
    </row>
    <row r="84" spans="1:18" ht="20.100000000000001" customHeight="1" x14ac:dyDescent="0.25">
      <c r="A84" s="68" t="s">
        <v>70</v>
      </c>
      <c r="B84" s="28">
        <v>1630.82</v>
      </c>
      <c r="C84" s="265">
        <v>1419.6600000000003</v>
      </c>
      <c r="D84" s="4">
        <f t="shared" si="24"/>
        <v>7.1878736751542329E-3</v>
      </c>
      <c r="E84" s="271">
        <f t="shared" si="25"/>
        <v>5.9488092157222953E-3</v>
      </c>
      <c r="F84" s="122">
        <f t="shared" si="19"/>
        <v>-0.12948087465201533</v>
      </c>
      <c r="G84" s="103">
        <f t="shared" si="20"/>
        <v>-0.17238261486354664</v>
      </c>
      <c r="I84" s="28">
        <v>329.44</v>
      </c>
      <c r="J84" s="265">
        <v>331.59600000000006</v>
      </c>
      <c r="K84" s="35">
        <f t="shared" si="26"/>
        <v>4.5996248814909654E-3</v>
      </c>
      <c r="L84" s="271">
        <f t="shared" si="27"/>
        <v>4.1297999836275613E-3</v>
      </c>
      <c r="M84" s="122">
        <f t="shared" si="21"/>
        <v>6.5444390480817833E-3</v>
      </c>
      <c r="N84" s="103">
        <f t="shared" si="22"/>
        <v>-0.10214417696408117</v>
      </c>
      <c r="P84" s="73">
        <f t="shared" si="23"/>
        <v>2.0200880538624739</v>
      </c>
      <c r="Q84" s="278">
        <f t="shared" si="23"/>
        <v>2.3357423608469632</v>
      </c>
      <c r="R84" s="112">
        <f t="shared" si="28"/>
        <v>0.15625769697560857</v>
      </c>
    </row>
    <row r="85" spans="1:18" ht="20.100000000000001" customHeight="1" x14ac:dyDescent="0.25">
      <c r="A85" s="68" t="s">
        <v>75</v>
      </c>
      <c r="B85" s="28">
        <v>462.55</v>
      </c>
      <c r="C85" s="265">
        <v>820.09</v>
      </c>
      <c r="D85" s="4">
        <f t="shared" si="24"/>
        <v>2.0386989173805758E-3</v>
      </c>
      <c r="E85" s="271">
        <f t="shared" si="25"/>
        <v>3.4364277008027948E-3</v>
      </c>
      <c r="F85" s="122">
        <f t="shared" si="19"/>
        <v>0.77297589449789217</v>
      </c>
      <c r="G85" s="103">
        <f t="shared" si="20"/>
        <v>0.68559843315073332</v>
      </c>
      <c r="I85" s="28">
        <v>170.23600000000002</v>
      </c>
      <c r="J85" s="265">
        <v>308.68399999999997</v>
      </c>
      <c r="K85" s="35">
        <f t="shared" si="26"/>
        <v>2.3768265581759836E-3</v>
      </c>
      <c r="L85" s="271">
        <f t="shared" si="27"/>
        <v>3.8444467911135536E-3</v>
      </c>
      <c r="M85" s="122">
        <f t="shared" si="21"/>
        <v>0.81327098851006796</v>
      </c>
      <c r="N85" s="103">
        <f t="shared" si="22"/>
        <v>0.61747047881518391</v>
      </c>
      <c r="P85" s="73">
        <f t="shared" si="23"/>
        <v>3.6803804994054703</v>
      </c>
      <c r="Q85" s="278">
        <f t="shared" si="23"/>
        <v>3.7640258995963856</v>
      </c>
      <c r="R85" s="112">
        <f t="shared" si="28"/>
        <v>2.2727378379607047E-2</v>
      </c>
    </row>
    <row r="86" spans="1:18" ht="20.100000000000001" customHeight="1" x14ac:dyDescent="0.25">
      <c r="A86" s="68" t="s">
        <v>80</v>
      </c>
      <c r="B86" s="28">
        <v>956.73</v>
      </c>
      <c r="C86" s="265">
        <v>964.71</v>
      </c>
      <c r="D86" s="4">
        <f t="shared" si="24"/>
        <v>4.2168077293817281E-3</v>
      </c>
      <c r="E86" s="271">
        <f t="shared" si="25"/>
        <v>4.0424296933769029E-3</v>
      </c>
      <c r="F86" s="122">
        <f t="shared" si="19"/>
        <v>8.3409112288733694E-3</v>
      </c>
      <c r="G86" s="103">
        <f t="shared" si="20"/>
        <v>-4.1353091531729065E-2</v>
      </c>
      <c r="I86" s="28">
        <v>208.74499999999998</v>
      </c>
      <c r="J86" s="265">
        <v>247.37</v>
      </c>
      <c r="K86" s="35">
        <f t="shared" si="26"/>
        <v>2.9144872993165111E-3</v>
      </c>
      <c r="L86" s="271">
        <f t="shared" si="27"/>
        <v>3.0808231159300771E-3</v>
      </c>
      <c r="M86" s="122">
        <f t="shared" si="21"/>
        <v>0.18503437208076856</v>
      </c>
      <c r="N86" s="103">
        <f t="shared" si="22"/>
        <v>5.7072067753588786E-2</v>
      </c>
      <c r="P86" s="73">
        <f t="shared" si="23"/>
        <v>2.1818590406906857</v>
      </c>
      <c r="Q86" s="278">
        <f t="shared" si="23"/>
        <v>2.5641902747976077</v>
      </c>
      <c r="R86" s="112">
        <f t="shared" si="28"/>
        <v>0.17523186740143026</v>
      </c>
    </row>
    <row r="87" spans="1:18" ht="20.100000000000001" customHeight="1" x14ac:dyDescent="0.25">
      <c r="A87" s="68" t="s">
        <v>79</v>
      </c>
      <c r="B87" s="28">
        <v>739.11999999999978</v>
      </c>
      <c r="C87" s="265">
        <v>770.1</v>
      </c>
      <c r="D87" s="4">
        <f t="shared" si="24"/>
        <v>3.2576870474853113E-3</v>
      </c>
      <c r="E87" s="271">
        <f t="shared" si="25"/>
        <v>3.226954324998759E-3</v>
      </c>
      <c r="F87" s="122">
        <f t="shared" si="19"/>
        <v>4.1914709384132824E-2</v>
      </c>
      <c r="G87" s="103">
        <f t="shared" si="20"/>
        <v>-9.4339087943624278E-3</v>
      </c>
      <c r="I87" s="28">
        <v>184.23299999999995</v>
      </c>
      <c r="J87" s="265">
        <v>193.24400000000009</v>
      </c>
      <c r="K87" s="35">
        <f t="shared" si="26"/>
        <v>2.5722519754484119E-3</v>
      </c>
      <c r="L87" s="271">
        <f t="shared" si="27"/>
        <v>2.406721034138303E-3</v>
      </c>
      <c r="M87" s="122">
        <f t="shared" si="21"/>
        <v>4.8910890014276162E-2</v>
      </c>
      <c r="N87" s="103">
        <f t="shared" si="22"/>
        <v>-6.4352537344733701E-2</v>
      </c>
      <c r="P87" s="73">
        <f t="shared" si="23"/>
        <v>2.4925993072843382</v>
      </c>
      <c r="Q87" s="278">
        <f t="shared" si="23"/>
        <v>2.5093364498117139</v>
      </c>
      <c r="R87" s="112">
        <f t="shared" si="28"/>
        <v>6.7147344855883109E-3</v>
      </c>
    </row>
    <row r="88" spans="1:18" ht="20.100000000000001" customHeight="1" x14ac:dyDescent="0.25">
      <c r="A88" s="68" t="s">
        <v>57</v>
      </c>
      <c r="B88" s="28">
        <v>745.11</v>
      </c>
      <c r="C88" s="265">
        <v>1078.3400000000001</v>
      </c>
      <c r="D88" s="4">
        <f t="shared" si="24"/>
        <v>3.2840880992961643E-3</v>
      </c>
      <c r="E88" s="271">
        <f t="shared" si="25"/>
        <v>4.5185741161137029E-3</v>
      </c>
      <c r="F88" s="122">
        <f t="shared" si="19"/>
        <v>0.44722255774315217</v>
      </c>
      <c r="G88" s="103">
        <f t="shared" si="20"/>
        <v>0.37589917794291505</v>
      </c>
      <c r="I88" s="28">
        <v>180.14199999999997</v>
      </c>
      <c r="J88" s="265">
        <v>186.99200000000005</v>
      </c>
      <c r="K88" s="35">
        <f t="shared" si="26"/>
        <v>2.5151336370857983E-3</v>
      </c>
      <c r="L88" s="271">
        <f t="shared" si="27"/>
        <v>2.3288566766139674E-3</v>
      </c>
      <c r="M88" s="122">
        <f t="shared" si="21"/>
        <v>3.8025557615659206E-2</v>
      </c>
      <c r="N88" s="103">
        <f t="shared" si="22"/>
        <v>-7.4062450489773529E-2</v>
      </c>
      <c r="P88" s="73">
        <f t="shared" si="23"/>
        <v>2.4176564534095633</v>
      </c>
      <c r="Q88" s="278">
        <f t="shared" si="23"/>
        <v>1.7340727414359107</v>
      </c>
      <c r="R88" s="112">
        <f t="shared" si="28"/>
        <v>-0.28274642206075667</v>
      </c>
    </row>
    <row r="89" spans="1:18" ht="20.100000000000001" customHeight="1" x14ac:dyDescent="0.25">
      <c r="A89" s="68" t="s">
        <v>74</v>
      </c>
      <c r="B89" s="28">
        <v>57.42</v>
      </c>
      <c r="C89" s="265">
        <v>172.84000000000003</v>
      </c>
      <c r="D89" s="4">
        <f t="shared" si="24"/>
        <v>2.5307986560586457E-4</v>
      </c>
      <c r="E89" s="271">
        <f t="shared" si="25"/>
        <v>7.242524159625836E-4</v>
      </c>
      <c r="F89" s="122">
        <f t="shared" ref="F89" si="29">(C89-B89)/B89</f>
        <v>2.0101010101010104</v>
      </c>
      <c r="G89" s="103">
        <f t="shared" ref="G89" si="30">(E89-D89)/D89</f>
        <v>1.8617543881997409</v>
      </c>
      <c r="I89" s="28">
        <v>48.045999999999992</v>
      </c>
      <c r="J89" s="265">
        <v>160.405</v>
      </c>
      <c r="K89" s="35">
        <f t="shared" si="26"/>
        <v>6.7081586041802725E-4</v>
      </c>
      <c r="L89" s="271">
        <f t="shared" si="27"/>
        <v>1.9977338881463557E-3</v>
      </c>
      <c r="M89" s="122">
        <f t="shared" ref="M89:M90" si="31">(J89-I89)/I89</f>
        <v>2.3385713691046086</v>
      </c>
      <c r="N89" s="103">
        <f t="shared" ref="N89:N90" si="32">(L89-K89)/K89</f>
        <v>1.9780659731292625</v>
      </c>
      <c r="P89" s="73">
        <f t="shared" ref="P89:P90" si="33">(I89/B89)*10</f>
        <v>8.3674677812608831</v>
      </c>
      <c r="Q89" s="278">
        <f t="shared" ref="Q89:Q90" si="34">(J89/C89)*10</f>
        <v>9.2805484841471859</v>
      </c>
      <c r="R89" s="112">
        <f t="shared" ref="R89:R90" si="35">(Q89-P89)/P89</f>
        <v>0.10912270315891337</v>
      </c>
    </row>
    <row r="90" spans="1:18" ht="20.100000000000001" customHeight="1" x14ac:dyDescent="0.25">
      <c r="A90" s="68" t="s">
        <v>106</v>
      </c>
      <c r="B90" s="28">
        <v>128.99</v>
      </c>
      <c r="C90" s="265">
        <v>362.66999999999996</v>
      </c>
      <c r="D90" s="4">
        <f t="shared" si="24"/>
        <v>5.6852615577325798E-4</v>
      </c>
      <c r="E90" s="271">
        <f t="shared" si="25"/>
        <v>1.5196981236817295E-3</v>
      </c>
      <c r="F90" s="122">
        <f t="shared" si="19"/>
        <v>1.8116133033568489</v>
      </c>
      <c r="G90" s="103">
        <f t="shared" si="20"/>
        <v>1.6730487388302711</v>
      </c>
      <c r="I90" s="28">
        <v>39.799999999999997</v>
      </c>
      <c r="J90" s="265">
        <v>133.959</v>
      </c>
      <c r="K90" s="35">
        <f t="shared" si="26"/>
        <v>5.5568561887852231E-4</v>
      </c>
      <c r="L90" s="271">
        <f t="shared" si="27"/>
        <v>1.6683671576459441E-3</v>
      </c>
      <c r="M90" s="122">
        <f t="shared" si="31"/>
        <v>2.3658040201005028</v>
      </c>
      <c r="N90" s="103">
        <f t="shared" si="32"/>
        <v>2.0023579897803034</v>
      </c>
      <c r="P90" s="73">
        <f t="shared" si="33"/>
        <v>3.0855105046902858</v>
      </c>
      <c r="Q90" s="278">
        <f t="shared" si="34"/>
        <v>3.6936884771279681</v>
      </c>
      <c r="R90" s="112">
        <f t="shared" si="35"/>
        <v>0.19710773031340867</v>
      </c>
    </row>
    <row r="91" spans="1:18" ht="20.100000000000001" customHeight="1" x14ac:dyDescent="0.25">
      <c r="A91" s="68" t="s">
        <v>182</v>
      </c>
      <c r="B91" s="28">
        <v>553.68999999999994</v>
      </c>
      <c r="C91" s="265">
        <v>617.64</v>
      </c>
      <c r="D91" s="4">
        <f t="shared" si="24"/>
        <v>2.4404003968532071E-3</v>
      </c>
      <c r="E91" s="271">
        <f t="shared" si="25"/>
        <v>2.5881003366994334E-3</v>
      </c>
      <c r="F91" s="122">
        <f t="shared" si="19"/>
        <v>0.11549784175260534</v>
      </c>
      <c r="G91" s="103">
        <f t="shared" si="20"/>
        <v>6.0522830612828572E-2</v>
      </c>
      <c r="I91" s="28">
        <v>118.55199999999998</v>
      </c>
      <c r="J91" s="265">
        <v>127.37299999999999</v>
      </c>
      <c r="K91" s="35">
        <f t="shared" si="26"/>
        <v>1.6552171228463963E-3</v>
      </c>
      <c r="L91" s="271">
        <f t="shared" si="27"/>
        <v>1.5863430599723557E-3</v>
      </c>
      <c r="M91" s="122">
        <f t="shared" si="21"/>
        <v>7.4406167757608596E-2</v>
      </c>
      <c r="N91" s="103">
        <f t="shared" si="22"/>
        <v>-4.161028902093597E-2</v>
      </c>
      <c r="P91" s="73">
        <f t="shared" si="23"/>
        <v>2.1411259007748016</v>
      </c>
      <c r="Q91" s="278">
        <f t="shared" si="23"/>
        <v>2.0622530924162943</v>
      </c>
      <c r="R91" s="112">
        <f t="shared" si="28"/>
        <v>-3.683707171538389E-2</v>
      </c>
    </row>
    <row r="92" spans="1:18" ht="20.100000000000001" customHeight="1" x14ac:dyDescent="0.25">
      <c r="A92" s="68" t="s">
        <v>69</v>
      </c>
      <c r="B92" s="28">
        <v>597.33000000000015</v>
      </c>
      <c r="C92" s="265">
        <v>594.54</v>
      </c>
      <c r="D92" s="4">
        <f t="shared" si="24"/>
        <v>2.6327446207306013E-3</v>
      </c>
      <c r="E92" s="271">
        <f t="shared" si="25"/>
        <v>2.491304277866202E-3</v>
      </c>
      <c r="F92" s="122">
        <f t="shared" si="19"/>
        <v>-4.6707849932201466E-3</v>
      </c>
      <c r="G92" s="103">
        <f t="shared" si="20"/>
        <v>-5.3723533133703177E-2</v>
      </c>
      <c r="I92" s="28">
        <v>110.60500000000002</v>
      </c>
      <c r="J92" s="265">
        <v>114.18799999999999</v>
      </c>
      <c r="K92" s="35">
        <f t="shared" si="26"/>
        <v>1.5442615044235924E-3</v>
      </c>
      <c r="L92" s="271">
        <f t="shared" si="27"/>
        <v>1.4221329585714661E-3</v>
      </c>
      <c r="M92" s="122">
        <f t="shared" si="21"/>
        <v>3.2394557208082542E-2</v>
      </c>
      <c r="N92" s="103">
        <f t="shared" si="22"/>
        <v>-7.9085404578359747E-2</v>
      </c>
      <c r="P92" s="73">
        <f t="shared" si="23"/>
        <v>1.8516565382619321</v>
      </c>
      <c r="Q92" s="278">
        <f t="shared" si="23"/>
        <v>1.9206108924546708</v>
      </c>
      <c r="R92" s="112">
        <f t="shared" si="28"/>
        <v>3.7239278866189218E-2</v>
      </c>
    </row>
    <row r="93" spans="1:18" ht="20.100000000000001" customHeight="1" x14ac:dyDescent="0.25">
      <c r="A93" s="68" t="s">
        <v>205</v>
      </c>
      <c r="B93" s="28">
        <v>124.51999999999998</v>
      </c>
      <c r="C93" s="265">
        <v>350.64</v>
      </c>
      <c r="D93" s="4">
        <f t="shared" si="24"/>
        <v>5.4882453614145334E-4</v>
      </c>
      <c r="E93" s="271">
        <f t="shared" si="25"/>
        <v>1.4692887475880598E-3</v>
      </c>
      <c r="F93" s="122">
        <f t="shared" si="19"/>
        <v>1.8159331834243497</v>
      </c>
      <c r="G93" s="103">
        <f t="shared" si="20"/>
        <v>1.6771557225155969</v>
      </c>
      <c r="I93" s="28">
        <v>67.679999999999993</v>
      </c>
      <c r="J93" s="265">
        <v>107.15799999999999</v>
      </c>
      <c r="K93" s="35">
        <f t="shared" si="26"/>
        <v>9.449447910979496E-4</v>
      </c>
      <c r="L93" s="271">
        <f t="shared" si="27"/>
        <v>1.3345791464479731E-3</v>
      </c>
      <c r="M93" s="122">
        <f t="shared" si="21"/>
        <v>0.5833037825059102</v>
      </c>
      <c r="N93" s="103">
        <f t="shared" si="22"/>
        <v>0.41233557666083309</v>
      </c>
      <c r="P93" s="73">
        <f t="shared" si="23"/>
        <v>5.4352714423385802</v>
      </c>
      <c r="Q93" s="278">
        <f t="shared" si="23"/>
        <v>3.0560689025781422</v>
      </c>
      <c r="R93" s="112">
        <f t="shared" si="28"/>
        <v>-0.43773389516987254</v>
      </c>
    </row>
    <row r="94" spans="1:18" ht="20.100000000000001" customHeight="1" x14ac:dyDescent="0.25">
      <c r="A94" s="68" t="s">
        <v>77</v>
      </c>
      <c r="B94" s="28">
        <v>339.82000000000005</v>
      </c>
      <c r="C94" s="265">
        <v>233.64999999999995</v>
      </c>
      <c r="D94" s="4">
        <f t="shared" si="24"/>
        <v>1.4977638441341851E-3</v>
      </c>
      <c r="E94" s="271">
        <f t="shared" si="25"/>
        <v>9.790648981118815E-4</v>
      </c>
      <c r="F94" s="122">
        <f t="shared" si="19"/>
        <v>-0.31243011005826637</v>
      </c>
      <c r="G94" s="103">
        <f t="shared" si="20"/>
        <v>-0.3463155744169728</v>
      </c>
      <c r="I94" s="28">
        <v>106.92600000000002</v>
      </c>
      <c r="J94" s="265">
        <v>100.59799999999998</v>
      </c>
      <c r="K94" s="35">
        <f t="shared" si="26"/>
        <v>1.4928954895528869E-3</v>
      </c>
      <c r="L94" s="271">
        <f t="shared" si="27"/>
        <v>1.252878860881812E-3</v>
      </c>
      <c r="M94" s="122">
        <f t="shared" si="21"/>
        <v>-5.9181115911939385E-2</v>
      </c>
      <c r="N94" s="103">
        <f t="shared" si="22"/>
        <v>-0.16077255933230689</v>
      </c>
      <c r="P94" s="73">
        <f t="shared" si="23"/>
        <v>3.1465481725619444</v>
      </c>
      <c r="Q94" s="278">
        <f t="shared" si="23"/>
        <v>4.3054996790070623</v>
      </c>
      <c r="R94" s="112">
        <f t="shared" si="28"/>
        <v>0.36832473011258254</v>
      </c>
    </row>
    <row r="95" spans="1:18" ht="20.100000000000001" customHeight="1" thickBot="1" x14ac:dyDescent="0.3">
      <c r="A95" s="15" t="s">
        <v>18</v>
      </c>
      <c r="B95" s="28">
        <f>B96-SUM(B68:B94)</f>
        <v>2762.289999999979</v>
      </c>
      <c r="C95" s="265">
        <f>C96-SUM(C68:C94)</f>
        <v>2847.0499999999593</v>
      </c>
      <c r="D95" s="4">
        <f t="shared" si="24"/>
        <v>1.2174851653856119E-2</v>
      </c>
      <c r="E95" s="271">
        <f t="shared" si="25"/>
        <v>1.1930009493556142E-2</v>
      </c>
      <c r="F95" s="122">
        <f>(C95-B95)/B95</f>
        <v>3.0684685532648946E-2</v>
      </c>
      <c r="G95" s="103">
        <f>(E95-D95)/D95</f>
        <v>-2.0110484074968446E-2</v>
      </c>
      <c r="I95" s="28">
        <f>I96-SUM(I68:I94)</f>
        <v>980.31299999999464</v>
      </c>
      <c r="J95" s="265">
        <f>J96-SUM(J68:J94)</f>
        <v>1074.9720000000088</v>
      </c>
      <c r="K95" s="35">
        <f t="shared" si="26"/>
        <v>1.3687081309036632E-2</v>
      </c>
      <c r="L95" s="271">
        <f t="shared" si="27"/>
        <v>1.3388036490187225E-2</v>
      </c>
      <c r="M95" s="122">
        <f>(J95-I95)/I95</f>
        <v>9.655997625249764E-2</v>
      </c>
      <c r="N95" s="103">
        <f>(L95-K95)/K95</f>
        <v>-2.1848691630988425E-2</v>
      </c>
      <c r="P95" s="73">
        <f t="shared" si="23"/>
        <v>3.5489141255986958</v>
      </c>
      <c r="Q95" s="278">
        <f t="shared" si="23"/>
        <v>3.7757398008465755</v>
      </c>
      <c r="R95" s="112">
        <f>(Q95-P95)/P95</f>
        <v>6.3914106461963077E-2</v>
      </c>
    </row>
    <row r="96" spans="1:18" ht="26.25" customHeight="1" thickBot="1" x14ac:dyDescent="0.3">
      <c r="A96" s="19" t="s">
        <v>19</v>
      </c>
      <c r="B96" s="26">
        <v>226884.89999999991</v>
      </c>
      <c r="C96" s="284">
        <v>238646.08000000005</v>
      </c>
      <c r="D96" s="21">
        <f>SUM(D68:D95)</f>
        <v>1.0000000000000002</v>
      </c>
      <c r="E96" s="289">
        <f>SUM(E68:E95)</f>
        <v>0.99999999999999933</v>
      </c>
      <c r="F96" s="123">
        <f>(C96-B96)/B96</f>
        <v>5.1837649839192222E-2</v>
      </c>
      <c r="G96" s="119">
        <v>0</v>
      </c>
      <c r="H96" s="2"/>
      <c r="I96" s="26">
        <v>71623.232000000018</v>
      </c>
      <c r="J96" s="284">
        <v>80293.477000000014</v>
      </c>
      <c r="K96" s="34">
        <f t="shared" si="26"/>
        <v>1</v>
      </c>
      <c r="L96" s="289">
        <f t="shared" si="27"/>
        <v>1</v>
      </c>
      <c r="M96" s="123">
        <f>(J96-I96)/I96</f>
        <v>0.12105352911189476</v>
      </c>
      <c r="N96" s="119">
        <f>(L96-K96)/K96</f>
        <v>0</v>
      </c>
      <c r="O96" s="2"/>
      <c r="P96" s="67">
        <f t="shared" si="23"/>
        <v>3.1568091133433756</v>
      </c>
      <c r="Q96" s="309">
        <f t="shared" si="23"/>
        <v>3.3645420448557131</v>
      </c>
      <c r="R96" s="118">
        <f>(Q96-P96)/P96</f>
        <v>6.5804717375618452E-2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F27:F3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workbookViewId="0">
      <selection activeCell="L16" sqref="L16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4" customWidth="1"/>
    <col min="21" max="21" width="10.85546875" customWidth="1"/>
  </cols>
  <sheetData>
    <row r="1" spans="1:21" ht="15.75" x14ac:dyDescent="0.25">
      <c r="A1" s="52" t="s">
        <v>170</v>
      </c>
      <c r="B1" s="7"/>
    </row>
    <row r="3" spans="1:21" ht="15.75" thickBot="1" x14ac:dyDescent="0.3"/>
    <row r="4" spans="1:21" x14ac:dyDescent="0.25">
      <c r="A4" s="367" t="s">
        <v>17</v>
      </c>
      <c r="B4" s="382"/>
      <c r="C4" s="382"/>
      <c r="D4" s="382"/>
      <c r="E4" s="385" t="s">
        <v>1</v>
      </c>
      <c r="F4" s="386"/>
      <c r="G4" s="380" t="s">
        <v>13</v>
      </c>
      <c r="H4" s="380"/>
      <c r="I4" s="385" t="s">
        <v>90</v>
      </c>
      <c r="J4" s="381"/>
      <c r="L4" s="387" t="s">
        <v>20</v>
      </c>
      <c r="M4" s="380"/>
      <c r="N4" s="378" t="s">
        <v>13</v>
      </c>
      <c r="O4" s="379"/>
      <c r="P4" s="380" t="s">
        <v>90</v>
      </c>
      <c r="Q4" s="381"/>
      <c r="R4"/>
      <c r="S4" s="391" t="s">
        <v>23</v>
      </c>
      <c r="T4" s="380"/>
      <c r="U4" s="247" t="s">
        <v>0</v>
      </c>
    </row>
    <row r="5" spans="1:21" x14ac:dyDescent="0.25">
      <c r="A5" s="383"/>
      <c r="B5" s="384"/>
      <c r="C5" s="384"/>
      <c r="D5" s="384"/>
      <c r="E5" s="388" t="s">
        <v>204</v>
      </c>
      <c r="F5" s="389"/>
      <c r="G5" s="376" t="str">
        <f>E5</f>
        <v>jan - set</v>
      </c>
      <c r="H5" s="376"/>
      <c r="I5" s="388" t="str">
        <f>G5</f>
        <v>jan - set</v>
      </c>
      <c r="J5" s="377"/>
      <c r="L5" s="390" t="str">
        <f>E5</f>
        <v>jan - set</v>
      </c>
      <c r="M5" s="376"/>
      <c r="N5" s="374" t="str">
        <f>E5</f>
        <v>jan - set</v>
      </c>
      <c r="O5" s="375"/>
      <c r="P5" s="376" t="str">
        <f>E5</f>
        <v>jan - set</v>
      </c>
      <c r="Q5" s="377"/>
      <c r="R5"/>
      <c r="S5" s="390" t="str">
        <f>E5</f>
        <v>jan - set</v>
      </c>
      <c r="T5" s="389"/>
      <c r="U5" s="248" t="s">
        <v>91</v>
      </c>
    </row>
    <row r="6" spans="1:21" ht="19.5" customHeight="1" thickBot="1" x14ac:dyDescent="0.3">
      <c r="A6" s="368"/>
      <c r="B6" s="392"/>
      <c r="C6" s="392"/>
      <c r="D6" s="392"/>
      <c r="E6" s="172">
        <v>2016</v>
      </c>
      <c r="F6" s="283">
        <v>2017</v>
      </c>
      <c r="G6" s="258">
        <f>E6</f>
        <v>2016</v>
      </c>
      <c r="H6" s="261">
        <f>F6</f>
        <v>2017</v>
      </c>
      <c r="I6" s="263" t="s">
        <v>1</v>
      </c>
      <c r="J6" s="264" t="s">
        <v>15</v>
      </c>
      <c r="L6" s="257">
        <f>E6</f>
        <v>2016</v>
      </c>
      <c r="M6" s="262">
        <f>F6</f>
        <v>2017</v>
      </c>
      <c r="N6" s="260">
        <f>G6</f>
        <v>2016</v>
      </c>
      <c r="O6" s="261">
        <f>H6</f>
        <v>2017</v>
      </c>
      <c r="P6" s="259">
        <v>1000</v>
      </c>
      <c r="Q6" s="264" t="s">
        <v>15</v>
      </c>
      <c r="R6"/>
      <c r="S6" s="257">
        <f>E6</f>
        <v>2016</v>
      </c>
      <c r="T6" s="262">
        <f>F6</f>
        <v>2017</v>
      </c>
      <c r="U6" s="248" t="s">
        <v>24</v>
      </c>
    </row>
    <row r="7" spans="1:21" ht="24" customHeight="1" thickBot="1" x14ac:dyDescent="0.3">
      <c r="A7" s="19" t="s">
        <v>21</v>
      </c>
      <c r="B7" s="20"/>
      <c r="C7" s="20"/>
      <c r="D7" s="20"/>
      <c r="E7" s="26">
        <v>122263.58999999994</v>
      </c>
      <c r="F7" s="284">
        <v>133405.40000000002</v>
      </c>
      <c r="G7" s="21">
        <f>E7/E17</f>
        <v>0.40389963458165984</v>
      </c>
      <c r="H7" s="289">
        <f>F7/F17</f>
        <v>0.3595575281964975</v>
      </c>
      <c r="I7" s="179">
        <f t="shared" ref="I7:I21" si="0">(F7-E7)/E7</f>
        <v>9.1129419641612766E-2</v>
      </c>
      <c r="J7" s="119">
        <f t="shared" ref="J7:J21" si="1">(H7-G7)/G7</f>
        <v>-0.1097849628685349</v>
      </c>
      <c r="K7" s="13"/>
      <c r="L7" s="26">
        <v>27917.015999999996</v>
      </c>
      <c r="M7" s="284">
        <v>31686.628000000001</v>
      </c>
      <c r="N7" s="21">
        <f>L7/L17</f>
        <v>0.38192711581098265</v>
      </c>
      <c r="O7" s="289">
        <f>M7/M17</f>
        <v>0.3417993533663235</v>
      </c>
      <c r="P7" s="179">
        <f t="shared" ref="P7:P21" si="2">(M7-L7)/L7</f>
        <v>0.1350291879332664</v>
      </c>
      <c r="Q7" s="119">
        <f t="shared" ref="Q7:Q21" si="3">(O7-N7)/N7</f>
        <v>-0.10506654485490513</v>
      </c>
      <c r="R7" s="78"/>
      <c r="S7" s="40">
        <f>(L7/E7)*10</f>
        <v>2.2833466610950985</v>
      </c>
      <c r="T7" s="298">
        <f>(M7/F7)*10</f>
        <v>2.3752132972128561</v>
      </c>
      <c r="U7" s="115">
        <f>(T7-S7)/S7</f>
        <v>4.0233328422280883E-2</v>
      </c>
    </row>
    <row r="8" spans="1:21" s="10" customFormat="1" ht="24" customHeight="1" x14ac:dyDescent="0.25">
      <c r="A8" s="88"/>
      <c r="B8" s="5" t="s">
        <v>89</v>
      </c>
      <c r="C8" s="92"/>
      <c r="D8" s="92"/>
      <c r="E8" s="93">
        <v>116412.99999999994</v>
      </c>
      <c r="F8" s="285">
        <v>113387.69000000002</v>
      </c>
      <c r="G8" s="94">
        <f>E8/E7</f>
        <v>0.95214773261606334</v>
      </c>
      <c r="H8" s="290">
        <f>F8/F7</f>
        <v>0.84994827795576489</v>
      </c>
      <c r="I8" s="254">
        <f t="shared" si="0"/>
        <v>-2.598773332875131E-2</v>
      </c>
      <c r="J8" s="294">
        <f t="shared" si="1"/>
        <v>-0.10733571184326768</v>
      </c>
      <c r="K8" s="5"/>
      <c r="L8" s="93">
        <v>27207.039999999997</v>
      </c>
      <c r="M8" s="285">
        <v>27931.975000000002</v>
      </c>
      <c r="N8" s="94">
        <f>L8/L7</f>
        <v>0.97456834211793986</v>
      </c>
      <c r="O8" s="290">
        <f>M8/M7</f>
        <v>0.88150670371110496</v>
      </c>
      <c r="P8" s="254">
        <f t="shared" si="2"/>
        <v>2.6645125673355315E-2</v>
      </c>
      <c r="Q8" s="294">
        <f t="shared" si="3"/>
        <v>-9.5490110221098087E-2</v>
      </c>
      <c r="R8" s="87"/>
      <c r="S8" s="49">
        <f t="shared" ref="S8:T21" si="4">(L8/E8)*10</f>
        <v>2.3371135526101048</v>
      </c>
      <c r="T8" s="299">
        <f t="shared" si="4"/>
        <v>2.4634045371239153</v>
      </c>
      <c r="U8" s="112">
        <f t="shared" ref="U8:U21" si="5">(T8-S8)/S8</f>
        <v>5.4037162367557123E-2</v>
      </c>
    </row>
    <row r="9" spans="1:21" s="10" customFormat="1" ht="24" customHeight="1" x14ac:dyDescent="0.25">
      <c r="A9" s="37"/>
      <c r="B9" s="22" t="s">
        <v>94</v>
      </c>
      <c r="C9" s="57"/>
      <c r="D9" s="57"/>
      <c r="E9" s="58">
        <v>5851</v>
      </c>
      <c r="F9" s="268">
        <f>F10+F11</f>
        <v>20017.709999999995</v>
      </c>
      <c r="G9" s="91">
        <f>E9/E7</f>
        <v>4.7855620794383699E-2</v>
      </c>
      <c r="H9" s="274">
        <f>F9/F7</f>
        <v>0.15005172204423503</v>
      </c>
      <c r="I9" s="255">
        <f t="shared" si="0"/>
        <v>2.4212459408648086</v>
      </c>
      <c r="J9" s="295">
        <f t="shared" si="1"/>
        <v>2.1355088399949249</v>
      </c>
      <c r="K9" s="5"/>
      <c r="L9" s="58">
        <v>710</v>
      </c>
      <c r="M9" s="268">
        <f>M10+M11</f>
        <v>3754.6530000000012</v>
      </c>
      <c r="N9" s="91">
        <f>L9/L7</f>
        <v>2.5432517572795032E-2</v>
      </c>
      <c r="O9" s="274">
        <f>M9/M7</f>
        <v>0.11849329628889514</v>
      </c>
      <c r="P9" s="255">
        <f t="shared" si="2"/>
        <v>4.2882436619718325</v>
      </c>
      <c r="Q9" s="295">
        <f t="shared" si="3"/>
        <v>3.6591257019575014</v>
      </c>
      <c r="R9" s="87"/>
      <c r="S9" s="129">
        <f t="shared" si="4"/>
        <v>1.2134677832849086</v>
      </c>
      <c r="T9" s="300">
        <f t="shared" si="4"/>
        <v>1.875665598112872</v>
      </c>
      <c r="U9" s="113">
        <f t="shared" si="5"/>
        <v>0.54570695979695971</v>
      </c>
    </row>
    <row r="10" spans="1:21" ht="24" customHeight="1" x14ac:dyDescent="0.25">
      <c r="A10" s="15"/>
      <c r="B10" s="1"/>
      <c r="C10" s="1" t="s">
        <v>93</v>
      </c>
      <c r="D10" s="1"/>
      <c r="E10" s="28"/>
      <c r="F10" s="265">
        <v>16913.899999999994</v>
      </c>
      <c r="G10" s="4"/>
      <c r="H10" s="291">
        <f>F10/F9</f>
        <v>0.84494679960894614</v>
      </c>
      <c r="I10" s="256" t="e">
        <f t="shared" si="0"/>
        <v>#DIV/0!</v>
      </c>
      <c r="J10" s="296" t="e">
        <f t="shared" si="1"/>
        <v>#DIV/0!</v>
      </c>
      <c r="K10" s="1"/>
      <c r="L10" s="28"/>
      <c r="M10" s="265">
        <v>3422.8760000000011</v>
      </c>
      <c r="N10" s="4"/>
      <c r="O10" s="291">
        <f>M10/M9</f>
        <v>0.91163577566289078</v>
      </c>
      <c r="P10" s="256" t="e">
        <f t="shared" si="2"/>
        <v>#DIV/0!</v>
      </c>
      <c r="Q10" s="296" t="e">
        <f t="shared" si="3"/>
        <v>#DIV/0!</v>
      </c>
      <c r="R10" s="9"/>
      <c r="S10" s="131" t="e">
        <f t="shared" si="4"/>
        <v>#DIV/0!</v>
      </c>
      <c r="T10" s="301">
        <f t="shared" si="4"/>
        <v>2.0237059459970808</v>
      </c>
      <c r="U10" s="126" t="e">
        <f t="shared" si="5"/>
        <v>#DIV/0!</v>
      </c>
    </row>
    <row r="11" spans="1:21" ht="24" customHeight="1" thickBot="1" x14ac:dyDescent="0.3">
      <c r="A11" s="15"/>
      <c r="B11" s="1"/>
      <c r="C11" s="1" t="s">
        <v>92</v>
      </c>
      <c r="D11" s="1"/>
      <c r="E11" s="28"/>
      <c r="F11" s="265">
        <v>3103.81</v>
      </c>
      <c r="G11" s="4"/>
      <c r="H11" s="271">
        <f>F11/F9</f>
        <v>0.15505320039105375</v>
      </c>
      <c r="I11" s="175" t="e">
        <f t="shared" si="0"/>
        <v>#DIV/0!</v>
      </c>
      <c r="J11" s="125" t="e">
        <f t="shared" si="1"/>
        <v>#DIV/0!</v>
      </c>
      <c r="K11" s="1"/>
      <c r="L11" s="28"/>
      <c r="M11" s="265">
        <v>331.77699999999999</v>
      </c>
      <c r="N11" s="4"/>
      <c r="O11" s="271">
        <f>M11/M9</f>
        <v>8.8364224337109151E-2</v>
      </c>
      <c r="P11" s="175" t="e">
        <f t="shared" si="2"/>
        <v>#DIV/0!</v>
      </c>
      <c r="Q11" s="125" t="e">
        <f t="shared" si="3"/>
        <v>#DIV/0!</v>
      </c>
      <c r="R11" s="9"/>
      <c r="S11" s="131" t="e">
        <f t="shared" si="4"/>
        <v>#DIV/0!</v>
      </c>
      <c r="T11" s="301">
        <f t="shared" si="4"/>
        <v>1.0689346319523425</v>
      </c>
      <c r="U11" s="126" t="e">
        <f t="shared" si="5"/>
        <v>#DIV/0!</v>
      </c>
    </row>
    <row r="12" spans="1:21" ht="24" customHeight="1" thickBot="1" x14ac:dyDescent="0.3">
      <c r="A12" s="19" t="s">
        <v>22</v>
      </c>
      <c r="B12" s="20"/>
      <c r="C12" s="20"/>
      <c r="D12" s="20"/>
      <c r="E12" s="26">
        <v>180444.26000000013</v>
      </c>
      <c r="F12" s="284">
        <v>237621.17999999996</v>
      </c>
      <c r="G12" s="21">
        <f>E12/E17</f>
        <v>0.59610036541834011</v>
      </c>
      <c r="H12" s="289">
        <f>F12/F17</f>
        <v>0.64044247180350256</v>
      </c>
      <c r="I12" s="179">
        <f t="shared" si="0"/>
        <v>0.31686749137933118</v>
      </c>
      <c r="J12" s="119">
        <f t="shared" si="1"/>
        <v>7.4386980712624451E-2</v>
      </c>
      <c r="K12" s="13"/>
      <c r="L12" s="26">
        <v>45178.124000000025</v>
      </c>
      <c r="M12" s="284">
        <v>61018.720000000023</v>
      </c>
      <c r="N12" s="21">
        <f>L12/L17</f>
        <v>0.6180728841890174</v>
      </c>
      <c r="O12" s="289">
        <f>M12/M17</f>
        <v>0.6582006466336765</v>
      </c>
      <c r="P12" s="179">
        <f t="shared" si="2"/>
        <v>0.35062536018538504</v>
      </c>
      <c r="Q12" s="119">
        <f t="shared" si="3"/>
        <v>6.4923997591823379E-2</v>
      </c>
      <c r="R12" s="9"/>
      <c r="S12" s="51">
        <f t="shared" si="4"/>
        <v>2.5037163276903347</v>
      </c>
      <c r="T12" s="302">
        <f t="shared" si="4"/>
        <v>2.5678990399761514</v>
      </c>
      <c r="U12" s="118">
        <f t="shared" si="5"/>
        <v>2.5634977723305002E-2</v>
      </c>
    </row>
    <row r="13" spans="1:21" s="10" customFormat="1" ht="24" customHeight="1" x14ac:dyDescent="0.25">
      <c r="A13" s="88"/>
      <c r="B13" s="5" t="s">
        <v>89</v>
      </c>
      <c r="C13" s="5"/>
      <c r="D13" s="5"/>
      <c r="E13" s="53">
        <v>161140.12000000014</v>
      </c>
      <c r="F13" s="267">
        <v>214180.44999999995</v>
      </c>
      <c r="G13" s="89">
        <f>E13/E12</f>
        <v>0.89301881921874393</v>
      </c>
      <c r="H13" s="273">
        <f>F13/F12</f>
        <v>0.90135252253187192</v>
      </c>
      <c r="I13" s="255">
        <f t="shared" si="0"/>
        <v>0.32915657503543977</v>
      </c>
      <c r="J13" s="295">
        <f t="shared" si="1"/>
        <v>9.3320578847584882E-3</v>
      </c>
      <c r="K13" s="5"/>
      <c r="L13" s="53">
        <v>42553.704000000027</v>
      </c>
      <c r="M13" s="267">
        <v>57550.282000000028</v>
      </c>
      <c r="N13" s="89">
        <f>L13/L12</f>
        <v>0.94190949584360795</v>
      </c>
      <c r="O13" s="273">
        <f>M13/M12</f>
        <v>0.94315780468682409</v>
      </c>
      <c r="P13" s="255">
        <f t="shared" si="2"/>
        <v>0.35241533850966278</v>
      </c>
      <c r="Q13" s="295">
        <f t="shared" si="3"/>
        <v>1.3252959532997479E-3</v>
      </c>
      <c r="R13" s="87"/>
      <c r="S13" s="39">
        <f t="shared" si="4"/>
        <v>2.6407888985064671</v>
      </c>
      <c r="T13" s="301">
        <f t="shared" si="4"/>
        <v>2.6869997705206075</v>
      </c>
      <c r="U13" s="112">
        <f t="shared" si="5"/>
        <v>1.749888907828849E-2</v>
      </c>
    </row>
    <row r="14" spans="1:21" s="10" customFormat="1" ht="24" customHeight="1" x14ac:dyDescent="0.25">
      <c r="A14" s="37"/>
      <c r="B14" s="22" t="s">
        <v>94</v>
      </c>
      <c r="C14" s="22"/>
      <c r="D14" s="22"/>
      <c r="E14" s="30">
        <v>19304</v>
      </c>
      <c r="F14" s="266">
        <f>F15+F16</f>
        <v>23440.730000000014</v>
      </c>
      <c r="G14" s="86">
        <f>E14/E12</f>
        <v>0.10698040491839411</v>
      </c>
      <c r="H14" s="272">
        <f>F14/F12</f>
        <v>9.8647477468128131E-2</v>
      </c>
      <c r="I14" s="255">
        <f t="shared" si="0"/>
        <v>0.21429392871943712</v>
      </c>
      <c r="J14" s="295">
        <f t="shared" si="1"/>
        <v>-7.7892091141573402E-2</v>
      </c>
      <c r="K14" s="5"/>
      <c r="L14" s="30">
        <v>2624</v>
      </c>
      <c r="M14" s="266">
        <f>M15+M16</f>
        <v>3468.4379999999996</v>
      </c>
      <c r="N14" s="86">
        <f>L14/L12</f>
        <v>5.8081207621635607E-2</v>
      </c>
      <c r="O14" s="272">
        <f>M14/M12</f>
        <v>5.6842195313175997E-2</v>
      </c>
      <c r="P14" s="255">
        <f t="shared" si="2"/>
        <v>0.3218132621951218</v>
      </c>
      <c r="Q14" s="295">
        <f t="shared" si="3"/>
        <v>-2.1332412998900353E-2</v>
      </c>
      <c r="R14" s="87"/>
      <c r="S14" s="84">
        <f t="shared" si="4"/>
        <v>1.3593037712391216</v>
      </c>
      <c r="T14" s="303">
        <f t="shared" si="4"/>
        <v>1.4796629627148974</v>
      </c>
      <c r="U14" s="113">
        <f t="shared" si="5"/>
        <v>8.8544734460685046E-2</v>
      </c>
    </row>
    <row r="15" spans="1:21" ht="24" customHeight="1" x14ac:dyDescent="0.25">
      <c r="A15" s="15"/>
      <c r="B15" s="1"/>
      <c r="C15" s="1" t="s">
        <v>93</v>
      </c>
      <c r="D15" s="1"/>
      <c r="E15" s="28"/>
      <c r="F15" s="265">
        <v>17982.880000000012</v>
      </c>
      <c r="G15" s="4">
        <f>E15/E14</f>
        <v>0</v>
      </c>
      <c r="H15" s="271">
        <f>F15/F14</f>
        <v>0.76716382126324567</v>
      </c>
      <c r="I15" s="256" t="e">
        <f t="shared" si="0"/>
        <v>#DIV/0!</v>
      </c>
      <c r="J15" s="296" t="e">
        <f t="shared" si="1"/>
        <v>#DIV/0!</v>
      </c>
      <c r="K15" s="1"/>
      <c r="L15" s="28"/>
      <c r="M15" s="265">
        <v>2719.8929999999996</v>
      </c>
      <c r="N15" s="4">
        <f>L15/L14</f>
        <v>0</v>
      </c>
      <c r="O15" s="271">
        <f>M15/M14</f>
        <v>0.78418383145381287</v>
      </c>
      <c r="P15" s="256" t="e">
        <f t="shared" si="2"/>
        <v>#DIV/0!</v>
      </c>
      <c r="Q15" s="296" t="e">
        <f t="shared" si="3"/>
        <v>#DIV/0!</v>
      </c>
      <c r="R15" s="9"/>
      <c r="S15" s="131" t="e">
        <f t="shared" si="4"/>
        <v>#DIV/0!</v>
      </c>
      <c r="T15" s="301">
        <f t="shared" si="4"/>
        <v>1.5124902129136144</v>
      </c>
      <c r="U15" s="126" t="e">
        <f t="shared" si="5"/>
        <v>#DIV/0!</v>
      </c>
    </row>
    <row r="16" spans="1:21" ht="24" customHeight="1" thickBot="1" x14ac:dyDescent="0.3">
      <c r="A16" s="15"/>
      <c r="B16" s="1"/>
      <c r="C16" s="1" t="s">
        <v>92</v>
      </c>
      <c r="D16" s="1"/>
      <c r="E16" s="28"/>
      <c r="F16" s="265">
        <v>5457.8500000000013</v>
      </c>
      <c r="G16" s="4">
        <f>E16/E14</f>
        <v>0</v>
      </c>
      <c r="H16" s="271">
        <f>F16/F14</f>
        <v>0.23283617873675427</v>
      </c>
      <c r="I16" s="175" t="e">
        <f t="shared" si="0"/>
        <v>#DIV/0!</v>
      </c>
      <c r="J16" s="125" t="e">
        <f t="shared" si="1"/>
        <v>#DIV/0!</v>
      </c>
      <c r="K16" s="1"/>
      <c r="L16" s="28"/>
      <c r="M16" s="265">
        <v>748.54500000000007</v>
      </c>
      <c r="N16" s="4">
        <f>L16/L14</f>
        <v>0</v>
      </c>
      <c r="O16" s="271">
        <f>M16/M14</f>
        <v>0.21581616854618713</v>
      </c>
      <c r="P16" s="175" t="e">
        <f t="shared" si="2"/>
        <v>#DIV/0!</v>
      </c>
      <c r="Q16" s="125" t="e">
        <f t="shared" si="3"/>
        <v>#DIV/0!</v>
      </c>
      <c r="R16" s="9"/>
      <c r="S16" s="131" t="e">
        <f t="shared" si="4"/>
        <v>#DIV/0!</v>
      </c>
      <c r="T16" s="301">
        <f t="shared" si="4"/>
        <v>1.3715015986148391</v>
      </c>
      <c r="U16" s="126" t="e">
        <f t="shared" si="5"/>
        <v>#DIV/0!</v>
      </c>
    </row>
    <row r="17" spans="1:21" ht="24" customHeight="1" thickBot="1" x14ac:dyDescent="0.3">
      <c r="A17" s="19" t="s">
        <v>12</v>
      </c>
      <c r="B17" s="20"/>
      <c r="C17" s="20"/>
      <c r="D17" s="20"/>
      <c r="E17" s="26">
        <f>E7+E12</f>
        <v>302707.85000000009</v>
      </c>
      <c r="F17" s="284">
        <f>F7+F12</f>
        <v>371026.57999999996</v>
      </c>
      <c r="G17" s="21">
        <f>G7+G12</f>
        <v>1</v>
      </c>
      <c r="H17" s="289">
        <f>H7+H12</f>
        <v>1</v>
      </c>
      <c r="I17" s="179">
        <f t="shared" si="0"/>
        <v>0.225691966693298</v>
      </c>
      <c r="J17" s="119">
        <v>0</v>
      </c>
      <c r="K17" s="13"/>
      <c r="L17" s="26">
        <f>L7+L12</f>
        <v>73095.140000000014</v>
      </c>
      <c r="M17" s="284">
        <f>M7+M12</f>
        <v>92705.348000000027</v>
      </c>
      <c r="N17" s="21">
        <f>N7+N12</f>
        <v>1</v>
      </c>
      <c r="O17" s="289">
        <f>O7+O12</f>
        <v>1</v>
      </c>
      <c r="P17" s="179">
        <f t="shared" si="2"/>
        <v>0.26828333593724574</v>
      </c>
      <c r="Q17" s="119">
        <v>0</v>
      </c>
      <c r="R17" s="9"/>
      <c r="S17" s="51">
        <f t="shared" si="4"/>
        <v>2.4147090998796363</v>
      </c>
      <c r="T17" s="302">
        <f t="shared" si="4"/>
        <v>2.4986174305894751</v>
      </c>
      <c r="U17" s="118">
        <f t="shared" si="5"/>
        <v>3.4748836087138288E-2</v>
      </c>
    </row>
    <row r="18" spans="1:21" s="83" customFormat="1" ht="24" customHeight="1" x14ac:dyDescent="0.25">
      <c r="A18" s="80"/>
      <c r="B18" s="79" t="s">
        <v>89</v>
      </c>
      <c r="C18" s="127"/>
      <c r="D18" s="46"/>
      <c r="E18" s="81">
        <f>E8+E13</f>
        <v>277553.12000000011</v>
      </c>
      <c r="F18" s="286">
        <f>F8+F13</f>
        <v>327568.13999999996</v>
      </c>
      <c r="G18" s="82">
        <f>E18/E17</f>
        <v>0.91690096573313185</v>
      </c>
      <c r="H18" s="292">
        <f>F18/F17</f>
        <v>0.88286973941327862</v>
      </c>
      <c r="I18" s="255">
        <f t="shared" si="0"/>
        <v>0.18019981184142272</v>
      </c>
      <c r="J18" s="295">
        <f t="shared" si="1"/>
        <v>-3.7115487486309579E-2</v>
      </c>
      <c r="K18" s="46"/>
      <c r="L18" s="81">
        <f>L8+L13</f>
        <v>69760.744000000021</v>
      </c>
      <c r="M18" s="286">
        <f>M8+M13</f>
        <v>85482.257000000027</v>
      </c>
      <c r="N18" s="82">
        <f>L18/L17</f>
        <v>0.95438279480687782</v>
      </c>
      <c r="O18" s="292">
        <f>M18/M17</f>
        <v>0.92208549823900132</v>
      </c>
      <c r="P18" s="255">
        <f t="shared" si="2"/>
        <v>0.22536332181319629</v>
      </c>
      <c r="Q18" s="295">
        <f t="shared" si="3"/>
        <v>-3.3841029766690157E-2</v>
      </c>
      <c r="R18" s="47"/>
      <c r="S18" s="39">
        <f t="shared" si="4"/>
        <v>2.513419557308525</v>
      </c>
      <c r="T18" s="301">
        <f t="shared" si="4"/>
        <v>2.6096022952659572</v>
      </c>
      <c r="U18" s="112">
        <f t="shared" si="5"/>
        <v>3.8267681047420815E-2</v>
      </c>
    </row>
    <row r="19" spans="1:21" s="10" customFormat="1" ht="24" customHeight="1" x14ac:dyDescent="0.25">
      <c r="A19" s="48"/>
      <c r="B19" s="43" t="s">
        <v>94</v>
      </c>
      <c r="C19" s="5"/>
      <c r="D19" s="43"/>
      <c r="E19" s="44">
        <f>E9+E14</f>
        <v>25155</v>
      </c>
      <c r="F19" s="287">
        <f>F9+F14</f>
        <v>43458.44000000001</v>
      </c>
      <c r="G19" s="45">
        <f>E19/E17</f>
        <v>8.3099926215986775E-2</v>
      </c>
      <c r="H19" s="293">
        <f>F19/F17</f>
        <v>0.11713026058672135</v>
      </c>
      <c r="I19" s="255">
        <f t="shared" si="0"/>
        <v>0.72762631683561951</v>
      </c>
      <c r="J19" s="295">
        <f t="shared" si="1"/>
        <v>0.40951100584957939</v>
      </c>
      <c r="K19" s="46"/>
      <c r="L19" s="44">
        <f>L9+L14</f>
        <v>3334</v>
      </c>
      <c r="M19" s="287">
        <f>M9+M14</f>
        <v>7223.0910000000003</v>
      </c>
      <c r="N19" s="45">
        <f>L19/L17</f>
        <v>4.5611787596275204E-2</v>
      </c>
      <c r="O19" s="293">
        <f>M19/M17</f>
        <v>7.7914501760998706E-2</v>
      </c>
      <c r="P19" s="255">
        <f t="shared" si="2"/>
        <v>1.1664940011997602</v>
      </c>
      <c r="Q19" s="295">
        <f t="shared" si="3"/>
        <v>0.7082097823186706</v>
      </c>
      <c r="R19" s="47"/>
      <c r="S19" s="84">
        <f t="shared" si="4"/>
        <v>1.325382627708209</v>
      </c>
      <c r="T19" s="303">
        <f t="shared" si="4"/>
        <v>1.6620686338487987</v>
      </c>
      <c r="U19" s="113">
        <f t="shared" si="5"/>
        <v>0.25402928867626073</v>
      </c>
    </row>
    <row r="20" spans="1:21" ht="24" customHeight="1" x14ac:dyDescent="0.25">
      <c r="A20" s="23"/>
      <c r="B20" s="24"/>
      <c r="C20" s="24" t="s">
        <v>93</v>
      </c>
      <c r="D20" s="24"/>
      <c r="E20" s="31"/>
      <c r="F20" s="288">
        <f>F10+F15</f>
        <v>34896.780000000006</v>
      </c>
      <c r="G20" s="90">
        <f>E20/E19</f>
        <v>0</v>
      </c>
      <c r="H20" s="291">
        <f>F20/F19</f>
        <v>0.80299200799660542</v>
      </c>
      <c r="I20" s="256" t="e">
        <f t="shared" si="0"/>
        <v>#DIV/0!</v>
      </c>
      <c r="J20" s="296" t="e">
        <f t="shared" si="1"/>
        <v>#DIV/0!</v>
      </c>
      <c r="K20" s="1"/>
      <c r="L20" s="31"/>
      <c r="M20" s="288">
        <f>M10+M15</f>
        <v>6142.7690000000002</v>
      </c>
      <c r="N20" s="90">
        <f>L20/L19</f>
        <v>0</v>
      </c>
      <c r="O20" s="291">
        <f>M20/M19</f>
        <v>0.85043494537172515</v>
      </c>
      <c r="P20" s="256" t="e">
        <f t="shared" si="2"/>
        <v>#DIV/0!</v>
      </c>
      <c r="Q20" s="296" t="e">
        <f t="shared" si="3"/>
        <v>#DIV/0!</v>
      </c>
      <c r="R20" s="9"/>
      <c r="S20" s="131" t="e">
        <f t="shared" si="4"/>
        <v>#DIV/0!</v>
      </c>
      <c r="T20" s="301">
        <f t="shared" si="4"/>
        <v>1.7602681393526851</v>
      </c>
      <c r="U20" s="126" t="e">
        <f t="shared" si="5"/>
        <v>#DIV/0!</v>
      </c>
    </row>
    <row r="21" spans="1:21" ht="24" customHeight="1" thickBot="1" x14ac:dyDescent="0.3">
      <c r="A21" s="16"/>
      <c r="B21" s="17"/>
      <c r="C21" s="17" t="s">
        <v>92</v>
      </c>
      <c r="D21" s="17"/>
      <c r="E21" s="32"/>
      <c r="F21" s="269">
        <f>F11+F16</f>
        <v>8561.6600000000017</v>
      </c>
      <c r="G21" s="18"/>
      <c r="H21" s="276">
        <f>F21/F19</f>
        <v>0.1970079920033945</v>
      </c>
      <c r="I21" s="178" t="e">
        <f t="shared" si="0"/>
        <v>#DIV/0!</v>
      </c>
      <c r="J21" s="297" t="e">
        <f t="shared" si="1"/>
        <v>#DIV/0!</v>
      </c>
      <c r="K21" s="1"/>
      <c r="L21" s="32"/>
      <c r="M21" s="269">
        <f>M11+M16</f>
        <v>1080.3220000000001</v>
      </c>
      <c r="N21" s="18"/>
      <c r="O21" s="276">
        <f>M21/M19</f>
        <v>0.1495650546282748</v>
      </c>
      <c r="P21" s="178" t="e">
        <f t="shared" si="2"/>
        <v>#DIV/0!</v>
      </c>
      <c r="Q21" s="297" t="e">
        <f t="shared" si="3"/>
        <v>#DIV/0!</v>
      </c>
      <c r="R21" s="9"/>
      <c r="S21" s="132" t="e">
        <f t="shared" si="4"/>
        <v>#DIV/0!</v>
      </c>
      <c r="T21" s="298">
        <f t="shared" si="4"/>
        <v>1.2618137136957084</v>
      </c>
      <c r="U21" s="246" t="e">
        <f t="shared" si="5"/>
        <v>#DIV/0!</v>
      </c>
    </row>
    <row r="22" spans="1:21" ht="6.75" customHeight="1" x14ac:dyDescent="0.25">
      <c r="S22" s="6"/>
      <c r="T22" s="6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  <mergeCell ref="A4:D6"/>
    <mergeCell ref="E4:F4"/>
    <mergeCell ref="G4:H4"/>
    <mergeCell ref="I4:J4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24D9BBBC-CD8F-48A5-BA2A-96B533A6F9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I7:J21</xm:sqref>
        </x14:conditionalFormatting>
        <x14:conditionalFormatting xmlns:xm="http://schemas.microsoft.com/office/excel/2006/main">
          <x14:cfRule type="iconSet" priority="2" id="{D7D8B423-9472-4DD0-8320-1617C2AF4D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U7:U21</xm:sqref>
        </x14:conditionalFormatting>
        <x14:conditionalFormatting xmlns:xm="http://schemas.microsoft.com/office/excel/2006/main">
          <x14:cfRule type="iconSet" priority="1" id="{8408D5AF-7680-4449-B386-A1729B04AF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P7:Q21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topLeftCell="A73" workbookViewId="0">
      <selection activeCell="I62" activeCellId="1" sqref="I96 I62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7" t="s">
        <v>87</v>
      </c>
    </row>
    <row r="3" spans="1:18" ht="8.25" customHeight="1" thickBot="1" x14ac:dyDescent="0.3"/>
    <row r="4" spans="1:18" x14ac:dyDescent="0.25">
      <c r="A4" s="397" t="s">
        <v>3</v>
      </c>
      <c r="B4" s="385" t="s">
        <v>1</v>
      </c>
      <c r="C4" s="380"/>
      <c r="D4" s="385" t="s">
        <v>13</v>
      </c>
      <c r="E4" s="380"/>
      <c r="F4" s="400" t="s">
        <v>101</v>
      </c>
      <c r="G4" s="396"/>
      <c r="I4" s="393" t="s">
        <v>20</v>
      </c>
      <c r="J4" s="394"/>
      <c r="K4" s="385" t="s">
        <v>13</v>
      </c>
      <c r="L4" s="386"/>
      <c r="M4" s="395" t="s">
        <v>101</v>
      </c>
      <c r="N4" s="396"/>
      <c r="P4" s="391" t="s">
        <v>23</v>
      </c>
      <c r="Q4" s="380"/>
      <c r="R4" s="247" t="s">
        <v>0</v>
      </c>
    </row>
    <row r="5" spans="1:18" x14ac:dyDescent="0.25">
      <c r="A5" s="398"/>
      <c r="B5" s="388" t="s">
        <v>204</v>
      </c>
      <c r="C5" s="376"/>
      <c r="D5" s="388" t="str">
        <f>B5</f>
        <v>jan - set</v>
      </c>
      <c r="E5" s="376"/>
      <c r="F5" s="388" t="str">
        <f>D5</f>
        <v>jan - set</v>
      </c>
      <c r="G5" s="377"/>
      <c r="I5" s="390" t="str">
        <f>B5</f>
        <v>jan - set</v>
      </c>
      <c r="J5" s="376"/>
      <c r="K5" s="388" t="str">
        <f>B5</f>
        <v>jan - set</v>
      </c>
      <c r="L5" s="389"/>
      <c r="M5" s="376" t="str">
        <f>B5</f>
        <v>jan - set</v>
      </c>
      <c r="N5" s="377"/>
      <c r="P5" s="390" t="str">
        <f>B5</f>
        <v>jan - set</v>
      </c>
      <c r="Q5" s="389"/>
      <c r="R5" s="248" t="s">
        <v>91</v>
      </c>
    </row>
    <row r="6" spans="1:18" ht="19.5" customHeight="1" thickBot="1" x14ac:dyDescent="0.3">
      <c r="A6" s="399"/>
      <c r="B6" s="172">
        <f>'4'!E6</f>
        <v>2016</v>
      </c>
      <c r="C6" s="252">
        <f>'4'!F6</f>
        <v>2017</v>
      </c>
      <c r="D6" s="172">
        <f>B6</f>
        <v>2016</v>
      </c>
      <c r="E6" s="252">
        <f>C6</f>
        <v>2017</v>
      </c>
      <c r="F6" s="172" t="s">
        <v>1</v>
      </c>
      <c r="G6" s="251" t="s">
        <v>15</v>
      </c>
      <c r="I6" s="41">
        <f>B6</f>
        <v>2016</v>
      </c>
      <c r="J6" s="252">
        <f>E6</f>
        <v>2017</v>
      </c>
      <c r="K6" s="172">
        <f>B6</f>
        <v>2016</v>
      </c>
      <c r="L6" s="252">
        <f>C6</f>
        <v>2017</v>
      </c>
      <c r="M6" s="42">
        <v>1000</v>
      </c>
      <c r="N6" s="251" t="s">
        <v>15</v>
      </c>
      <c r="P6" s="41">
        <f>B6</f>
        <v>2016</v>
      </c>
      <c r="Q6" s="252">
        <f>C6</f>
        <v>2017</v>
      </c>
      <c r="R6" s="249" t="s">
        <v>24</v>
      </c>
    </row>
    <row r="7" spans="1:18" ht="20.100000000000001" customHeight="1" x14ac:dyDescent="0.25">
      <c r="A7" s="15" t="s">
        <v>42</v>
      </c>
      <c r="B7" s="70">
        <v>28507.30000000001</v>
      </c>
      <c r="C7" s="304">
        <v>49785.64</v>
      </c>
      <c r="D7" s="4">
        <f>B7/$B$33</f>
        <v>9.4174300402186467E-2</v>
      </c>
      <c r="E7" s="306">
        <f>C7/$C$33</f>
        <v>0.13418348626128074</v>
      </c>
      <c r="F7" s="107">
        <f>(C7-B7)/B7</f>
        <v>0.74641723348054645</v>
      </c>
      <c r="G7" s="121">
        <f>(E7-D7)/D7</f>
        <v>0.42484186968449589</v>
      </c>
      <c r="I7" s="70">
        <v>6659.3729999999996</v>
      </c>
      <c r="J7" s="304">
        <v>11610.995999999997</v>
      </c>
      <c r="K7" s="4">
        <f>I7/$I$33</f>
        <v>9.1105550929925033E-2</v>
      </c>
      <c r="L7" s="306">
        <f>J7/$J$33</f>
        <v>0.12524623714265115</v>
      </c>
      <c r="M7" s="107">
        <f>(J7-I7)/I7</f>
        <v>0.74355693846853121</v>
      </c>
      <c r="N7" s="121">
        <f>(L7-K7)/K7</f>
        <v>0.37473771756219171</v>
      </c>
      <c r="P7" s="60">
        <f t="shared" ref="P7:Q33" si="0">(I7/B7)*10</f>
        <v>2.3360237553188119</v>
      </c>
      <c r="Q7" s="312">
        <f t="shared" si="0"/>
        <v>2.3321977984013058</v>
      </c>
      <c r="R7" s="124">
        <f>(Q7-P7)/P7</f>
        <v>-1.6378073676669173E-3</v>
      </c>
    </row>
    <row r="8" spans="1:18" ht="20.100000000000001" customHeight="1" x14ac:dyDescent="0.25">
      <c r="A8" s="15" t="s">
        <v>36</v>
      </c>
      <c r="B8" s="28">
        <v>30012.75</v>
      </c>
      <c r="C8" s="265">
        <v>40504.950000000012</v>
      </c>
      <c r="D8" s="4">
        <f t="shared" ref="D8:D32" si="1">B8/$B$33</f>
        <v>9.91475774414175E-2</v>
      </c>
      <c r="E8" s="271">
        <f t="shared" ref="E8:E32" si="2">C8/$C$33</f>
        <v>0.10916994140958849</v>
      </c>
      <c r="F8" s="107">
        <f t="shared" ref="F8:F33" si="3">(C8-B8)/B8</f>
        <v>0.34959142364495127</v>
      </c>
      <c r="G8" s="103">
        <f t="shared" ref="G8:G32" si="4">(E8-D8)/D8</f>
        <v>0.10108531369909492</v>
      </c>
      <c r="I8" s="28">
        <v>7776.0059999999985</v>
      </c>
      <c r="J8" s="265">
        <v>10415.576000000001</v>
      </c>
      <c r="K8" s="4">
        <f t="shared" ref="K8:K32" si="5">I8/$I$33</f>
        <v>0.10638198380904668</v>
      </c>
      <c r="L8" s="271">
        <f t="shared" ref="L8:L32" si="6">J8/$J$33</f>
        <v>0.11235140393410747</v>
      </c>
      <c r="M8" s="107">
        <f t="shared" ref="M8:M33" si="7">(J8-I8)/I8</f>
        <v>0.33945061256382814</v>
      </c>
      <c r="N8" s="103">
        <f t="shared" ref="N8:N32" si="8">(L8-K8)/K8</f>
        <v>5.6113073955979011E-2</v>
      </c>
      <c r="P8" s="60">
        <f t="shared" si="0"/>
        <v>2.5909008671314688</v>
      </c>
      <c r="Q8" s="313">
        <f t="shared" si="0"/>
        <v>2.5714328742536403</v>
      </c>
      <c r="R8" s="112">
        <f t="shared" ref="R8:R71" si="9">(Q8-P8)/P8</f>
        <v>-7.5139860134373357E-3</v>
      </c>
    </row>
    <row r="9" spans="1:18" ht="20.100000000000001" customHeight="1" x14ac:dyDescent="0.25">
      <c r="A9" s="15" t="s">
        <v>44</v>
      </c>
      <c r="B9" s="28">
        <v>18483.8</v>
      </c>
      <c r="C9" s="265">
        <v>39233.439999999995</v>
      </c>
      <c r="D9" s="4">
        <f t="shared" si="1"/>
        <v>6.1061515253073198E-2</v>
      </c>
      <c r="E9" s="271">
        <f t="shared" si="2"/>
        <v>0.10574293626079291</v>
      </c>
      <c r="F9" s="107">
        <f t="shared" si="3"/>
        <v>1.1225851827005269</v>
      </c>
      <c r="G9" s="103">
        <f t="shared" si="4"/>
        <v>0.73174438633785654</v>
      </c>
      <c r="I9" s="28">
        <v>4038.288</v>
      </c>
      <c r="J9" s="265">
        <v>10116.427</v>
      </c>
      <c r="K9" s="4">
        <f t="shared" si="5"/>
        <v>5.524701095038604E-2</v>
      </c>
      <c r="L9" s="271">
        <f t="shared" si="6"/>
        <v>0.10912452429389512</v>
      </c>
      <c r="M9" s="107">
        <f t="shared" si="7"/>
        <v>1.5051276679622649</v>
      </c>
      <c r="N9" s="103">
        <f t="shared" si="8"/>
        <v>0.97521137192187968</v>
      </c>
      <c r="P9" s="60">
        <f t="shared" si="0"/>
        <v>2.1847715296638137</v>
      </c>
      <c r="Q9" s="313">
        <f t="shared" si="0"/>
        <v>2.5785215367298919</v>
      </c>
      <c r="R9" s="112">
        <f t="shared" si="9"/>
        <v>0.18022479775112563</v>
      </c>
    </row>
    <row r="10" spans="1:18" ht="20.100000000000001" customHeight="1" x14ac:dyDescent="0.25">
      <c r="A10" s="15" t="s">
        <v>41</v>
      </c>
      <c r="B10" s="28">
        <v>21002.36</v>
      </c>
      <c r="C10" s="265">
        <v>23901.400000000005</v>
      </c>
      <c r="D10" s="4">
        <f t="shared" si="1"/>
        <v>6.9381616631349313E-2</v>
      </c>
      <c r="E10" s="271">
        <f t="shared" si="2"/>
        <v>6.4419643465974855E-2</v>
      </c>
      <c r="F10" s="107">
        <f t="shared" si="3"/>
        <v>0.13803401141586014</v>
      </c>
      <c r="G10" s="103">
        <f t="shared" si="4"/>
        <v>-7.1517116583479062E-2</v>
      </c>
      <c r="I10" s="28">
        <v>6273.6759999999995</v>
      </c>
      <c r="J10" s="265">
        <v>7204.2260000000006</v>
      </c>
      <c r="K10" s="4">
        <f t="shared" si="5"/>
        <v>8.5828907366481563E-2</v>
      </c>
      <c r="L10" s="271">
        <f t="shared" si="6"/>
        <v>7.7711007567761919E-2</v>
      </c>
      <c r="M10" s="107">
        <f t="shared" si="7"/>
        <v>0.14832611693686462</v>
      </c>
      <c r="N10" s="103">
        <f t="shared" si="8"/>
        <v>-9.4582350490108838E-2</v>
      </c>
      <c r="P10" s="60">
        <f t="shared" si="0"/>
        <v>2.9871290654954965</v>
      </c>
      <c r="Q10" s="313">
        <f t="shared" si="0"/>
        <v>3.0141439413590829</v>
      </c>
      <c r="R10" s="112">
        <f t="shared" si="9"/>
        <v>9.0437591651585589E-3</v>
      </c>
    </row>
    <row r="11" spans="1:18" ht="20.100000000000001" customHeight="1" x14ac:dyDescent="0.25">
      <c r="A11" s="15" t="s">
        <v>43</v>
      </c>
      <c r="B11" s="28">
        <v>14922.760000000002</v>
      </c>
      <c r="C11" s="265">
        <v>17737.66</v>
      </c>
      <c r="D11" s="4">
        <f t="shared" si="1"/>
        <v>4.9297565292740167E-2</v>
      </c>
      <c r="E11" s="271">
        <f t="shared" si="2"/>
        <v>4.780697921965589E-2</v>
      </c>
      <c r="F11" s="107">
        <f t="shared" si="3"/>
        <v>0.18863132557248105</v>
      </c>
      <c r="G11" s="103">
        <f t="shared" si="4"/>
        <v>-3.0236504870632806E-2</v>
      </c>
      <c r="I11" s="28">
        <v>4879.2480000000005</v>
      </c>
      <c r="J11" s="265">
        <v>5815.5770000000011</v>
      </c>
      <c r="K11" s="4">
        <f t="shared" si="5"/>
        <v>6.6752016618341542E-2</v>
      </c>
      <c r="L11" s="271">
        <f t="shared" si="6"/>
        <v>6.2731839375652867E-2</v>
      </c>
      <c r="M11" s="107">
        <f t="shared" si="7"/>
        <v>0.19190026823805648</v>
      </c>
      <c r="N11" s="103">
        <f t="shared" si="8"/>
        <v>-6.0225554917303352E-2</v>
      </c>
      <c r="P11" s="60">
        <f t="shared" si="0"/>
        <v>3.2696686135808655</v>
      </c>
      <c r="Q11" s="313">
        <f t="shared" si="0"/>
        <v>3.2786607703609167</v>
      </c>
      <c r="R11" s="112">
        <f t="shared" si="9"/>
        <v>2.7501737462633171E-3</v>
      </c>
    </row>
    <row r="12" spans="1:18" ht="20.100000000000001" customHeight="1" x14ac:dyDescent="0.25">
      <c r="A12" s="15" t="s">
        <v>37</v>
      </c>
      <c r="B12" s="28">
        <v>20119.370000000003</v>
      </c>
      <c r="C12" s="265">
        <v>22279.73</v>
      </c>
      <c r="D12" s="4">
        <f t="shared" si="1"/>
        <v>6.6464645697163108E-2</v>
      </c>
      <c r="E12" s="271">
        <f t="shared" si="2"/>
        <v>6.0048878438843899E-2</v>
      </c>
      <c r="F12" s="107">
        <f t="shared" si="3"/>
        <v>0.10737711966130135</v>
      </c>
      <c r="G12" s="103">
        <f t="shared" si="4"/>
        <v>-9.6529022174461868E-2</v>
      </c>
      <c r="I12" s="28">
        <v>4670.6140000000005</v>
      </c>
      <c r="J12" s="265">
        <v>5358.3970000000008</v>
      </c>
      <c r="K12" s="4">
        <f t="shared" si="5"/>
        <v>6.3897736566343552E-2</v>
      </c>
      <c r="L12" s="271">
        <f t="shared" si="6"/>
        <v>5.7800300798180507E-2</v>
      </c>
      <c r="M12" s="107">
        <f t="shared" si="7"/>
        <v>0.14725751260969119</v>
      </c>
      <c r="N12" s="103">
        <f t="shared" si="8"/>
        <v>-9.5424910111365488E-2</v>
      </c>
      <c r="P12" s="60">
        <f t="shared" si="0"/>
        <v>2.3214514172163443</v>
      </c>
      <c r="Q12" s="313">
        <f t="shared" si="0"/>
        <v>2.4050547291192492</v>
      </c>
      <c r="R12" s="112">
        <f t="shared" si="9"/>
        <v>3.601337994105161E-2</v>
      </c>
    </row>
    <row r="13" spans="1:18" ht="20.100000000000001" customHeight="1" x14ac:dyDescent="0.25">
      <c r="A13" s="15" t="s">
        <v>48</v>
      </c>
      <c r="B13" s="28">
        <v>20244.59</v>
      </c>
      <c r="C13" s="265">
        <v>20963.95</v>
      </c>
      <c r="D13" s="4">
        <f t="shared" si="1"/>
        <v>6.6878311877277025E-2</v>
      </c>
      <c r="E13" s="271">
        <f t="shared" si="2"/>
        <v>5.6502555692910177E-2</v>
      </c>
      <c r="F13" s="107">
        <f t="shared" si="3"/>
        <v>3.5533443749663517E-2</v>
      </c>
      <c r="G13" s="103">
        <f t="shared" si="4"/>
        <v>-0.15514381109688533</v>
      </c>
      <c r="I13" s="28">
        <v>5060.12</v>
      </c>
      <c r="J13" s="265">
        <v>5128.9309999999996</v>
      </c>
      <c r="K13" s="4">
        <f t="shared" si="5"/>
        <v>6.9226490297439755E-2</v>
      </c>
      <c r="L13" s="271">
        <f t="shared" si="6"/>
        <v>5.5325082216400291E-2</v>
      </c>
      <c r="M13" s="107">
        <f t="shared" si="7"/>
        <v>1.3598689359145573E-2</v>
      </c>
      <c r="N13" s="103">
        <f t="shared" si="8"/>
        <v>-0.20081052818524281</v>
      </c>
      <c r="P13" s="60">
        <f t="shared" si="0"/>
        <v>2.4994924569971531</v>
      </c>
      <c r="Q13" s="313">
        <f t="shared" si="0"/>
        <v>2.4465480026426314</v>
      </c>
      <c r="R13" s="112">
        <f t="shared" si="9"/>
        <v>-2.1182082068824569E-2</v>
      </c>
    </row>
    <row r="14" spans="1:18" ht="20.100000000000001" customHeight="1" x14ac:dyDescent="0.25">
      <c r="A14" s="15" t="s">
        <v>45</v>
      </c>
      <c r="B14" s="28">
        <v>29323.089999999997</v>
      </c>
      <c r="C14" s="265">
        <v>20543.010000000002</v>
      </c>
      <c r="D14" s="4">
        <f t="shared" si="1"/>
        <v>9.6869275111299516E-2</v>
      </c>
      <c r="E14" s="271">
        <f t="shared" si="2"/>
        <v>5.5368027810837689E-2</v>
      </c>
      <c r="F14" s="107">
        <f t="shared" si="3"/>
        <v>-0.29942546982599705</v>
      </c>
      <c r="G14" s="103">
        <f t="shared" si="4"/>
        <v>-0.42842529019421588</v>
      </c>
      <c r="I14" s="28">
        <v>5857.3890000000001</v>
      </c>
      <c r="J14" s="265">
        <v>4960.7579999999998</v>
      </c>
      <c r="K14" s="4">
        <f t="shared" si="5"/>
        <v>8.0133768127402194E-2</v>
      </c>
      <c r="L14" s="271">
        <f t="shared" si="6"/>
        <v>5.3511022902368054E-2</v>
      </c>
      <c r="M14" s="107">
        <f t="shared" si="7"/>
        <v>-0.15307690849967456</v>
      </c>
      <c r="N14" s="103">
        <f t="shared" si="8"/>
        <v>-0.33222879501569752</v>
      </c>
      <c r="P14" s="60">
        <f t="shared" si="0"/>
        <v>1.9975347072903984</v>
      </c>
      <c r="Q14" s="313">
        <f t="shared" si="0"/>
        <v>2.4148155503988944</v>
      </c>
      <c r="R14" s="112">
        <f t="shared" si="9"/>
        <v>0.20889791881239758</v>
      </c>
    </row>
    <row r="15" spans="1:18" ht="20.100000000000001" customHeight="1" x14ac:dyDescent="0.25">
      <c r="A15" s="15" t="s">
        <v>49</v>
      </c>
      <c r="B15" s="28">
        <v>4513.78</v>
      </c>
      <c r="C15" s="265">
        <v>16839.400000000001</v>
      </c>
      <c r="D15" s="4">
        <f t="shared" si="1"/>
        <v>1.4911341083490232E-2</v>
      </c>
      <c r="E15" s="271">
        <f t="shared" si="2"/>
        <v>4.5385966687346214E-2</v>
      </c>
      <c r="F15" s="107">
        <f t="shared" si="3"/>
        <v>2.7306647643438544</v>
      </c>
      <c r="G15" s="103">
        <f t="shared" si="4"/>
        <v>2.0437213147513171</v>
      </c>
      <c r="I15" s="28">
        <v>1185.6780000000001</v>
      </c>
      <c r="J15" s="265">
        <v>3898.1179999999999</v>
      </c>
      <c r="K15" s="4">
        <f t="shared" si="5"/>
        <v>1.6221023723328259E-2</v>
      </c>
      <c r="L15" s="271">
        <f t="shared" si="6"/>
        <v>4.2048469523031193E-2</v>
      </c>
      <c r="M15" s="107">
        <f t="shared" si="7"/>
        <v>2.2876700082147088</v>
      </c>
      <c r="N15" s="103">
        <f t="shared" si="8"/>
        <v>1.5922204566262486</v>
      </c>
      <c r="P15" s="60">
        <f t="shared" si="0"/>
        <v>2.6267961664059842</v>
      </c>
      <c r="Q15" s="313">
        <f t="shared" si="0"/>
        <v>2.3148793900020186</v>
      </c>
      <c r="R15" s="112">
        <f t="shared" si="9"/>
        <v>-0.11874418746039749</v>
      </c>
    </row>
    <row r="16" spans="1:18" ht="20.100000000000001" customHeight="1" x14ac:dyDescent="0.25">
      <c r="A16" s="15" t="s">
        <v>35</v>
      </c>
      <c r="B16" s="28">
        <v>17292.97</v>
      </c>
      <c r="C16" s="265">
        <v>16497.740000000005</v>
      </c>
      <c r="D16" s="4">
        <f t="shared" si="1"/>
        <v>5.7127590183075845E-2</v>
      </c>
      <c r="E16" s="271">
        <f t="shared" si="2"/>
        <v>4.4465116218897309E-2</v>
      </c>
      <c r="F16" s="107">
        <f t="shared" si="3"/>
        <v>-4.598573871347697E-2</v>
      </c>
      <c r="G16" s="103">
        <f t="shared" si="4"/>
        <v>-0.22165251367332869</v>
      </c>
      <c r="I16" s="28">
        <v>3586.8999999999996</v>
      </c>
      <c r="J16" s="265">
        <v>3616.2910000000006</v>
      </c>
      <c r="K16" s="4">
        <f t="shared" si="5"/>
        <v>4.9071661946334603E-2</v>
      </c>
      <c r="L16" s="271">
        <f t="shared" si="6"/>
        <v>3.9008439944586595E-2</v>
      </c>
      <c r="M16" s="107">
        <f t="shared" si="7"/>
        <v>8.1939836627731438E-3</v>
      </c>
      <c r="N16" s="103">
        <f t="shared" si="8"/>
        <v>-0.20507196215920456</v>
      </c>
      <c r="P16" s="60">
        <f t="shared" si="0"/>
        <v>2.0741954678693131</v>
      </c>
      <c r="Q16" s="313">
        <f t="shared" si="0"/>
        <v>2.1919917515974912</v>
      </c>
      <c r="R16" s="112">
        <f t="shared" si="9"/>
        <v>5.6791312850173463E-2</v>
      </c>
    </row>
    <row r="17" spans="1:18" ht="20.100000000000001" customHeight="1" x14ac:dyDescent="0.25">
      <c r="A17" s="15" t="s">
        <v>51</v>
      </c>
      <c r="B17" s="28">
        <v>14233.000000000002</v>
      </c>
      <c r="C17" s="265">
        <v>16065.969999999996</v>
      </c>
      <c r="D17" s="4">
        <f t="shared" si="1"/>
        <v>4.7018932611096798E-2</v>
      </c>
      <c r="E17" s="271">
        <f t="shared" si="2"/>
        <v>4.3301399053404716E-2</v>
      </c>
      <c r="F17" s="107">
        <f t="shared" si="3"/>
        <v>0.12878310967469919</v>
      </c>
      <c r="G17" s="103">
        <f t="shared" si="4"/>
        <v>-7.9064609748599829E-2</v>
      </c>
      <c r="I17" s="28">
        <v>2898.0179999999991</v>
      </c>
      <c r="J17" s="265">
        <v>3226.7639999999992</v>
      </c>
      <c r="K17" s="4">
        <f t="shared" si="5"/>
        <v>3.9647204998854914E-2</v>
      </c>
      <c r="L17" s="271">
        <f t="shared" si="6"/>
        <v>3.4806665091209193E-2</v>
      </c>
      <c r="M17" s="107">
        <f t="shared" si="7"/>
        <v>0.11343821881023521</v>
      </c>
      <c r="N17" s="103">
        <f t="shared" si="8"/>
        <v>-0.12209031904734581</v>
      </c>
      <c r="P17" s="60">
        <f t="shared" si="0"/>
        <v>2.0361259045879283</v>
      </c>
      <c r="Q17" s="313">
        <f t="shared" si="0"/>
        <v>2.0084464243366571</v>
      </c>
      <c r="R17" s="112">
        <f t="shared" si="9"/>
        <v>-1.3594188939349007E-2</v>
      </c>
    </row>
    <row r="18" spans="1:18" ht="20.100000000000001" customHeight="1" x14ac:dyDescent="0.25">
      <c r="A18" s="15" t="s">
        <v>39</v>
      </c>
      <c r="B18" s="28">
        <v>8968.2999999999993</v>
      </c>
      <c r="C18" s="265">
        <v>12685.73</v>
      </c>
      <c r="D18" s="4">
        <f t="shared" si="1"/>
        <v>2.9626915853024613E-2</v>
      </c>
      <c r="E18" s="271">
        <f t="shared" si="2"/>
        <v>3.4190892738735851E-2</v>
      </c>
      <c r="F18" s="107">
        <f t="shared" si="3"/>
        <v>0.41450776624332375</v>
      </c>
      <c r="G18" s="103">
        <f t="shared" si="4"/>
        <v>0.15404832917312591</v>
      </c>
      <c r="I18" s="28">
        <v>2266.1449999999995</v>
      </c>
      <c r="J18" s="265">
        <v>2909.4709999999986</v>
      </c>
      <c r="K18" s="4">
        <f t="shared" si="5"/>
        <v>3.1002676785351256E-2</v>
      </c>
      <c r="L18" s="271">
        <f t="shared" si="6"/>
        <v>3.1384068586852172E-2</v>
      </c>
      <c r="M18" s="107">
        <f t="shared" si="7"/>
        <v>0.28388562956033231</v>
      </c>
      <c r="N18" s="103">
        <f t="shared" si="8"/>
        <v>1.2301899095407251E-2</v>
      </c>
      <c r="P18" s="60">
        <f t="shared" si="0"/>
        <v>2.5268389772866651</v>
      </c>
      <c r="Q18" s="313">
        <f t="shared" si="0"/>
        <v>2.2934990733682641</v>
      </c>
      <c r="R18" s="112">
        <f t="shared" si="9"/>
        <v>-9.2344587849029769E-2</v>
      </c>
    </row>
    <row r="19" spans="1:18" ht="20.100000000000001" customHeight="1" x14ac:dyDescent="0.25">
      <c r="A19" s="15" t="s">
        <v>40</v>
      </c>
      <c r="B19" s="28">
        <v>9189.7899999999991</v>
      </c>
      <c r="C19" s="265">
        <v>8654.99</v>
      </c>
      <c r="D19" s="4">
        <f t="shared" si="1"/>
        <v>3.0358611446647307E-2</v>
      </c>
      <c r="E19" s="271">
        <f t="shared" si="2"/>
        <v>2.3327142761577883E-2</v>
      </c>
      <c r="F19" s="107">
        <f t="shared" si="3"/>
        <v>-5.8195018602166027E-2</v>
      </c>
      <c r="G19" s="103">
        <f t="shared" si="4"/>
        <v>-0.23161364601364051</v>
      </c>
      <c r="I19" s="28">
        <v>2272.2290000000007</v>
      </c>
      <c r="J19" s="265">
        <v>2177.7449999999999</v>
      </c>
      <c r="K19" s="4">
        <f t="shared" si="5"/>
        <v>3.1085910773274408E-2</v>
      </c>
      <c r="L19" s="271">
        <f t="shared" si="6"/>
        <v>2.3491039589215505E-2</v>
      </c>
      <c r="M19" s="107">
        <f t="shared" si="7"/>
        <v>-4.1582076454442223E-2</v>
      </c>
      <c r="N19" s="103">
        <f t="shared" si="8"/>
        <v>-0.24431876033654665</v>
      </c>
      <c r="P19" s="60">
        <f t="shared" si="0"/>
        <v>2.4725581324491648</v>
      </c>
      <c r="Q19" s="313">
        <f t="shared" si="0"/>
        <v>2.5161727512105729</v>
      </c>
      <c r="R19" s="112">
        <f t="shared" si="9"/>
        <v>1.7639471521021906E-2</v>
      </c>
    </row>
    <row r="20" spans="1:18" ht="20.100000000000001" customHeight="1" x14ac:dyDescent="0.25">
      <c r="A20" s="15" t="s">
        <v>38</v>
      </c>
      <c r="B20" s="28">
        <v>9377.25</v>
      </c>
      <c r="C20" s="265">
        <v>8710.17</v>
      </c>
      <c r="D20" s="4">
        <f t="shared" si="1"/>
        <v>3.0977888416174198E-2</v>
      </c>
      <c r="E20" s="271">
        <f t="shared" si="2"/>
        <v>2.3475865260111545E-2</v>
      </c>
      <c r="F20" s="107">
        <f t="shared" si="3"/>
        <v>-7.1138126849556102E-2</v>
      </c>
      <c r="G20" s="103">
        <f t="shared" si="4"/>
        <v>-0.24217348372091399</v>
      </c>
      <c r="I20" s="28">
        <v>2149.4110000000001</v>
      </c>
      <c r="J20" s="265">
        <v>1920.1010000000001</v>
      </c>
      <c r="K20" s="4">
        <f t="shared" si="5"/>
        <v>2.9405662264276402E-2</v>
      </c>
      <c r="L20" s="271">
        <f t="shared" si="6"/>
        <v>2.0711868747852611E-2</v>
      </c>
      <c r="M20" s="107">
        <f t="shared" si="7"/>
        <v>-0.10668504069254318</v>
      </c>
      <c r="N20" s="103">
        <f t="shared" si="8"/>
        <v>-0.29565032197848112</v>
      </c>
      <c r="P20" s="60">
        <f t="shared" si="0"/>
        <v>2.2921549494787916</v>
      </c>
      <c r="Q20" s="313">
        <f t="shared" si="0"/>
        <v>2.2044357343197665</v>
      </c>
      <c r="R20" s="112">
        <f t="shared" si="9"/>
        <v>-3.8269321704874897E-2</v>
      </c>
    </row>
    <row r="21" spans="1:18" ht="20.100000000000001" customHeight="1" x14ac:dyDescent="0.25">
      <c r="A21" s="15" t="s">
        <v>50</v>
      </c>
      <c r="B21" s="28">
        <v>6343.2400000000016</v>
      </c>
      <c r="C21" s="265">
        <v>7176.4900000000007</v>
      </c>
      <c r="D21" s="4">
        <f t="shared" si="1"/>
        <v>2.0954990100190661E-2</v>
      </c>
      <c r="E21" s="271">
        <f t="shared" si="2"/>
        <v>1.9342253053676095E-2</v>
      </c>
      <c r="F21" s="107">
        <f t="shared" si="3"/>
        <v>0.13136031428733563</v>
      </c>
      <c r="G21" s="103">
        <f t="shared" si="4"/>
        <v>-7.6961956975579407E-2</v>
      </c>
      <c r="I21" s="28">
        <v>1557.329</v>
      </c>
      <c r="J21" s="265">
        <v>1804.886</v>
      </c>
      <c r="K21" s="4">
        <f t="shared" si="5"/>
        <v>2.1305506768302247E-2</v>
      </c>
      <c r="L21" s="271">
        <f t="shared" si="6"/>
        <v>1.9469060188415453E-2</v>
      </c>
      <c r="M21" s="107">
        <f t="shared" si="7"/>
        <v>0.15896255704478632</v>
      </c>
      <c r="N21" s="103">
        <f t="shared" si="8"/>
        <v>-8.6195864752628581E-2</v>
      </c>
      <c r="P21" s="60">
        <f t="shared" si="0"/>
        <v>2.4551002326886566</v>
      </c>
      <c r="Q21" s="313">
        <f t="shared" si="0"/>
        <v>2.5149982791030152</v>
      </c>
      <c r="R21" s="112">
        <f t="shared" si="9"/>
        <v>2.43973934818793E-2</v>
      </c>
    </row>
    <row r="22" spans="1:18" ht="20.100000000000001" customHeight="1" x14ac:dyDescent="0.25">
      <c r="A22" s="15" t="s">
        <v>55</v>
      </c>
      <c r="B22" s="28">
        <v>3191.03</v>
      </c>
      <c r="C22" s="265">
        <v>3204.3199999999997</v>
      </c>
      <c r="D22" s="4">
        <f t="shared" si="1"/>
        <v>1.0541616281176716E-2</v>
      </c>
      <c r="E22" s="271">
        <f t="shared" si="2"/>
        <v>8.6363623867594577E-3</v>
      </c>
      <c r="F22" s="107">
        <f t="shared" si="3"/>
        <v>4.1647994534678486E-3</v>
      </c>
      <c r="G22" s="103">
        <f t="shared" si="4"/>
        <v>-0.18073641115350697</v>
      </c>
      <c r="I22" s="28">
        <v>1018.1049999999999</v>
      </c>
      <c r="J22" s="265">
        <v>1381.0490000000002</v>
      </c>
      <c r="K22" s="4">
        <f t="shared" si="5"/>
        <v>1.3928491005010731E-2</v>
      </c>
      <c r="L22" s="271">
        <f t="shared" si="6"/>
        <v>1.4897188024147219E-2</v>
      </c>
      <c r="M22" s="107">
        <f t="shared" si="7"/>
        <v>0.35648975302154529</v>
      </c>
      <c r="N22" s="103">
        <f t="shared" si="8"/>
        <v>6.954787986638343E-2</v>
      </c>
      <c r="P22" s="60">
        <f t="shared" si="0"/>
        <v>3.1905215557359217</v>
      </c>
      <c r="Q22" s="313">
        <f t="shared" si="0"/>
        <v>4.309959679432767</v>
      </c>
      <c r="R22" s="112">
        <f t="shared" si="9"/>
        <v>0.35086367671903634</v>
      </c>
    </row>
    <row r="23" spans="1:18" ht="20.100000000000001" customHeight="1" x14ac:dyDescent="0.25">
      <c r="A23" s="15" t="s">
        <v>53</v>
      </c>
      <c r="B23" s="28">
        <v>4019.6699999999996</v>
      </c>
      <c r="C23" s="265">
        <v>4320.97</v>
      </c>
      <c r="D23" s="4">
        <f t="shared" si="1"/>
        <v>1.3279041161304532E-2</v>
      </c>
      <c r="E23" s="271">
        <f t="shared" si="2"/>
        <v>1.16459850396702E-2</v>
      </c>
      <c r="F23" s="107">
        <f t="shared" si="3"/>
        <v>7.4956401893687949E-2</v>
      </c>
      <c r="G23" s="103">
        <f t="shared" si="4"/>
        <v>-0.12297997286077397</v>
      </c>
      <c r="I23" s="28">
        <v>1066.2330000000002</v>
      </c>
      <c r="J23" s="265">
        <v>1148.539</v>
      </c>
      <c r="K23" s="4">
        <f t="shared" si="5"/>
        <v>1.4586920553131171E-2</v>
      </c>
      <c r="L23" s="271">
        <f t="shared" si="6"/>
        <v>1.2389134227725461E-2</v>
      </c>
      <c r="M23" s="107">
        <f t="shared" si="7"/>
        <v>7.7193258884314969E-2</v>
      </c>
      <c r="N23" s="103">
        <f t="shared" si="8"/>
        <v>-0.15066828652425487</v>
      </c>
      <c r="P23" s="60">
        <f t="shared" si="0"/>
        <v>2.6525386412317435</v>
      </c>
      <c r="Q23" s="313">
        <f t="shared" si="0"/>
        <v>2.6580582600666052</v>
      </c>
      <c r="R23" s="112">
        <f t="shared" si="9"/>
        <v>2.0808815936036716E-3</v>
      </c>
    </row>
    <row r="24" spans="1:18" ht="20.100000000000001" customHeight="1" x14ac:dyDescent="0.25">
      <c r="A24" s="15" t="s">
        <v>47</v>
      </c>
      <c r="B24" s="28">
        <v>4389.0199999999995</v>
      </c>
      <c r="C24" s="265">
        <v>4374.79</v>
      </c>
      <c r="D24" s="4">
        <f t="shared" si="1"/>
        <v>1.4499194520393171E-2</v>
      </c>
      <c r="E24" s="271">
        <f t="shared" si="2"/>
        <v>1.1791042032622025E-2</v>
      </c>
      <c r="F24" s="107">
        <f t="shared" si="3"/>
        <v>-3.2421816259665176E-3</v>
      </c>
      <c r="G24" s="103">
        <f t="shared" si="4"/>
        <v>-0.18677951274894064</v>
      </c>
      <c r="I24" s="28">
        <v>1233.9780000000003</v>
      </c>
      <c r="J24" s="265">
        <v>1146.7539999999999</v>
      </c>
      <c r="K24" s="4">
        <f t="shared" si="5"/>
        <v>1.6881806369069143E-2</v>
      </c>
      <c r="L24" s="271">
        <f t="shared" si="6"/>
        <v>1.2369879675118637E-2</v>
      </c>
      <c r="M24" s="107">
        <f t="shared" si="7"/>
        <v>-7.0685214809340494E-2</v>
      </c>
      <c r="N24" s="103">
        <f t="shared" si="8"/>
        <v>-0.26726563469044767</v>
      </c>
      <c r="P24" s="60">
        <f t="shared" si="0"/>
        <v>2.8115114535818941</v>
      </c>
      <c r="Q24" s="313">
        <f t="shared" si="0"/>
        <v>2.6212778213354238</v>
      </c>
      <c r="R24" s="112">
        <f t="shared" si="9"/>
        <v>-6.7662406996105526E-2</v>
      </c>
    </row>
    <row r="25" spans="1:18" ht="20.100000000000001" customHeight="1" x14ac:dyDescent="0.25">
      <c r="A25" s="15" t="s">
        <v>59</v>
      </c>
      <c r="B25" s="28">
        <v>3886.3700000000013</v>
      </c>
      <c r="C25" s="265">
        <v>6331.97</v>
      </c>
      <c r="D25" s="4">
        <f t="shared" si="1"/>
        <v>1.2838682577937771E-2</v>
      </c>
      <c r="E25" s="271">
        <f t="shared" si="2"/>
        <v>1.7066081896342841E-2</v>
      </c>
      <c r="F25" s="107">
        <f t="shared" si="3"/>
        <v>0.6292761625887392</v>
      </c>
      <c r="G25" s="103">
        <f t="shared" si="4"/>
        <v>0.32927049116935958</v>
      </c>
      <c r="I25" s="28">
        <v>603.25299999999993</v>
      </c>
      <c r="J25" s="265">
        <v>1020.6590000000001</v>
      </c>
      <c r="K25" s="4">
        <f t="shared" si="5"/>
        <v>8.2529837141019236E-3</v>
      </c>
      <c r="L25" s="271">
        <f t="shared" si="6"/>
        <v>1.10097100331256E-2</v>
      </c>
      <c r="M25" s="107">
        <f t="shared" si="7"/>
        <v>0.69192527844867779</v>
      </c>
      <c r="N25" s="103">
        <f t="shared" si="8"/>
        <v>0.33402783944832481</v>
      </c>
      <c r="P25" s="60">
        <f t="shared" si="0"/>
        <v>1.5522273998615668</v>
      </c>
      <c r="Q25" s="313">
        <f t="shared" si="0"/>
        <v>1.6119138277660825</v>
      </c>
      <c r="R25" s="112">
        <f t="shared" si="9"/>
        <v>3.8452115914097883E-2</v>
      </c>
    </row>
    <row r="26" spans="1:18" ht="20.100000000000001" customHeight="1" x14ac:dyDescent="0.25">
      <c r="A26" s="15" t="s">
        <v>52</v>
      </c>
      <c r="B26" s="28">
        <v>4018.16</v>
      </c>
      <c r="C26" s="265">
        <v>3293.7400000000002</v>
      </c>
      <c r="D26" s="4">
        <f t="shared" si="1"/>
        <v>1.3274052853270896E-2</v>
      </c>
      <c r="E26" s="271">
        <f t="shared" si="2"/>
        <v>8.87736937876526E-3</v>
      </c>
      <c r="F26" s="107">
        <f t="shared" si="3"/>
        <v>-0.18028649929320875</v>
      </c>
      <c r="G26" s="103">
        <f t="shared" si="4"/>
        <v>-0.33122389394601798</v>
      </c>
      <c r="I26" s="28">
        <v>994.33700000000022</v>
      </c>
      <c r="J26" s="265">
        <v>896.45600000000024</v>
      </c>
      <c r="K26" s="4">
        <f t="shared" si="5"/>
        <v>1.3603325747785699E-2</v>
      </c>
      <c r="L26" s="271">
        <f t="shared" si="6"/>
        <v>9.6699491382093768E-3</v>
      </c>
      <c r="M26" s="107">
        <f t="shared" si="7"/>
        <v>-9.8438456981888384E-2</v>
      </c>
      <c r="N26" s="103">
        <f t="shared" si="8"/>
        <v>-0.28914815997967142</v>
      </c>
      <c r="P26" s="60">
        <f t="shared" si="0"/>
        <v>2.4746077806757327</v>
      </c>
      <c r="Q26" s="313">
        <f t="shared" si="0"/>
        <v>2.7216963087553969</v>
      </c>
      <c r="R26" s="112">
        <f t="shared" si="9"/>
        <v>9.9849572125806765E-2</v>
      </c>
    </row>
    <row r="27" spans="1:18" ht="20.100000000000001" customHeight="1" x14ac:dyDescent="0.25">
      <c r="A27" s="15" t="s">
        <v>63</v>
      </c>
      <c r="B27" s="28">
        <v>1642.26</v>
      </c>
      <c r="C27" s="265">
        <v>2967.7899999999995</v>
      </c>
      <c r="D27" s="4">
        <f t="shared" si="1"/>
        <v>5.425230961139592E-3</v>
      </c>
      <c r="E27" s="271">
        <f t="shared" si="2"/>
        <v>7.9988608902359457E-3</v>
      </c>
      <c r="F27" s="107">
        <f t="shared" si="3"/>
        <v>0.80713772484259472</v>
      </c>
      <c r="G27" s="103">
        <f t="shared" si="4"/>
        <v>0.47438163417023488</v>
      </c>
      <c r="I27" s="28">
        <v>334.38700000000006</v>
      </c>
      <c r="J27" s="265">
        <v>612.30199999999979</v>
      </c>
      <c r="K27" s="4">
        <f t="shared" si="5"/>
        <v>4.5746817093448361E-3</v>
      </c>
      <c r="L27" s="271">
        <f t="shared" si="6"/>
        <v>6.6048185267585631E-3</v>
      </c>
      <c r="M27" s="107">
        <f t="shared" si="7"/>
        <v>0.83111783651876325</v>
      </c>
      <c r="N27" s="103">
        <f t="shared" si="8"/>
        <v>0.44377662674688539</v>
      </c>
      <c r="P27" s="60">
        <f t="shared" si="0"/>
        <v>2.0361392227783668</v>
      </c>
      <c r="Q27" s="313">
        <f t="shared" si="0"/>
        <v>2.0631581075480403</v>
      </c>
      <c r="R27" s="112">
        <f t="shared" si="9"/>
        <v>1.3269664700435129E-2</v>
      </c>
    </row>
    <row r="28" spans="1:18" ht="20.100000000000001" customHeight="1" x14ac:dyDescent="0.25">
      <c r="A28" s="15" t="s">
        <v>60</v>
      </c>
      <c r="B28" s="28">
        <v>1876.1799999999998</v>
      </c>
      <c r="C28" s="265">
        <v>2130.14</v>
      </c>
      <c r="D28" s="4">
        <f t="shared" si="1"/>
        <v>6.1979892493703066E-3</v>
      </c>
      <c r="E28" s="271">
        <f t="shared" si="2"/>
        <v>5.7412059265403549E-3</v>
      </c>
      <c r="F28" s="107">
        <f t="shared" si="3"/>
        <v>0.13536014668102211</v>
      </c>
      <c r="G28" s="103">
        <f t="shared" si="4"/>
        <v>-7.3698631032049502E-2</v>
      </c>
      <c r="I28" s="28">
        <v>437.43500000000006</v>
      </c>
      <c r="J28" s="265">
        <v>555.66300000000001</v>
      </c>
      <c r="K28" s="4">
        <f t="shared" si="5"/>
        <v>5.9844607999929977E-3</v>
      </c>
      <c r="L28" s="271">
        <f t="shared" si="6"/>
        <v>5.9938613250230194E-3</v>
      </c>
      <c r="M28" s="107">
        <f t="shared" si="7"/>
        <v>0.27027558380102173</v>
      </c>
      <c r="N28" s="103">
        <f t="shared" si="8"/>
        <v>1.5708223922250018E-3</v>
      </c>
      <c r="P28" s="60">
        <f t="shared" si="0"/>
        <v>2.3315193638137073</v>
      </c>
      <c r="Q28" s="313">
        <f t="shared" si="0"/>
        <v>2.6085750232379095</v>
      </c>
      <c r="R28" s="112">
        <f t="shared" si="9"/>
        <v>0.11883052044269422</v>
      </c>
    </row>
    <row r="29" spans="1:18" ht="20.100000000000001" customHeight="1" x14ac:dyDescent="0.25">
      <c r="A29" s="15" t="s">
        <v>46</v>
      </c>
      <c r="B29" s="28">
        <v>1174.8499999999999</v>
      </c>
      <c r="C29" s="265">
        <v>1857.5400000000002</v>
      </c>
      <c r="D29" s="4">
        <f t="shared" si="1"/>
        <v>3.8811348962374103E-3</v>
      </c>
      <c r="E29" s="271">
        <f t="shared" si="2"/>
        <v>5.0064876753573816E-3</v>
      </c>
      <c r="F29" s="107">
        <f>(C29-B29)/B29</f>
        <v>0.58108694726986454</v>
      </c>
      <c r="G29" s="103">
        <f>(E29-D29)/D29</f>
        <v>0.28995456463287356</v>
      </c>
      <c r="I29" s="28">
        <v>307.84500000000003</v>
      </c>
      <c r="J29" s="265">
        <v>537.80700000000002</v>
      </c>
      <c r="K29" s="4">
        <f t="shared" si="5"/>
        <v>4.2115659125900855E-3</v>
      </c>
      <c r="L29" s="271">
        <f t="shared" si="6"/>
        <v>5.8012510777695385E-3</v>
      </c>
      <c r="M29" s="107">
        <f>(J29-I29)/I29</f>
        <v>0.74700579837255754</v>
      </c>
      <c r="N29" s="103">
        <f>(L29-K29)/K29</f>
        <v>0.37745703098869632</v>
      </c>
      <c r="P29" s="60">
        <f t="shared" si="0"/>
        <v>2.6202919521641066</v>
      </c>
      <c r="Q29" s="313">
        <f t="shared" si="0"/>
        <v>2.8952647049323299</v>
      </c>
      <c r="R29" s="112">
        <f>(Q29-P29)/P29</f>
        <v>0.10493973869633974</v>
      </c>
    </row>
    <row r="30" spans="1:18" ht="20.100000000000001" customHeight="1" x14ac:dyDescent="0.25">
      <c r="A30" s="15" t="s">
        <v>69</v>
      </c>
      <c r="B30" s="28">
        <v>2797.4199999999996</v>
      </c>
      <c r="C30" s="265">
        <v>2261.0499999999997</v>
      </c>
      <c r="D30" s="4">
        <f t="shared" si="1"/>
        <v>9.2413196420244766E-3</v>
      </c>
      <c r="E30" s="271">
        <f t="shared" si="2"/>
        <v>6.0940377910391188E-3</v>
      </c>
      <c r="F30" s="107">
        <f t="shared" si="3"/>
        <v>-0.19173738659193112</v>
      </c>
      <c r="G30" s="103">
        <f t="shared" si="4"/>
        <v>-0.34056627980632098</v>
      </c>
      <c r="I30" s="28">
        <v>503.96099999999996</v>
      </c>
      <c r="J30" s="265">
        <v>470.173</v>
      </c>
      <c r="K30" s="4">
        <f t="shared" si="5"/>
        <v>6.8945897087001962E-3</v>
      </c>
      <c r="L30" s="271">
        <f t="shared" si="6"/>
        <v>5.0716923040944745E-3</v>
      </c>
      <c r="M30" s="107">
        <f t="shared" si="7"/>
        <v>-6.7044870535616752E-2</v>
      </c>
      <c r="N30" s="103">
        <f t="shared" si="8"/>
        <v>-0.26439534209054244</v>
      </c>
      <c r="P30" s="60">
        <f t="shared" si="0"/>
        <v>1.8015206869186609</v>
      </c>
      <c r="Q30" s="313">
        <f t="shared" si="0"/>
        <v>2.0794453904159576</v>
      </c>
      <c r="R30" s="112">
        <f t="shared" si="9"/>
        <v>0.15427227981082023</v>
      </c>
    </row>
    <row r="31" spans="1:18" ht="20.100000000000001" customHeight="1" x14ac:dyDescent="0.25">
      <c r="A31" s="15" t="s">
        <v>71</v>
      </c>
      <c r="B31" s="28">
        <v>1355.1799999999998</v>
      </c>
      <c r="C31" s="265">
        <v>2040.7599999999998</v>
      </c>
      <c r="D31" s="4">
        <f t="shared" si="1"/>
        <v>4.4768578020028199E-3</v>
      </c>
      <c r="E31" s="271">
        <f t="shared" si="2"/>
        <v>5.5003067435222541E-3</v>
      </c>
      <c r="F31" s="107">
        <f t="shared" si="3"/>
        <v>0.50589589574816629</v>
      </c>
      <c r="G31" s="103">
        <f t="shared" si="4"/>
        <v>0.22860876685910639</v>
      </c>
      <c r="I31" s="28">
        <v>356.15100000000001</v>
      </c>
      <c r="J31" s="265">
        <v>466.79700000000008</v>
      </c>
      <c r="K31" s="4">
        <f t="shared" si="5"/>
        <v>4.8724306431316786E-3</v>
      </c>
      <c r="L31" s="271">
        <f t="shared" si="6"/>
        <v>5.0352758505366937E-3</v>
      </c>
      <c r="M31" s="107">
        <f t="shared" si="7"/>
        <v>0.31067159715963194</v>
      </c>
      <c r="N31" s="103">
        <f t="shared" si="8"/>
        <v>3.3421759965853268E-2</v>
      </c>
      <c r="P31" s="60">
        <f t="shared" si="0"/>
        <v>2.6280715476910821</v>
      </c>
      <c r="Q31" s="313">
        <f t="shared" si="0"/>
        <v>2.2873684313687064</v>
      </c>
      <c r="R31" s="112">
        <f t="shared" si="9"/>
        <v>-0.12963996989416204</v>
      </c>
    </row>
    <row r="32" spans="1:18" ht="20.100000000000001" customHeight="1" thickBot="1" x14ac:dyDescent="0.3">
      <c r="A32" s="15" t="s">
        <v>18</v>
      </c>
      <c r="B32" s="28">
        <f>B33-SUM(B7:B31)</f>
        <v>21823.360000000161</v>
      </c>
      <c r="C32" s="265">
        <f>C33-SUM(C7:C31)</f>
        <v>16663.240000000282</v>
      </c>
      <c r="D32" s="4">
        <f t="shared" si="1"/>
        <v>7.2093802654936617E-2</v>
      </c>
      <c r="E32" s="271">
        <f t="shared" si="2"/>
        <v>4.4911175905511337E-2</v>
      </c>
      <c r="F32" s="107">
        <f t="shared" si="3"/>
        <v>-0.2364493826798367</v>
      </c>
      <c r="G32" s="103">
        <f t="shared" si="4"/>
        <v>-0.37704526253844306</v>
      </c>
      <c r="I32" s="28">
        <f>I33-SUM(I7:I31)</f>
        <v>5109.0309999999881</v>
      </c>
      <c r="J32" s="265">
        <f>J33-SUM(J7:J31)</f>
        <v>4304.8849999999948</v>
      </c>
      <c r="K32" s="4">
        <f t="shared" si="5"/>
        <v>6.9895631912053099E-2</v>
      </c>
      <c r="L32" s="271">
        <f t="shared" si="6"/>
        <v>4.6436209915311416E-2</v>
      </c>
      <c r="M32" s="107">
        <f t="shared" si="7"/>
        <v>-0.15739697018867085</v>
      </c>
      <c r="N32" s="103">
        <f t="shared" si="8"/>
        <v>-0.33563502260427008</v>
      </c>
      <c r="P32" s="60">
        <f t="shared" si="0"/>
        <v>2.3410835911610084</v>
      </c>
      <c r="Q32" s="313">
        <f t="shared" si="0"/>
        <v>2.5834621598200118</v>
      </c>
      <c r="R32" s="112">
        <f t="shared" si="9"/>
        <v>0.10353264171092719</v>
      </c>
    </row>
    <row r="33" spans="1:18" ht="26.25" customHeight="1" thickBot="1" x14ac:dyDescent="0.3">
      <c r="A33" s="19" t="s">
        <v>19</v>
      </c>
      <c r="B33" s="26">
        <v>302707.85000000009</v>
      </c>
      <c r="C33" s="284">
        <v>371026.58000000013</v>
      </c>
      <c r="D33" s="21">
        <f>SUM(D7:D32)</f>
        <v>1</v>
      </c>
      <c r="E33" s="289">
        <f>SUM(E7:E32)</f>
        <v>1.0000000000000004</v>
      </c>
      <c r="F33" s="117">
        <f t="shared" si="3"/>
        <v>0.22569196669329858</v>
      </c>
      <c r="G33" s="119">
        <v>0</v>
      </c>
      <c r="H33" s="2"/>
      <c r="I33" s="26">
        <v>73095.139999999985</v>
      </c>
      <c r="J33" s="284">
        <v>92705.347999999984</v>
      </c>
      <c r="K33" s="21">
        <f>SUM(K7:K32)</f>
        <v>0.99999999999999989</v>
      </c>
      <c r="L33" s="289">
        <f>SUM(L7:L32)</f>
        <v>0.99999999999999989</v>
      </c>
      <c r="M33" s="117">
        <f t="shared" si="7"/>
        <v>0.26828333593724568</v>
      </c>
      <c r="N33" s="119">
        <v>0</v>
      </c>
      <c r="P33" s="51">
        <f t="shared" si="0"/>
        <v>2.4147090998796354</v>
      </c>
      <c r="Q33" s="302">
        <f t="shared" si="0"/>
        <v>2.4986174305894728</v>
      </c>
      <c r="R33" s="118">
        <f t="shared" si="9"/>
        <v>3.4748836087137747E-2</v>
      </c>
    </row>
    <row r="35" spans="1:18" ht="15.75" thickBot="1" x14ac:dyDescent="0.3"/>
    <row r="36" spans="1:18" x14ac:dyDescent="0.25">
      <c r="A36" s="397" t="s">
        <v>2</v>
      </c>
      <c r="B36" s="385" t="s">
        <v>1</v>
      </c>
      <c r="C36" s="380"/>
      <c r="D36" s="385" t="s">
        <v>13</v>
      </c>
      <c r="E36" s="380"/>
      <c r="F36" s="400" t="s">
        <v>101</v>
      </c>
      <c r="G36" s="396"/>
      <c r="I36" s="393" t="s">
        <v>20</v>
      </c>
      <c r="J36" s="394"/>
      <c r="K36" s="385" t="s">
        <v>13</v>
      </c>
      <c r="L36" s="386"/>
      <c r="M36" s="395" t="s">
        <v>101</v>
      </c>
      <c r="N36" s="396"/>
      <c r="P36" s="391" t="s">
        <v>23</v>
      </c>
      <c r="Q36" s="380"/>
      <c r="R36" s="247" t="s">
        <v>0</v>
      </c>
    </row>
    <row r="37" spans="1:18" x14ac:dyDescent="0.25">
      <c r="A37" s="398"/>
      <c r="B37" s="388" t="str">
        <f>B5</f>
        <v>jan - set</v>
      </c>
      <c r="C37" s="376"/>
      <c r="D37" s="388" t="str">
        <f>B5</f>
        <v>jan - set</v>
      </c>
      <c r="E37" s="376"/>
      <c r="F37" s="388" t="str">
        <f>B5</f>
        <v>jan - set</v>
      </c>
      <c r="G37" s="377"/>
      <c r="I37" s="390" t="str">
        <f>B5</f>
        <v>jan - set</v>
      </c>
      <c r="J37" s="376"/>
      <c r="K37" s="388" t="str">
        <f>B5</f>
        <v>jan - set</v>
      </c>
      <c r="L37" s="389"/>
      <c r="M37" s="376" t="str">
        <f>B5</f>
        <v>jan - set</v>
      </c>
      <c r="N37" s="377"/>
      <c r="P37" s="390" t="str">
        <f>B5</f>
        <v>jan - set</v>
      </c>
      <c r="Q37" s="389"/>
      <c r="R37" s="248" t="str">
        <f>R5</f>
        <v>2017/2016</v>
      </c>
    </row>
    <row r="38" spans="1:18" ht="19.5" customHeight="1" thickBot="1" x14ac:dyDescent="0.3">
      <c r="A38" s="399"/>
      <c r="B38" s="172">
        <f>B6</f>
        <v>2016</v>
      </c>
      <c r="C38" s="252">
        <f>C6</f>
        <v>2017</v>
      </c>
      <c r="D38" s="172">
        <f>B6</f>
        <v>2016</v>
      </c>
      <c r="E38" s="252">
        <f>C6</f>
        <v>2017</v>
      </c>
      <c r="F38" s="172" t="s">
        <v>1</v>
      </c>
      <c r="G38" s="251" t="s">
        <v>15</v>
      </c>
      <c r="I38" s="41">
        <f>B6</f>
        <v>2016</v>
      </c>
      <c r="J38" s="252">
        <f>C6</f>
        <v>2017</v>
      </c>
      <c r="K38" s="172">
        <f>B6</f>
        <v>2016</v>
      </c>
      <c r="L38" s="252">
        <f>C6</f>
        <v>2017</v>
      </c>
      <c r="M38" s="42">
        <v>1000</v>
      </c>
      <c r="N38" s="251" t="s">
        <v>15</v>
      </c>
      <c r="P38" s="41">
        <f>B6</f>
        <v>2016</v>
      </c>
      <c r="Q38" s="252">
        <f>C6</f>
        <v>2017</v>
      </c>
      <c r="R38" s="249" t="s">
        <v>24</v>
      </c>
    </row>
    <row r="39" spans="1:18" ht="20.100000000000001" customHeight="1" x14ac:dyDescent="0.25">
      <c r="A39" s="68" t="s">
        <v>37</v>
      </c>
      <c r="B39" s="70">
        <v>20119.37</v>
      </c>
      <c r="C39" s="304">
        <v>22279.73</v>
      </c>
      <c r="D39" s="4">
        <f t="shared" ref="D39:D61" si="10">B39/$B$62</f>
        <v>0.16455733060022204</v>
      </c>
      <c r="E39" s="306">
        <f t="shared" ref="E39:E61" si="11">C39/$C$62</f>
        <v>0.16700770733418588</v>
      </c>
      <c r="F39" s="107">
        <f>(C39-B39)/B39</f>
        <v>0.10737711966130156</v>
      </c>
      <c r="G39" s="121">
        <f>(E39-D39)/D39</f>
        <v>1.4890717569530943E-2</v>
      </c>
      <c r="I39" s="70">
        <v>4670.6139999999996</v>
      </c>
      <c r="J39" s="304">
        <v>5358.3970000000008</v>
      </c>
      <c r="K39" s="4">
        <f t="shared" ref="K39:K61" si="12">I39/$I$62</f>
        <v>0.16730348257851052</v>
      </c>
      <c r="L39" s="306">
        <f t="shared" ref="L39:L61" si="13">J39/$J$62</f>
        <v>0.16910593957804537</v>
      </c>
      <c r="M39" s="107">
        <f>(J39-I39)/I39</f>
        <v>0.14725751260969144</v>
      </c>
      <c r="N39" s="121">
        <f>(L39-K39)/K39</f>
        <v>1.0773577284555403E-2</v>
      </c>
      <c r="P39" s="60">
        <f t="shared" ref="P39:Q62" si="14">(I39/B39)*10</f>
        <v>2.3214514172163443</v>
      </c>
      <c r="Q39" s="312">
        <f t="shared" si="14"/>
        <v>2.4050547291192492</v>
      </c>
      <c r="R39" s="124">
        <f t="shared" si="9"/>
        <v>3.601337994105161E-2</v>
      </c>
    </row>
    <row r="40" spans="1:18" ht="20.100000000000001" customHeight="1" x14ac:dyDescent="0.25">
      <c r="A40" s="68" t="s">
        <v>45</v>
      </c>
      <c r="B40" s="28">
        <v>29323.089999999997</v>
      </c>
      <c r="C40" s="265">
        <v>20543.010000000002</v>
      </c>
      <c r="D40" s="4">
        <f t="shared" si="10"/>
        <v>0.23983501547762504</v>
      </c>
      <c r="E40" s="271">
        <f t="shared" si="11"/>
        <v>0.15398934375969792</v>
      </c>
      <c r="F40" s="107">
        <f t="shared" ref="F40:F62" si="15">(C40-B40)/B40</f>
        <v>-0.29942546982599705</v>
      </c>
      <c r="G40" s="103">
        <f t="shared" ref="G40:G61" si="16">(E40-D40)/D40</f>
        <v>-0.35793635698677173</v>
      </c>
      <c r="I40" s="28">
        <v>5857.389000000001</v>
      </c>
      <c r="J40" s="265">
        <v>4960.7579999999998</v>
      </c>
      <c r="K40" s="4">
        <f t="shared" si="12"/>
        <v>0.20981429390591033</v>
      </c>
      <c r="L40" s="271">
        <f t="shared" si="13"/>
        <v>0.15655682895636605</v>
      </c>
      <c r="M40" s="107">
        <f t="shared" ref="M40:M62" si="17">(J40-I40)/I40</f>
        <v>-0.1530769084996747</v>
      </c>
      <c r="N40" s="103">
        <f t="shared" ref="N40:N61" si="18">(L40-K40)/K40</f>
        <v>-0.25383144283500148</v>
      </c>
      <c r="P40" s="60">
        <f t="shared" si="14"/>
        <v>1.9975347072903986</v>
      </c>
      <c r="Q40" s="313">
        <f t="shared" si="14"/>
        <v>2.4148155503988944</v>
      </c>
      <c r="R40" s="112">
        <f t="shared" si="9"/>
        <v>0.20889791881239744</v>
      </c>
    </row>
    <row r="41" spans="1:18" ht="20.100000000000001" customHeight="1" x14ac:dyDescent="0.25">
      <c r="A41" s="68" t="s">
        <v>49</v>
      </c>
      <c r="B41" s="28">
        <v>4513.7800000000007</v>
      </c>
      <c r="C41" s="265">
        <v>16839.400000000001</v>
      </c>
      <c r="D41" s="4">
        <f t="shared" si="10"/>
        <v>3.691843172607643E-2</v>
      </c>
      <c r="E41" s="271">
        <f t="shared" si="11"/>
        <v>0.12622727415831744</v>
      </c>
      <c r="F41" s="107">
        <f t="shared" si="15"/>
        <v>2.7306647643438535</v>
      </c>
      <c r="G41" s="103">
        <f t="shared" si="16"/>
        <v>2.4190854881075543</v>
      </c>
      <c r="I41" s="28">
        <v>1185.6780000000001</v>
      </c>
      <c r="J41" s="265">
        <v>3898.1179999999999</v>
      </c>
      <c r="K41" s="4">
        <f t="shared" si="12"/>
        <v>4.2471516296727421E-2</v>
      </c>
      <c r="L41" s="271">
        <f t="shared" si="13"/>
        <v>0.12302091595230644</v>
      </c>
      <c r="M41" s="107">
        <f t="shared" si="17"/>
        <v>2.2876700082147088</v>
      </c>
      <c r="N41" s="103">
        <f t="shared" si="18"/>
        <v>1.8965510694937358</v>
      </c>
      <c r="P41" s="60">
        <f t="shared" si="14"/>
        <v>2.6267961664059838</v>
      </c>
      <c r="Q41" s="313">
        <f t="shared" si="14"/>
        <v>2.3148793900020186</v>
      </c>
      <c r="R41" s="112">
        <f t="shared" si="9"/>
        <v>-0.11874418746039733</v>
      </c>
    </row>
    <row r="42" spans="1:18" ht="20.100000000000001" customHeight="1" x14ac:dyDescent="0.25">
      <c r="A42" s="68" t="s">
        <v>35</v>
      </c>
      <c r="B42" s="28">
        <v>17292.97</v>
      </c>
      <c r="C42" s="265">
        <v>16497.740000000005</v>
      </c>
      <c r="D42" s="4">
        <f t="shared" si="10"/>
        <v>0.14144006404523213</v>
      </c>
      <c r="E42" s="271">
        <f t="shared" si="11"/>
        <v>0.12366620841435209</v>
      </c>
      <c r="F42" s="107">
        <f t="shared" si="15"/>
        <v>-4.598573871347697E-2</v>
      </c>
      <c r="G42" s="103">
        <f t="shared" si="16"/>
        <v>-0.1256635151493993</v>
      </c>
      <c r="I42" s="28">
        <v>3586.9</v>
      </c>
      <c r="J42" s="265">
        <v>3616.2910000000006</v>
      </c>
      <c r="K42" s="4">
        <f t="shared" si="12"/>
        <v>0.12848436236881478</v>
      </c>
      <c r="L42" s="271">
        <f t="shared" si="13"/>
        <v>0.11412672247738069</v>
      </c>
      <c r="M42" s="107">
        <f t="shared" si="17"/>
        <v>8.1939836627730155E-3</v>
      </c>
      <c r="N42" s="103">
        <f t="shared" si="18"/>
        <v>-0.11174620496010583</v>
      </c>
      <c r="P42" s="60">
        <f t="shared" si="14"/>
        <v>2.0741954678693135</v>
      </c>
      <c r="Q42" s="313">
        <f t="shared" si="14"/>
        <v>2.1919917515974912</v>
      </c>
      <c r="R42" s="112">
        <f t="shared" si="9"/>
        <v>5.6791312850173234E-2</v>
      </c>
    </row>
    <row r="43" spans="1:18" ht="20.100000000000001" customHeight="1" x14ac:dyDescent="0.25">
      <c r="A43" s="68" t="s">
        <v>39</v>
      </c>
      <c r="B43" s="28">
        <v>8968.2999999999993</v>
      </c>
      <c r="C43" s="265">
        <v>12685.73</v>
      </c>
      <c r="D43" s="4">
        <f t="shared" si="10"/>
        <v>7.3352172956805864E-2</v>
      </c>
      <c r="E43" s="271">
        <f t="shared" si="11"/>
        <v>9.5091578002089866E-2</v>
      </c>
      <c r="F43" s="107">
        <f t="shared" si="15"/>
        <v>0.41450776624332375</v>
      </c>
      <c r="G43" s="103">
        <f t="shared" si="16"/>
        <v>0.29637029373465817</v>
      </c>
      <c r="I43" s="28">
        <v>2266.1449999999995</v>
      </c>
      <c r="J43" s="265">
        <v>2909.4709999999986</v>
      </c>
      <c r="K43" s="4">
        <f t="shared" si="12"/>
        <v>8.1174327514086736E-2</v>
      </c>
      <c r="L43" s="271">
        <f t="shared" si="13"/>
        <v>9.1820152021224802E-2</v>
      </c>
      <c r="M43" s="107">
        <f t="shared" si="17"/>
        <v>0.28388562956033231</v>
      </c>
      <c r="N43" s="103">
        <f t="shared" si="18"/>
        <v>0.13114767726644391</v>
      </c>
      <c r="P43" s="60">
        <f t="shared" si="14"/>
        <v>2.5268389772866651</v>
      </c>
      <c r="Q43" s="313">
        <f t="shared" si="14"/>
        <v>2.2934990733682641</v>
      </c>
      <c r="R43" s="112">
        <f t="shared" si="9"/>
        <v>-9.2344587849029769E-2</v>
      </c>
    </row>
    <row r="44" spans="1:18" ht="20.100000000000001" customHeight="1" x14ac:dyDescent="0.25">
      <c r="A44" s="68" t="s">
        <v>40</v>
      </c>
      <c r="B44" s="28">
        <v>9189.7900000000009</v>
      </c>
      <c r="C44" s="265">
        <v>8654.99</v>
      </c>
      <c r="D44" s="4">
        <f t="shared" si="10"/>
        <v>7.5163750712701982E-2</v>
      </c>
      <c r="E44" s="271">
        <f t="shared" si="11"/>
        <v>6.487735878757532E-2</v>
      </c>
      <c r="F44" s="107">
        <f t="shared" si="15"/>
        <v>-5.8195018602166214E-2</v>
      </c>
      <c r="G44" s="103">
        <f t="shared" si="16"/>
        <v>-0.1368530951102252</v>
      </c>
      <c r="I44" s="28">
        <v>2272.2289999999994</v>
      </c>
      <c r="J44" s="265">
        <v>2177.7449999999999</v>
      </c>
      <c r="K44" s="4">
        <f t="shared" si="12"/>
        <v>8.1392259115372484E-2</v>
      </c>
      <c r="L44" s="271">
        <f t="shared" si="13"/>
        <v>6.8727571769391177E-2</v>
      </c>
      <c r="M44" s="107">
        <f t="shared" si="17"/>
        <v>-4.1582076454441647E-2</v>
      </c>
      <c r="N44" s="103">
        <f t="shared" si="18"/>
        <v>-0.15560063676361746</v>
      </c>
      <c r="P44" s="60">
        <f t="shared" si="14"/>
        <v>2.4725581324491626</v>
      </c>
      <c r="Q44" s="313">
        <f t="shared" si="14"/>
        <v>2.5161727512105729</v>
      </c>
      <c r="R44" s="112">
        <f t="shared" si="9"/>
        <v>1.7639471521022819E-2</v>
      </c>
    </row>
    <row r="45" spans="1:18" ht="20.100000000000001" customHeight="1" x14ac:dyDescent="0.25">
      <c r="A45" s="68" t="s">
        <v>38</v>
      </c>
      <c r="B45" s="28">
        <v>9377.2499999999982</v>
      </c>
      <c r="C45" s="265">
        <v>8710.17</v>
      </c>
      <c r="D45" s="4">
        <f t="shared" si="10"/>
        <v>7.6696995401492787E-2</v>
      </c>
      <c r="E45" s="271">
        <f t="shared" si="11"/>
        <v>6.5290985222487247E-2</v>
      </c>
      <c r="F45" s="107">
        <f t="shared" si="15"/>
        <v>-7.1138126849555922E-2</v>
      </c>
      <c r="G45" s="103">
        <f t="shared" si="16"/>
        <v>-0.14871521523493136</v>
      </c>
      <c r="I45" s="28">
        <v>2149.4110000000001</v>
      </c>
      <c r="J45" s="265">
        <v>1920.1010000000001</v>
      </c>
      <c r="K45" s="4">
        <f t="shared" si="12"/>
        <v>7.6992863420646387E-2</v>
      </c>
      <c r="L45" s="271">
        <f t="shared" si="13"/>
        <v>6.0596570894195498E-2</v>
      </c>
      <c r="M45" s="107">
        <f t="shared" si="17"/>
        <v>-0.10668504069254318</v>
      </c>
      <c r="N45" s="103">
        <f t="shared" si="18"/>
        <v>-0.21295860158974245</v>
      </c>
      <c r="P45" s="60">
        <f t="shared" si="14"/>
        <v>2.2921549494787925</v>
      </c>
      <c r="Q45" s="313">
        <f t="shared" si="14"/>
        <v>2.2044357343197665</v>
      </c>
      <c r="R45" s="112">
        <f t="shared" si="9"/>
        <v>-3.8269321704875271E-2</v>
      </c>
    </row>
    <row r="46" spans="1:18" ht="20.100000000000001" customHeight="1" x14ac:dyDescent="0.25">
      <c r="A46" s="68" t="s">
        <v>50</v>
      </c>
      <c r="B46" s="28">
        <v>6343.24</v>
      </c>
      <c r="C46" s="265">
        <v>7176.4900000000007</v>
      </c>
      <c r="D46" s="4">
        <f t="shared" si="10"/>
        <v>5.1881676302814275E-2</v>
      </c>
      <c r="E46" s="271">
        <f t="shared" si="11"/>
        <v>5.3794599019230116E-2</v>
      </c>
      <c r="F46" s="107">
        <f t="shared" si="15"/>
        <v>0.13136031428733597</v>
      </c>
      <c r="G46" s="103">
        <f t="shared" si="16"/>
        <v>3.6870873355186407E-2</v>
      </c>
      <c r="I46" s="28">
        <v>1557.329</v>
      </c>
      <c r="J46" s="265">
        <v>1804.886</v>
      </c>
      <c r="K46" s="4">
        <f t="shared" si="12"/>
        <v>5.5784221350877898E-2</v>
      </c>
      <c r="L46" s="271">
        <f t="shared" si="13"/>
        <v>5.6960494502602169E-2</v>
      </c>
      <c r="M46" s="107">
        <f t="shared" si="17"/>
        <v>0.15896255704478632</v>
      </c>
      <c r="N46" s="103">
        <f t="shared" si="18"/>
        <v>2.1086126564815073E-2</v>
      </c>
      <c r="P46" s="60">
        <f t="shared" si="14"/>
        <v>2.4551002326886575</v>
      </c>
      <c r="Q46" s="313">
        <f t="shared" si="14"/>
        <v>2.5149982791030152</v>
      </c>
      <c r="R46" s="112">
        <f t="shared" si="9"/>
        <v>2.4397393481878929E-2</v>
      </c>
    </row>
    <row r="47" spans="1:18" ht="20.100000000000001" customHeight="1" x14ac:dyDescent="0.25">
      <c r="A47" s="68" t="s">
        <v>53</v>
      </c>
      <c r="B47" s="28">
        <v>4019.6699999999992</v>
      </c>
      <c r="C47" s="265">
        <v>4320.97</v>
      </c>
      <c r="D47" s="4">
        <f t="shared" si="10"/>
        <v>3.2877081394387324E-2</v>
      </c>
      <c r="E47" s="271">
        <f t="shared" si="11"/>
        <v>3.2389768330217519E-2</v>
      </c>
      <c r="F47" s="107">
        <f t="shared" si="15"/>
        <v>7.4956401893688074E-2</v>
      </c>
      <c r="G47" s="103">
        <f t="shared" si="16"/>
        <v>-1.4822272644097816E-2</v>
      </c>
      <c r="I47" s="28">
        <v>1066.2329999999999</v>
      </c>
      <c r="J47" s="265">
        <v>1148.539</v>
      </c>
      <c r="K47" s="4">
        <f t="shared" si="12"/>
        <v>3.8192942970695719E-2</v>
      </c>
      <c r="L47" s="271">
        <f t="shared" si="13"/>
        <v>3.6246804172409886E-2</v>
      </c>
      <c r="M47" s="107">
        <f t="shared" si="17"/>
        <v>7.7193258884315191E-2</v>
      </c>
      <c r="N47" s="103">
        <f t="shared" si="18"/>
        <v>-5.0955455299138544E-2</v>
      </c>
      <c r="P47" s="60">
        <f t="shared" si="14"/>
        <v>2.6525386412317431</v>
      </c>
      <c r="Q47" s="313">
        <f t="shared" si="14"/>
        <v>2.6580582600666052</v>
      </c>
      <c r="R47" s="112">
        <f t="shared" si="9"/>
        <v>2.0808815936038394E-3</v>
      </c>
    </row>
    <row r="48" spans="1:18" ht="20.100000000000001" customHeight="1" x14ac:dyDescent="0.25">
      <c r="A48" s="68" t="s">
        <v>47</v>
      </c>
      <c r="B48" s="28">
        <v>4389.0200000000004</v>
      </c>
      <c r="C48" s="265">
        <v>4374.79</v>
      </c>
      <c r="D48" s="4">
        <f t="shared" si="10"/>
        <v>3.5898013464188326E-2</v>
      </c>
      <c r="E48" s="271">
        <f t="shared" si="11"/>
        <v>3.2793200275251226E-2</v>
      </c>
      <c r="F48" s="107">
        <f t="shared" si="15"/>
        <v>-3.242181625966724E-3</v>
      </c>
      <c r="G48" s="103">
        <f t="shared" si="16"/>
        <v>-8.6489832982943354E-2</v>
      </c>
      <c r="I48" s="28">
        <v>1233.9780000000001</v>
      </c>
      <c r="J48" s="265">
        <v>1146.7539999999999</v>
      </c>
      <c r="K48" s="4">
        <f t="shared" si="12"/>
        <v>4.4201643900623193E-2</v>
      </c>
      <c r="L48" s="271">
        <f t="shared" si="13"/>
        <v>3.6190471261252535E-2</v>
      </c>
      <c r="M48" s="107">
        <f t="shared" si="17"/>
        <v>-7.0685214809340327E-2</v>
      </c>
      <c r="N48" s="103">
        <f t="shared" si="18"/>
        <v>-0.18124150896699362</v>
      </c>
      <c r="P48" s="60">
        <f t="shared" si="14"/>
        <v>2.8115114535818932</v>
      </c>
      <c r="Q48" s="313">
        <f t="shared" si="14"/>
        <v>2.6212778213354238</v>
      </c>
      <c r="R48" s="112">
        <f t="shared" si="9"/>
        <v>-6.7662406996105234E-2</v>
      </c>
    </row>
    <row r="49" spans="1:18" ht="20.100000000000001" customHeight="1" x14ac:dyDescent="0.25">
      <c r="A49" s="68" t="s">
        <v>63</v>
      </c>
      <c r="B49" s="28">
        <v>1642.26</v>
      </c>
      <c r="C49" s="265">
        <v>2967.7899999999995</v>
      </c>
      <c r="D49" s="4">
        <f t="shared" si="10"/>
        <v>1.3432126440913442E-2</v>
      </c>
      <c r="E49" s="271">
        <f t="shared" si="11"/>
        <v>2.2246400820356595E-2</v>
      </c>
      <c r="F49" s="107">
        <f t="shared" si="15"/>
        <v>0.80713772484259472</v>
      </c>
      <c r="G49" s="103">
        <f t="shared" si="16"/>
        <v>0.65620841333025337</v>
      </c>
      <c r="I49" s="28">
        <v>334.38700000000011</v>
      </c>
      <c r="J49" s="265">
        <v>612.30199999999979</v>
      </c>
      <c r="K49" s="4">
        <f t="shared" si="12"/>
        <v>1.1977891906498894E-2</v>
      </c>
      <c r="L49" s="271">
        <f t="shared" si="13"/>
        <v>1.9323671802502929E-2</v>
      </c>
      <c r="M49" s="107">
        <f t="shared" si="17"/>
        <v>0.83111783651876292</v>
      </c>
      <c r="N49" s="103">
        <f t="shared" si="18"/>
        <v>0.61327819230180269</v>
      </c>
      <c r="P49" s="60">
        <f t="shared" si="14"/>
        <v>2.0361392227783668</v>
      </c>
      <c r="Q49" s="313">
        <f t="shared" si="14"/>
        <v>2.0631581075480403</v>
      </c>
      <c r="R49" s="112">
        <f t="shared" si="9"/>
        <v>1.3269664700435129E-2</v>
      </c>
    </row>
    <row r="50" spans="1:18" ht="20.100000000000001" customHeight="1" x14ac:dyDescent="0.25">
      <c r="A50" s="68" t="s">
        <v>60</v>
      </c>
      <c r="B50" s="28">
        <v>1876.1800000000003</v>
      </c>
      <c r="C50" s="265">
        <v>2130.14</v>
      </c>
      <c r="D50" s="4">
        <f t="shared" si="10"/>
        <v>1.5345369786704288E-2</v>
      </c>
      <c r="E50" s="271">
        <f t="shared" si="11"/>
        <v>1.5967419609700956E-2</v>
      </c>
      <c r="F50" s="107">
        <f t="shared" si="15"/>
        <v>0.13536014668102184</v>
      </c>
      <c r="G50" s="103">
        <f t="shared" si="16"/>
        <v>4.0536646013941753E-2</v>
      </c>
      <c r="I50" s="28">
        <v>437.435</v>
      </c>
      <c r="J50" s="265">
        <v>555.66300000000001</v>
      </c>
      <c r="K50" s="4">
        <f t="shared" si="12"/>
        <v>1.5669117358388159E-2</v>
      </c>
      <c r="L50" s="271">
        <f t="shared" si="13"/>
        <v>1.7536198550379044E-2</v>
      </c>
      <c r="M50" s="107">
        <f t="shared" si="17"/>
        <v>0.2702755838010219</v>
      </c>
      <c r="N50" s="103">
        <f t="shared" si="18"/>
        <v>0.11915675588397956</v>
      </c>
      <c r="P50" s="60">
        <f t="shared" si="14"/>
        <v>2.3315193638137064</v>
      </c>
      <c r="Q50" s="313">
        <f t="shared" si="14"/>
        <v>2.6085750232379095</v>
      </c>
      <c r="R50" s="112">
        <f t="shared" si="9"/>
        <v>0.11883052044269465</v>
      </c>
    </row>
    <row r="51" spans="1:18" ht="20.100000000000001" customHeight="1" x14ac:dyDescent="0.25">
      <c r="A51" s="68" t="s">
        <v>46</v>
      </c>
      <c r="B51" s="28">
        <v>1174.8499999999999</v>
      </c>
      <c r="C51" s="265">
        <v>1857.5400000000002</v>
      </c>
      <c r="D51" s="4">
        <f t="shared" si="10"/>
        <v>9.6091567407762205E-3</v>
      </c>
      <c r="E51" s="271">
        <f t="shared" si="11"/>
        <v>1.3924024064992874E-2</v>
      </c>
      <c r="F51" s="107">
        <f t="shared" si="15"/>
        <v>0.58108694726986454</v>
      </c>
      <c r="G51" s="103">
        <f t="shared" si="16"/>
        <v>0.44903704254366256</v>
      </c>
      <c r="I51" s="28">
        <v>307.84499999999997</v>
      </c>
      <c r="J51" s="265">
        <v>537.80700000000002</v>
      </c>
      <c r="K51" s="4">
        <f t="shared" si="12"/>
        <v>1.1027145594643782E-2</v>
      </c>
      <c r="L51" s="271">
        <f t="shared" si="13"/>
        <v>1.6972680084482324E-2</v>
      </c>
      <c r="M51" s="107">
        <f t="shared" si="17"/>
        <v>0.74700579837255787</v>
      </c>
      <c r="N51" s="103">
        <f t="shared" si="18"/>
        <v>0.53917257542391273</v>
      </c>
      <c r="P51" s="60">
        <f t="shared" si="14"/>
        <v>2.6202919521641062</v>
      </c>
      <c r="Q51" s="313">
        <f t="shared" si="14"/>
        <v>2.8952647049323299</v>
      </c>
      <c r="R51" s="112">
        <f t="shared" si="9"/>
        <v>0.10493973869633993</v>
      </c>
    </row>
    <row r="52" spans="1:18" ht="20.100000000000001" customHeight="1" x14ac:dyDescent="0.25">
      <c r="A52" s="68" t="s">
        <v>58</v>
      </c>
      <c r="B52" s="28">
        <v>1232.7099999999998</v>
      </c>
      <c r="C52" s="265">
        <v>1946.29</v>
      </c>
      <c r="D52" s="4">
        <f t="shared" si="10"/>
        <v>1.0082396566303999E-2</v>
      </c>
      <c r="E52" s="271">
        <f t="shared" si="11"/>
        <v>1.4589289489031178E-2</v>
      </c>
      <c r="F52" s="107">
        <f t="shared" si="15"/>
        <v>0.5788709428819433</v>
      </c>
      <c r="G52" s="103">
        <f t="shared" si="16"/>
        <v>0.44700611537037716</v>
      </c>
      <c r="I52" s="28">
        <v>297.65299999999996</v>
      </c>
      <c r="J52" s="265">
        <v>407.40000000000009</v>
      </c>
      <c r="K52" s="4">
        <f t="shared" si="12"/>
        <v>1.0662063595908673E-2</v>
      </c>
      <c r="L52" s="271">
        <f t="shared" si="13"/>
        <v>1.2857158546501069E-2</v>
      </c>
      <c r="M52" s="107">
        <f t="shared" si="17"/>
        <v>0.36870785780758181</v>
      </c>
      <c r="N52" s="103">
        <f t="shared" si="18"/>
        <v>0.20587899620432903</v>
      </c>
      <c r="P52" s="60">
        <f t="shared" si="14"/>
        <v>2.4146230662524033</v>
      </c>
      <c r="Q52" s="313">
        <f t="shared" si="14"/>
        <v>2.0932132416032561</v>
      </c>
      <c r="R52" s="112">
        <f t="shared" si="9"/>
        <v>-0.13310973010292196</v>
      </c>
    </row>
    <row r="53" spans="1:18" ht="20.100000000000001" customHeight="1" x14ac:dyDescent="0.25">
      <c r="A53" s="68" t="s">
        <v>64</v>
      </c>
      <c r="B53" s="28">
        <v>614.4899999999999</v>
      </c>
      <c r="C53" s="265">
        <v>1016.62</v>
      </c>
      <c r="D53" s="4">
        <f t="shared" si="10"/>
        <v>5.0259443551428518E-3</v>
      </c>
      <c r="E53" s="271">
        <f t="shared" si="11"/>
        <v>7.6205311029388621E-3</v>
      </c>
      <c r="F53" s="107">
        <f t="shared" si="15"/>
        <v>0.65441260232062393</v>
      </c>
      <c r="G53" s="103">
        <f t="shared" si="16"/>
        <v>0.51623865376485345</v>
      </c>
      <c r="I53" s="28">
        <v>157.86800000000002</v>
      </c>
      <c r="J53" s="265">
        <v>283.60500000000002</v>
      </c>
      <c r="K53" s="4">
        <f t="shared" si="12"/>
        <v>5.654902372087333E-3</v>
      </c>
      <c r="L53" s="271">
        <f t="shared" si="13"/>
        <v>8.9503054727060258E-3</v>
      </c>
      <c r="M53" s="107">
        <f t="shared" si="17"/>
        <v>0.79646920211822525</v>
      </c>
      <c r="N53" s="103">
        <f t="shared" si="18"/>
        <v>0.58275154614248381</v>
      </c>
      <c r="P53" s="60">
        <f t="shared" si="14"/>
        <v>2.5690898143175649</v>
      </c>
      <c r="Q53" s="313">
        <f t="shared" si="14"/>
        <v>2.7896854281835886</v>
      </c>
      <c r="R53" s="112">
        <f t="shared" si="9"/>
        <v>8.5865279071460229E-2</v>
      </c>
    </row>
    <row r="54" spans="1:18" ht="20.100000000000001" customHeight="1" x14ac:dyDescent="0.25">
      <c r="A54" s="68" t="s">
        <v>61</v>
      </c>
      <c r="B54" s="28">
        <v>716.04</v>
      </c>
      <c r="C54" s="265">
        <v>467.99</v>
      </c>
      <c r="D54" s="4">
        <f t="shared" si="10"/>
        <v>5.8565268695283694E-3</v>
      </c>
      <c r="E54" s="271">
        <f t="shared" si="11"/>
        <v>3.5080289103739432E-3</v>
      </c>
      <c r="F54" s="107">
        <f t="shared" si="15"/>
        <v>-0.34641919445841007</v>
      </c>
      <c r="G54" s="103">
        <f t="shared" si="16"/>
        <v>-0.40100523936357396</v>
      </c>
      <c r="I54" s="28">
        <v>166.31599999999997</v>
      </c>
      <c r="J54" s="265">
        <v>117.07899999999999</v>
      </c>
      <c r="K54" s="4">
        <f t="shared" si="12"/>
        <v>5.9575135107563064E-3</v>
      </c>
      <c r="L54" s="271">
        <f t="shared" si="13"/>
        <v>3.6949024680063775E-3</v>
      </c>
      <c r="M54" s="107">
        <f t="shared" si="17"/>
        <v>-0.29604487842420446</v>
      </c>
      <c r="N54" s="103">
        <f t="shared" si="18"/>
        <v>-0.37979117272076324</v>
      </c>
      <c r="P54" s="60">
        <f t="shared" si="14"/>
        <v>2.3227194011507732</v>
      </c>
      <c r="Q54" s="313">
        <f t="shared" si="14"/>
        <v>2.5017414902027819</v>
      </c>
      <c r="R54" s="112">
        <f t="shared" si="9"/>
        <v>7.7074350420164209E-2</v>
      </c>
    </row>
    <row r="55" spans="1:18" ht="20.100000000000001" customHeight="1" x14ac:dyDescent="0.25">
      <c r="A55" s="68" t="s">
        <v>62</v>
      </c>
      <c r="B55" s="28">
        <v>737.16</v>
      </c>
      <c r="C55" s="265">
        <v>184.79999999999998</v>
      </c>
      <c r="D55" s="4">
        <f t="shared" si="10"/>
        <v>6.0292684028008673E-3</v>
      </c>
      <c r="E55" s="271">
        <f t="shared" si="11"/>
        <v>1.3852512716876527E-3</v>
      </c>
      <c r="F55" s="107">
        <f t="shared" si="15"/>
        <v>-0.74930815562428787</v>
      </c>
      <c r="G55" s="103">
        <f t="shared" si="16"/>
        <v>-0.77024554570432768</v>
      </c>
      <c r="I55" s="28">
        <v>238.399</v>
      </c>
      <c r="J55" s="265">
        <v>68.387</v>
      </c>
      <c r="K55" s="4">
        <f t="shared" si="12"/>
        <v>8.5395588124461443E-3</v>
      </c>
      <c r="L55" s="271">
        <f t="shared" si="13"/>
        <v>2.1582290169847042E-3</v>
      </c>
      <c r="M55" s="107">
        <f t="shared" si="17"/>
        <v>-0.7131405752540908</v>
      </c>
      <c r="N55" s="103">
        <f t="shared" si="18"/>
        <v>-0.74726691807085488</v>
      </c>
      <c r="P55" s="60">
        <f t="shared" si="14"/>
        <v>3.2340197514786477</v>
      </c>
      <c r="Q55" s="313">
        <f t="shared" si="14"/>
        <v>3.7005952380952385</v>
      </c>
      <c r="R55" s="112">
        <f t="shared" si="9"/>
        <v>0.14427106897020794</v>
      </c>
    </row>
    <row r="56" spans="1:18" ht="20.100000000000001" customHeight="1" x14ac:dyDescent="0.25">
      <c r="A56" s="68" t="s">
        <v>66</v>
      </c>
      <c r="B56" s="28">
        <v>140.68</v>
      </c>
      <c r="C56" s="265">
        <v>270.28999999999996</v>
      </c>
      <c r="D56" s="4">
        <f t="shared" si="10"/>
        <v>1.1506287358321477E-3</v>
      </c>
      <c r="E56" s="271">
        <f t="shared" si="11"/>
        <v>2.0260799038119893E-3</v>
      </c>
      <c r="F56" s="107">
        <f t="shared" si="15"/>
        <v>0.92131077622974089</v>
      </c>
      <c r="G56" s="103">
        <f t="shared" si="16"/>
        <v>0.76084591034197091</v>
      </c>
      <c r="I56" s="28">
        <v>28.163999999999998</v>
      </c>
      <c r="J56" s="265">
        <v>65.322999999999993</v>
      </c>
      <c r="K56" s="4">
        <f t="shared" si="12"/>
        <v>1.0088470773523932E-3</v>
      </c>
      <c r="L56" s="271">
        <f t="shared" si="13"/>
        <v>2.0615320759280538E-3</v>
      </c>
      <c r="M56" s="107">
        <f t="shared" si="17"/>
        <v>1.3193793495242152</v>
      </c>
      <c r="N56" s="103">
        <f t="shared" si="18"/>
        <v>1.0434534848812917</v>
      </c>
      <c r="P56" s="60">
        <f t="shared" si="14"/>
        <v>2.0019903326698887</v>
      </c>
      <c r="Q56" s="313">
        <f t="shared" si="14"/>
        <v>2.4167745754559919</v>
      </c>
      <c r="R56" s="112">
        <f t="shared" si="9"/>
        <v>0.20718593692355142</v>
      </c>
    </row>
    <row r="57" spans="1:18" ht="20.100000000000001" customHeight="1" x14ac:dyDescent="0.25">
      <c r="A57" s="68" t="s">
        <v>82</v>
      </c>
      <c r="B57" s="28">
        <v>119.61000000000001</v>
      </c>
      <c r="C57" s="265">
        <v>146.97999999999999</v>
      </c>
      <c r="D57" s="4">
        <f t="shared" si="10"/>
        <v>9.7829615505319318E-4</v>
      </c>
      <c r="E57" s="271">
        <f t="shared" si="11"/>
        <v>1.1017545016918356E-3</v>
      </c>
      <c r="F57" s="107">
        <f t="shared" si="15"/>
        <v>0.22882702115207737</v>
      </c>
      <c r="G57" s="103">
        <f t="shared" si="16"/>
        <v>0.12619731356495983</v>
      </c>
      <c r="I57" s="28">
        <v>27.139000000000003</v>
      </c>
      <c r="J57" s="265">
        <v>34.631999999999998</v>
      </c>
      <c r="K57" s="4">
        <f t="shared" si="12"/>
        <v>9.7213111888462588E-4</v>
      </c>
      <c r="L57" s="271">
        <f t="shared" si="13"/>
        <v>1.0929531536141995E-3</v>
      </c>
      <c r="M57" s="107">
        <f t="shared" si="17"/>
        <v>0.2760971295920997</v>
      </c>
      <c r="N57" s="103">
        <f t="shared" si="18"/>
        <v>0.12428573922023886</v>
      </c>
      <c r="P57" s="60">
        <f t="shared" si="14"/>
        <v>2.2689574450296797</v>
      </c>
      <c r="Q57" s="313">
        <f t="shared" si="14"/>
        <v>2.3562389440740237</v>
      </c>
      <c r="R57" s="112">
        <f t="shared" si="9"/>
        <v>3.8467666828895644E-2</v>
      </c>
    </row>
    <row r="58" spans="1:18" ht="20.100000000000001" customHeight="1" x14ac:dyDescent="0.25">
      <c r="A58" s="68" t="s">
        <v>67</v>
      </c>
      <c r="B58" s="28">
        <v>151.56</v>
      </c>
      <c r="C58" s="265">
        <v>219.08000000000004</v>
      </c>
      <c r="D58" s="4">
        <f t="shared" si="10"/>
        <v>1.2396167984270708E-3</v>
      </c>
      <c r="E58" s="271">
        <f t="shared" si="11"/>
        <v>1.6422123842063368E-3</v>
      </c>
      <c r="F58" s="107">
        <f t="shared" ref="F58:F59" si="19">(C58-B58)/B58</f>
        <v>0.44550013196093979</v>
      </c>
      <c r="G58" s="103">
        <f t="shared" ref="G58:G59" si="20">(E58-D58)/D58</f>
        <v>0.32477422562368696</v>
      </c>
      <c r="I58" s="28">
        <v>16.802</v>
      </c>
      <c r="J58" s="265">
        <v>32.696000000000005</v>
      </c>
      <c r="K58" s="4">
        <f t="shared" si="12"/>
        <v>6.018551552931015E-4</v>
      </c>
      <c r="L58" s="271">
        <f t="shared" si="13"/>
        <v>1.0318548253225306E-3</v>
      </c>
      <c r="M58" s="107">
        <f t="shared" ref="M58:M60" si="21">(J58-I58)/I58</f>
        <v>0.94595881442685426</v>
      </c>
      <c r="N58" s="103">
        <f t="shared" ref="N58:N60" si="22">(L58-K58)/K58</f>
        <v>0.71445706869457759</v>
      </c>
      <c r="P58" s="60">
        <f t="shared" ref="P58:P60" si="23">(I58/B58)*10</f>
        <v>1.1086038532594351</v>
      </c>
      <c r="Q58" s="313">
        <f t="shared" ref="Q58:Q60" si="24">(J58/C58)*10</f>
        <v>1.4924228592295052</v>
      </c>
      <c r="R58" s="112">
        <f t="shared" ref="R58:R60" si="25">(Q58-P58)/P58</f>
        <v>0.34621835820035612</v>
      </c>
    </row>
    <row r="59" spans="1:18" ht="20.100000000000001" customHeight="1" x14ac:dyDescent="0.25">
      <c r="A59" s="68" t="s">
        <v>65</v>
      </c>
      <c r="B59" s="28">
        <v>1.1299999999999999</v>
      </c>
      <c r="C59" s="265">
        <v>46.73</v>
      </c>
      <c r="D59" s="4">
        <f t="shared" si="10"/>
        <v>9.2423263540682887E-6</v>
      </c>
      <c r="E59" s="271">
        <f t="shared" si="11"/>
        <v>3.5028567059504335E-4</v>
      </c>
      <c r="F59" s="107">
        <f t="shared" si="19"/>
        <v>40.353982300884958</v>
      </c>
      <c r="G59" s="103">
        <f t="shared" si="20"/>
        <v>36.90016248894463</v>
      </c>
      <c r="I59" s="28">
        <v>0.92500000000000004</v>
      </c>
      <c r="J59" s="265">
        <v>11.66</v>
      </c>
      <c r="K59" s="4">
        <f t="shared" si="12"/>
        <v>3.3133913739204793E-5</v>
      </c>
      <c r="L59" s="271">
        <f t="shared" si="13"/>
        <v>3.6797856812028089E-4</v>
      </c>
      <c r="M59" s="107">
        <f t="shared" si="21"/>
        <v>11.605405405405405</v>
      </c>
      <c r="N59" s="103">
        <f t="shared" si="22"/>
        <v>10.105798458238887</v>
      </c>
      <c r="P59" s="60">
        <f t="shared" si="23"/>
        <v>8.1858407079646032</v>
      </c>
      <c r="Q59" s="313">
        <f t="shared" si="24"/>
        <v>2.4951851059276695</v>
      </c>
      <c r="R59" s="112">
        <f t="shared" si="25"/>
        <v>-0.69518279246505232</v>
      </c>
    </row>
    <row r="60" spans="1:18" ht="20.100000000000001" customHeight="1" x14ac:dyDescent="0.25">
      <c r="A60" s="68" t="s">
        <v>88</v>
      </c>
      <c r="B60" s="28">
        <v>109.72999999999999</v>
      </c>
      <c r="C60" s="265">
        <v>23.05</v>
      </c>
      <c r="D60" s="4">
        <f t="shared" si="10"/>
        <v>8.9748714232912676E-4</v>
      </c>
      <c r="E60" s="271">
        <f t="shared" si="11"/>
        <v>1.7278161153896321E-4</v>
      </c>
      <c r="F60" s="107">
        <f t="shared" ref="F60" si="26">(C60-B60)/B60</f>
        <v>-0.78993894103709106</v>
      </c>
      <c r="G60" s="103">
        <f t="shared" ref="G60" si="27">(E60-D60)/D60</f>
        <v>-0.80748291157624108</v>
      </c>
      <c r="I60" s="28">
        <v>23.508000000000006</v>
      </c>
      <c r="J60" s="265">
        <v>6.8249999999999993</v>
      </c>
      <c r="K60" s="4">
        <f t="shared" si="12"/>
        <v>8.4206707479051509E-4</v>
      </c>
      <c r="L60" s="271">
        <f t="shared" si="13"/>
        <v>2.15390542660456E-4</v>
      </c>
      <c r="M60" s="107">
        <f t="shared" si="21"/>
        <v>-0.70967330270546203</v>
      </c>
      <c r="N60" s="103">
        <f t="shared" si="22"/>
        <v>-0.74421213094688476</v>
      </c>
      <c r="P60" s="60">
        <f t="shared" si="23"/>
        <v>2.1423494030802885</v>
      </c>
      <c r="Q60" s="313">
        <f t="shared" si="24"/>
        <v>2.9609544468546636</v>
      </c>
      <c r="R60" s="112">
        <f t="shared" si="25"/>
        <v>0.38210622534185024</v>
      </c>
    </row>
    <row r="61" spans="1:18" ht="20.100000000000001" customHeight="1" thickBot="1" x14ac:dyDescent="0.3">
      <c r="A61" s="15" t="s">
        <v>18</v>
      </c>
      <c r="B61" s="28">
        <f>B62-SUM(B39:B60)</f>
        <v>210.70999999999185</v>
      </c>
      <c r="C61" s="265">
        <f>C62-SUM(C39:C60)</f>
        <v>45.080000000016298</v>
      </c>
      <c r="D61" s="4">
        <f t="shared" si="10"/>
        <v>1.7234075982881893E-3</v>
      </c>
      <c r="E61" s="271">
        <f t="shared" si="11"/>
        <v>3.3791735566938297E-4</v>
      </c>
      <c r="F61" s="107">
        <f t="shared" si="15"/>
        <v>-0.78605666555921394</v>
      </c>
      <c r="G61" s="103">
        <f t="shared" si="16"/>
        <v>-0.80392487766386411</v>
      </c>
      <c r="I61" s="28">
        <f>I62-SUM(I39:I60)</f>
        <v>34.669000000001688</v>
      </c>
      <c r="J61" s="265">
        <f>J62-SUM(J39:J60)</f>
        <v>12.188999999998487</v>
      </c>
      <c r="K61" s="4">
        <f t="shared" si="12"/>
        <v>1.2418590869454561E-3</v>
      </c>
      <c r="L61" s="271">
        <f t="shared" si="13"/>
        <v>3.846733076172853E-4</v>
      </c>
      <c r="M61" s="107">
        <f t="shared" si="17"/>
        <v>-0.64841789494943913</v>
      </c>
      <c r="N61" s="103">
        <f t="shared" si="18"/>
        <v>-0.69024399655241997</v>
      </c>
      <c r="P61" s="60">
        <f t="shared" si="14"/>
        <v>1.6453419391582282</v>
      </c>
      <c r="Q61" s="313">
        <f t="shared" si="14"/>
        <v>2.7038598047901683</v>
      </c>
      <c r="R61" s="112">
        <f t="shared" si="9"/>
        <v>0.64334217735523558</v>
      </c>
    </row>
    <row r="62" spans="1:18" ht="26.25" customHeight="1" thickBot="1" x14ac:dyDescent="0.3">
      <c r="A62" s="19" t="s">
        <v>19</v>
      </c>
      <c r="B62" s="72">
        <v>122263.58999999998</v>
      </c>
      <c r="C62" s="310">
        <v>133405.4</v>
      </c>
      <c r="D62" s="69">
        <f>SUM(D39:D61)</f>
        <v>0.99999999999999989</v>
      </c>
      <c r="E62" s="311">
        <f>SUM(E39:E61)</f>
        <v>1</v>
      </c>
      <c r="F62" s="117">
        <f t="shared" si="15"/>
        <v>9.1129419641612142E-2</v>
      </c>
      <c r="G62" s="119">
        <v>0</v>
      </c>
      <c r="H62" s="2"/>
      <c r="I62" s="72">
        <v>27917.016</v>
      </c>
      <c r="J62" s="310">
        <v>31686.628000000001</v>
      </c>
      <c r="K62" s="69">
        <f>SUM(K39:K61)</f>
        <v>1</v>
      </c>
      <c r="L62" s="311">
        <f>SUM(L39:L61)</f>
        <v>1</v>
      </c>
      <c r="M62" s="117">
        <f t="shared" si="17"/>
        <v>0.13502918793326626</v>
      </c>
      <c r="N62" s="119">
        <v>0</v>
      </c>
      <c r="O62" s="2"/>
      <c r="P62" s="51">
        <f t="shared" si="14"/>
        <v>2.2833466610950981</v>
      </c>
      <c r="Q62" s="302">
        <f t="shared" si="14"/>
        <v>2.3752132972128566</v>
      </c>
      <c r="R62" s="118">
        <f t="shared" si="9"/>
        <v>4.0233328422281278E-2</v>
      </c>
    </row>
    <row r="64" spans="1:18" ht="15.75" thickBot="1" x14ac:dyDescent="0.3"/>
    <row r="65" spans="1:18" x14ac:dyDescent="0.25">
      <c r="A65" s="397" t="s">
        <v>16</v>
      </c>
      <c r="B65" s="385" t="s">
        <v>1</v>
      </c>
      <c r="C65" s="380"/>
      <c r="D65" s="385" t="s">
        <v>13</v>
      </c>
      <c r="E65" s="380"/>
      <c r="F65" s="400" t="s">
        <v>101</v>
      </c>
      <c r="G65" s="396"/>
      <c r="I65" s="393" t="s">
        <v>20</v>
      </c>
      <c r="J65" s="394"/>
      <c r="K65" s="385" t="s">
        <v>13</v>
      </c>
      <c r="L65" s="386"/>
      <c r="M65" s="395" t="s">
        <v>101</v>
      </c>
      <c r="N65" s="396"/>
      <c r="P65" s="391" t="s">
        <v>23</v>
      </c>
      <c r="Q65" s="380"/>
      <c r="R65" s="247" t="s">
        <v>0</v>
      </c>
    </row>
    <row r="66" spans="1:18" x14ac:dyDescent="0.25">
      <c r="A66" s="398"/>
      <c r="B66" s="388" t="str">
        <f>B5</f>
        <v>jan - set</v>
      </c>
      <c r="C66" s="376"/>
      <c r="D66" s="388" t="str">
        <f>B5</f>
        <v>jan - set</v>
      </c>
      <c r="E66" s="376"/>
      <c r="F66" s="388" t="str">
        <f>B5</f>
        <v>jan - set</v>
      </c>
      <c r="G66" s="377"/>
      <c r="I66" s="390" t="str">
        <f>B5</f>
        <v>jan - set</v>
      </c>
      <c r="J66" s="376"/>
      <c r="K66" s="388" t="str">
        <f>B5</f>
        <v>jan - set</v>
      </c>
      <c r="L66" s="389"/>
      <c r="M66" s="376" t="str">
        <f>B5</f>
        <v>jan - set</v>
      </c>
      <c r="N66" s="377"/>
      <c r="P66" s="390" t="str">
        <f>B5</f>
        <v>jan - set</v>
      </c>
      <c r="Q66" s="389"/>
      <c r="R66" s="248" t="str">
        <f>R37</f>
        <v>2017/2016</v>
      </c>
    </row>
    <row r="67" spans="1:18" ht="19.5" customHeight="1" thickBot="1" x14ac:dyDescent="0.3">
      <c r="A67" s="399"/>
      <c r="B67" s="172">
        <f>B6</f>
        <v>2016</v>
      </c>
      <c r="C67" s="252">
        <f>C6</f>
        <v>2017</v>
      </c>
      <c r="D67" s="172">
        <f>B6</f>
        <v>2016</v>
      </c>
      <c r="E67" s="252">
        <f>C6</f>
        <v>2017</v>
      </c>
      <c r="F67" s="172" t="s">
        <v>1</v>
      </c>
      <c r="G67" s="251" t="s">
        <v>15</v>
      </c>
      <c r="I67" s="41">
        <f>B6</f>
        <v>2016</v>
      </c>
      <c r="J67" s="252">
        <f>C6</f>
        <v>2017</v>
      </c>
      <c r="K67" s="172">
        <f>B6</f>
        <v>2016</v>
      </c>
      <c r="L67" s="252">
        <f>C6</f>
        <v>2017</v>
      </c>
      <c r="M67" s="42">
        <v>1000</v>
      </c>
      <c r="N67" s="251" t="s">
        <v>15</v>
      </c>
      <c r="P67" s="41">
        <f>B6</f>
        <v>2016</v>
      </c>
      <c r="Q67" s="252">
        <f>C6</f>
        <v>2017</v>
      </c>
      <c r="R67" s="249" t="s">
        <v>24</v>
      </c>
    </row>
    <row r="68" spans="1:18" ht="20.100000000000001" customHeight="1" x14ac:dyDescent="0.25">
      <c r="A68" s="68" t="s">
        <v>42</v>
      </c>
      <c r="B68" s="70">
        <v>28507.300000000007</v>
      </c>
      <c r="C68" s="304">
        <v>49785.64</v>
      </c>
      <c r="D68" s="4">
        <f>B68/$B$96</f>
        <v>0.15798396690479377</v>
      </c>
      <c r="E68" s="306">
        <f>C68/$C$96</f>
        <v>0.20951684525764919</v>
      </c>
      <c r="F68" s="120">
        <f t="shared" ref="F68:F92" si="28">(C68-B68)/B68</f>
        <v>0.74641723348054667</v>
      </c>
      <c r="G68" s="121">
        <f t="shared" ref="G68:G92" si="29">(E68-D68)/D68</f>
        <v>0.32619055820968712</v>
      </c>
      <c r="I68" s="28">
        <v>6659.3730000000005</v>
      </c>
      <c r="J68" s="304">
        <v>11610.995999999997</v>
      </c>
      <c r="K68" s="74">
        <f>I68/$I$96</f>
        <v>0.1474026013120863</v>
      </c>
      <c r="L68" s="306">
        <f>J68/$J$96</f>
        <v>0.19028580081653626</v>
      </c>
      <c r="M68" s="120">
        <f t="shared" ref="M68:M92" si="30">(J68-I68)/I68</f>
        <v>0.74355693846853099</v>
      </c>
      <c r="N68" s="121">
        <f t="shared" ref="N68:N92" si="31">(L68-K68)/K68</f>
        <v>0.29092566293084648</v>
      </c>
      <c r="P68" s="75">
        <f t="shared" ref="P68:Q96" si="32">(I68/B68)*10</f>
        <v>2.3360237553188128</v>
      </c>
      <c r="Q68" s="308">
        <f t="shared" si="32"/>
        <v>2.3321977984013058</v>
      </c>
      <c r="R68" s="124">
        <f t="shared" si="9"/>
        <v>-1.637807367667297E-3</v>
      </c>
    </row>
    <row r="69" spans="1:18" ht="20.100000000000001" customHeight="1" x14ac:dyDescent="0.25">
      <c r="A69" s="68" t="s">
        <v>36</v>
      </c>
      <c r="B69" s="28">
        <v>30012.750000000004</v>
      </c>
      <c r="C69" s="265">
        <v>40504.950000000012</v>
      </c>
      <c r="D69" s="4">
        <f t="shared" ref="D69:D95" si="33">B69/$B$96</f>
        <v>0.16632698651650099</v>
      </c>
      <c r="E69" s="271">
        <f t="shared" ref="E69:E95" si="34">C69/$C$96</f>
        <v>0.17046018372604671</v>
      </c>
      <c r="F69" s="122">
        <f t="shared" si="28"/>
        <v>0.3495914236449511</v>
      </c>
      <c r="G69" s="103">
        <f t="shared" si="29"/>
        <v>2.4849829219599745E-2</v>
      </c>
      <c r="I69" s="28">
        <v>7776.0060000000003</v>
      </c>
      <c r="J69" s="265">
        <v>10415.576000000001</v>
      </c>
      <c r="K69" s="35">
        <f t="shared" ref="K69:K96" si="35">I69/$I$96</f>
        <v>0.17211883344248641</v>
      </c>
      <c r="L69" s="271">
        <f t="shared" ref="L69:L96" si="36">J69/$J$96</f>
        <v>0.17069476383640955</v>
      </c>
      <c r="M69" s="122">
        <f t="shared" si="30"/>
        <v>0.3394506125638278</v>
      </c>
      <c r="N69" s="103">
        <f t="shared" si="31"/>
        <v>-8.2737581797096543E-3</v>
      </c>
      <c r="P69" s="73">
        <f t="shared" si="32"/>
        <v>2.5909008671314688</v>
      </c>
      <c r="Q69" s="278">
        <f t="shared" si="32"/>
        <v>2.5714328742536403</v>
      </c>
      <c r="R69" s="112">
        <f t="shared" si="9"/>
        <v>-7.5139860134373357E-3</v>
      </c>
    </row>
    <row r="70" spans="1:18" ht="20.100000000000001" customHeight="1" x14ac:dyDescent="0.25">
      <c r="A70" s="68" t="s">
        <v>44</v>
      </c>
      <c r="B70" s="28">
        <v>18483.8</v>
      </c>
      <c r="C70" s="265">
        <v>39233.439999999995</v>
      </c>
      <c r="D70" s="4">
        <f t="shared" si="33"/>
        <v>0.10243495692243131</v>
      </c>
      <c r="E70" s="271">
        <f t="shared" si="34"/>
        <v>0.16510918765743021</v>
      </c>
      <c r="F70" s="122">
        <f t="shared" si="28"/>
        <v>1.1225851827005269</v>
      </c>
      <c r="G70" s="103">
        <f t="shared" si="29"/>
        <v>0.61184416548794818</v>
      </c>
      <c r="I70" s="28">
        <v>4038.2880000000005</v>
      </c>
      <c r="J70" s="265">
        <v>10116.427</v>
      </c>
      <c r="K70" s="35">
        <f t="shared" si="35"/>
        <v>8.9385916068582191E-2</v>
      </c>
      <c r="L70" s="271">
        <f t="shared" si="36"/>
        <v>0.16579218639787921</v>
      </c>
      <c r="M70" s="122">
        <f t="shared" si="30"/>
        <v>1.5051276679622649</v>
      </c>
      <c r="N70" s="103">
        <f t="shared" si="31"/>
        <v>0.8547909300462232</v>
      </c>
      <c r="P70" s="73">
        <f t="shared" si="32"/>
        <v>2.1847715296638142</v>
      </c>
      <c r="Q70" s="278">
        <f t="shared" si="32"/>
        <v>2.5785215367298919</v>
      </c>
      <c r="R70" s="112">
        <f t="shared" si="9"/>
        <v>0.1802247977511254</v>
      </c>
    </row>
    <row r="71" spans="1:18" ht="20.100000000000001" customHeight="1" x14ac:dyDescent="0.25">
      <c r="A71" s="68" t="s">
        <v>41</v>
      </c>
      <c r="B71" s="28">
        <v>21002.359999999997</v>
      </c>
      <c r="C71" s="265">
        <v>23901.400000000005</v>
      </c>
      <c r="D71" s="4">
        <f t="shared" si="33"/>
        <v>0.11639250813519916</v>
      </c>
      <c r="E71" s="271">
        <f t="shared" si="34"/>
        <v>0.10058615145333429</v>
      </c>
      <c r="F71" s="122">
        <f t="shared" si="28"/>
        <v>0.13803401141586033</v>
      </c>
      <c r="G71" s="103">
        <f t="shared" si="29"/>
        <v>-0.13580218293349719</v>
      </c>
      <c r="I71" s="28">
        <v>6273.6760000000004</v>
      </c>
      <c r="J71" s="265">
        <v>7204.2260000000006</v>
      </c>
      <c r="K71" s="35">
        <f t="shared" si="35"/>
        <v>0.13886534996450933</v>
      </c>
      <c r="L71" s="271">
        <f t="shared" si="36"/>
        <v>0.11806583291160484</v>
      </c>
      <c r="M71" s="122">
        <f t="shared" si="30"/>
        <v>0.14832611693686445</v>
      </c>
      <c r="N71" s="103">
        <f t="shared" si="31"/>
        <v>-0.1497819078569301</v>
      </c>
      <c r="P71" s="73">
        <f t="shared" si="32"/>
        <v>2.9871290654954974</v>
      </c>
      <c r="Q71" s="278">
        <f t="shared" si="32"/>
        <v>3.0141439413590829</v>
      </c>
      <c r="R71" s="112">
        <f t="shared" si="9"/>
        <v>9.0437591651582588E-3</v>
      </c>
    </row>
    <row r="72" spans="1:18" ht="20.100000000000001" customHeight="1" x14ac:dyDescent="0.25">
      <c r="A72" s="68" t="s">
        <v>43</v>
      </c>
      <c r="B72" s="28">
        <v>14922.759999999998</v>
      </c>
      <c r="C72" s="265">
        <v>17737.66</v>
      </c>
      <c r="D72" s="4">
        <f t="shared" si="33"/>
        <v>8.2700109163904661E-2</v>
      </c>
      <c r="E72" s="271">
        <f t="shared" si="34"/>
        <v>7.4646797057400363E-2</v>
      </c>
      <c r="F72" s="122">
        <f t="shared" si="28"/>
        <v>0.18863132557248136</v>
      </c>
      <c r="G72" s="103">
        <f t="shared" si="29"/>
        <v>-9.7379703460164863E-2</v>
      </c>
      <c r="I72" s="28">
        <v>4879.2480000000014</v>
      </c>
      <c r="J72" s="265">
        <v>5815.5770000000011</v>
      </c>
      <c r="K72" s="35">
        <f t="shared" si="35"/>
        <v>0.10800023480390641</v>
      </c>
      <c r="L72" s="271">
        <f t="shared" si="36"/>
        <v>9.5308079225522938E-2</v>
      </c>
      <c r="M72" s="122">
        <f t="shared" si="30"/>
        <v>0.19190026823805625</v>
      </c>
      <c r="N72" s="103">
        <f t="shared" si="31"/>
        <v>-0.11751970355831481</v>
      </c>
      <c r="P72" s="73">
        <f t="shared" si="32"/>
        <v>3.2696686135808672</v>
      </c>
      <c r="Q72" s="278">
        <f t="shared" si="32"/>
        <v>3.2786607703609167</v>
      </c>
      <c r="R72" s="112">
        <f t="shared" ref="R72:R92" si="37">(Q72-P72)/P72</f>
        <v>2.7501737462627724E-3</v>
      </c>
    </row>
    <row r="73" spans="1:18" ht="20.100000000000001" customHeight="1" x14ac:dyDescent="0.25">
      <c r="A73" s="68" t="s">
        <v>48</v>
      </c>
      <c r="B73" s="28">
        <v>20244.59</v>
      </c>
      <c r="C73" s="265">
        <v>20963.95</v>
      </c>
      <c r="D73" s="4">
        <f t="shared" si="33"/>
        <v>0.11219303955692465</v>
      </c>
      <c r="E73" s="271">
        <f t="shared" si="34"/>
        <v>8.8224248360352406E-2</v>
      </c>
      <c r="F73" s="122">
        <f t="shared" si="28"/>
        <v>3.5533443749663517E-2</v>
      </c>
      <c r="G73" s="103">
        <f t="shared" si="29"/>
        <v>-0.21363884329393654</v>
      </c>
      <c r="I73" s="28">
        <v>5060.12</v>
      </c>
      <c r="J73" s="265">
        <v>5128.9309999999996</v>
      </c>
      <c r="K73" s="35">
        <f t="shared" si="35"/>
        <v>0.11200376536219162</v>
      </c>
      <c r="L73" s="271">
        <f t="shared" si="36"/>
        <v>8.4055040813704379E-2</v>
      </c>
      <c r="M73" s="122">
        <f t="shared" si="30"/>
        <v>1.3598689359145573E-2</v>
      </c>
      <c r="N73" s="103">
        <f t="shared" si="31"/>
        <v>-0.24953379431582667</v>
      </c>
      <c r="P73" s="73">
        <f t="shared" si="32"/>
        <v>2.4994924569971531</v>
      </c>
      <c r="Q73" s="278">
        <f t="shared" si="32"/>
        <v>2.4465480026426314</v>
      </c>
      <c r="R73" s="112">
        <f t="shared" si="37"/>
        <v>-2.1182082068824569E-2</v>
      </c>
    </row>
    <row r="74" spans="1:18" ht="20.100000000000001" customHeight="1" x14ac:dyDescent="0.25">
      <c r="A74" s="68" t="s">
        <v>51</v>
      </c>
      <c r="B74" s="28">
        <v>14233</v>
      </c>
      <c r="C74" s="265">
        <v>16065.969999999996</v>
      </c>
      <c r="D74" s="4">
        <f t="shared" si="33"/>
        <v>7.8877543680247839E-2</v>
      </c>
      <c r="E74" s="271">
        <f t="shared" si="34"/>
        <v>6.7611691853394537E-2</v>
      </c>
      <c r="F74" s="122">
        <f t="shared" si="28"/>
        <v>0.12878310967469933</v>
      </c>
      <c r="G74" s="103">
        <f t="shared" si="29"/>
        <v>-0.14282711277778348</v>
      </c>
      <c r="I74" s="28">
        <v>2898.0179999999996</v>
      </c>
      <c r="J74" s="265">
        <v>3226.7639999999992</v>
      </c>
      <c r="K74" s="35">
        <f t="shared" si="35"/>
        <v>6.4146488242849534E-2</v>
      </c>
      <c r="L74" s="271">
        <f t="shared" si="36"/>
        <v>5.28815419268054E-2</v>
      </c>
      <c r="M74" s="122">
        <f t="shared" si="30"/>
        <v>0.11343821881023503</v>
      </c>
      <c r="N74" s="103">
        <f t="shared" si="31"/>
        <v>-0.17561282970622866</v>
      </c>
      <c r="P74" s="73">
        <f t="shared" si="32"/>
        <v>2.0361259045879292</v>
      </c>
      <c r="Q74" s="278">
        <f t="shared" si="32"/>
        <v>2.0084464243366571</v>
      </c>
      <c r="R74" s="112">
        <f t="shared" si="37"/>
        <v>-1.3594188939349437E-2</v>
      </c>
    </row>
    <row r="75" spans="1:18" ht="20.100000000000001" customHeight="1" x14ac:dyDescent="0.25">
      <c r="A75" s="68" t="s">
        <v>55</v>
      </c>
      <c r="B75" s="28">
        <v>3191.0299999999997</v>
      </c>
      <c r="C75" s="265">
        <v>3204.3199999999997</v>
      </c>
      <c r="D75" s="4">
        <f t="shared" si="33"/>
        <v>1.7684297632964325E-2</v>
      </c>
      <c r="E75" s="271">
        <f t="shared" si="34"/>
        <v>1.348499321483043E-2</v>
      </c>
      <c r="F75" s="122">
        <f t="shared" si="28"/>
        <v>4.1647994534679917E-3</v>
      </c>
      <c r="G75" s="103">
        <f t="shared" si="29"/>
        <v>-0.23745949685364959</v>
      </c>
      <c r="I75" s="28">
        <v>1018.105</v>
      </c>
      <c r="J75" s="265">
        <v>1381.0490000000002</v>
      </c>
      <c r="K75" s="35">
        <f t="shared" si="35"/>
        <v>2.2535353614948676E-2</v>
      </c>
      <c r="L75" s="271">
        <f t="shared" si="36"/>
        <v>2.2633201745300462E-2</v>
      </c>
      <c r="M75" s="122">
        <f t="shared" si="30"/>
        <v>0.35648975302154512</v>
      </c>
      <c r="N75" s="103">
        <f t="shared" si="31"/>
        <v>4.3419833575133737E-3</v>
      </c>
      <c r="P75" s="73">
        <f t="shared" si="32"/>
        <v>3.1905215557359226</v>
      </c>
      <c r="Q75" s="278">
        <f t="shared" si="32"/>
        <v>4.309959679432767</v>
      </c>
      <c r="R75" s="112">
        <f t="shared" si="37"/>
        <v>0.35086367671903601</v>
      </c>
    </row>
    <row r="76" spans="1:18" ht="20.100000000000001" customHeight="1" x14ac:dyDescent="0.25">
      <c r="A76" s="68" t="s">
        <v>59</v>
      </c>
      <c r="B76" s="28">
        <v>3886.3700000000013</v>
      </c>
      <c r="C76" s="265">
        <v>6331.97</v>
      </c>
      <c r="D76" s="4">
        <f t="shared" si="33"/>
        <v>2.1537786793550541E-2</v>
      </c>
      <c r="E76" s="271">
        <f t="shared" si="34"/>
        <v>2.6647330006525517E-2</v>
      </c>
      <c r="F76" s="122">
        <f t="shared" si="28"/>
        <v>0.6292761625887392</v>
      </c>
      <c r="G76" s="103">
        <f t="shared" si="29"/>
        <v>0.23723622403510006</v>
      </c>
      <c r="I76" s="28">
        <v>603.25299999999993</v>
      </c>
      <c r="J76" s="265">
        <v>1020.6590000000001</v>
      </c>
      <c r="K76" s="35">
        <f t="shared" si="35"/>
        <v>1.3352767813023836E-2</v>
      </c>
      <c r="L76" s="271">
        <f t="shared" si="36"/>
        <v>1.6726981490270527E-2</v>
      </c>
      <c r="M76" s="122">
        <f t="shared" si="30"/>
        <v>0.69192527844867779</v>
      </c>
      <c r="N76" s="103">
        <f t="shared" si="31"/>
        <v>0.25269769717373491</v>
      </c>
      <c r="P76" s="73">
        <f t="shared" si="32"/>
        <v>1.5522273998615668</v>
      </c>
      <c r="Q76" s="278">
        <f t="shared" si="32"/>
        <v>1.6119138277660825</v>
      </c>
      <c r="R76" s="112">
        <f t="shared" si="37"/>
        <v>3.8452115914097883E-2</v>
      </c>
    </row>
    <row r="77" spans="1:18" ht="20.100000000000001" customHeight="1" x14ac:dyDescent="0.25">
      <c r="A77" s="68" t="s">
        <v>52</v>
      </c>
      <c r="B77" s="28">
        <v>4018.1600000000003</v>
      </c>
      <c r="C77" s="265">
        <v>3293.7400000000002</v>
      </c>
      <c r="D77" s="4">
        <f t="shared" si="33"/>
        <v>2.226815084059753E-2</v>
      </c>
      <c r="E77" s="271">
        <f t="shared" si="34"/>
        <v>1.386130647108141E-2</v>
      </c>
      <c r="F77" s="122">
        <f t="shared" si="28"/>
        <v>-0.18028649929320884</v>
      </c>
      <c r="G77" s="103">
        <f t="shared" si="29"/>
        <v>-0.37752772691791842</v>
      </c>
      <c r="I77" s="28">
        <v>994.33699999999999</v>
      </c>
      <c r="J77" s="265">
        <v>896.45600000000024</v>
      </c>
      <c r="K77" s="35">
        <f t="shared" si="35"/>
        <v>2.2009258286156363E-2</v>
      </c>
      <c r="L77" s="271">
        <f t="shared" si="36"/>
        <v>1.4691491398049651E-2</v>
      </c>
      <c r="M77" s="122">
        <f t="shared" si="30"/>
        <v>-9.8438456981888176E-2</v>
      </c>
      <c r="N77" s="103">
        <f t="shared" si="31"/>
        <v>-0.33248584722682478</v>
      </c>
      <c r="P77" s="73">
        <f t="shared" si="32"/>
        <v>2.4746077806757318</v>
      </c>
      <c r="Q77" s="278">
        <f t="shared" si="32"/>
        <v>2.7216963087553969</v>
      </c>
      <c r="R77" s="112">
        <f t="shared" si="37"/>
        <v>9.9849572125807168E-2</v>
      </c>
    </row>
    <row r="78" spans="1:18" ht="20.100000000000001" customHeight="1" x14ac:dyDescent="0.25">
      <c r="A78" s="68" t="s">
        <v>69</v>
      </c>
      <c r="B78" s="28">
        <v>2797.4199999999996</v>
      </c>
      <c r="C78" s="265">
        <v>2261.0499999999997</v>
      </c>
      <c r="D78" s="4">
        <f t="shared" si="33"/>
        <v>1.5502959196374542E-2</v>
      </c>
      <c r="E78" s="271">
        <f t="shared" si="34"/>
        <v>9.5153554914591369E-3</v>
      </c>
      <c r="F78" s="122">
        <f t="shared" si="28"/>
        <v>-0.19173738659193112</v>
      </c>
      <c r="G78" s="103">
        <f t="shared" si="29"/>
        <v>-0.3862232770576885</v>
      </c>
      <c r="I78" s="28">
        <v>503.96099999999996</v>
      </c>
      <c r="J78" s="265">
        <v>470.173</v>
      </c>
      <c r="K78" s="35">
        <f t="shared" si="35"/>
        <v>1.1154978458158195E-2</v>
      </c>
      <c r="L78" s="271">
        <f t="shared" si="36"/>
        <v>7.7053894280312667E-3</v>
      </c>
      <c r="M78" s="122">
        <f t="shared" si="30"/>
        <v>-6.7044870535616752E-2</v>
      </c>
      <c r="N78" s="103">
        <f t="shared" si="31"/>
        <v>-0.30924210594096402</v>
      </c>
      <c r="P78" s="73">
        <f t="shared" si="32"/>
        <v>1.8015206869186609</v>
      </c>
      <c r="Q78" s="278">
        <f t="shared" si="32"/>
        <v>2.0794453904159576</v>
      </c>
      <c r="R78" s="112">
        <f t="shared" si="37"/>
        <v>0.15427227981082023</v>
      </c>
    </row>
    <row r="79" spans="1:18" ht="20.100000000000001" customHeight="1" x14ac:dyDescent="0.25">
      <c r="A79" s="68" t="s">
        <v>71</v>
      </c>
      <c r="B79" s="28">
        <v>1355.1800000000003</v>
      </c>
      <c r="C79" s="265">
        <v>2040.7599999999998</v>
      </c>
      <c r="D79" s="4">
        <f t="shared" si="33"/>
        <v>7.5102416668726395E-3</v>
      </c>
      <c r="E79" s="271">
        <f t="shared" si="34"/>
        <v>8.58829166659302E-3</v>
      </c>
      <c r="F79" s="122">
        <f t="shared" si="28"/>
        <v>0.50589589574816585</v>
      </c>
      <c r="G79" s="103">
        <f t="shared" si="29"/>
        <v>0.14354398267576576</v>
      </c>
      <c r="I79" s="28">
        <v>356.15100000000001</v>
      </c>
      <c r="J79" s="265">
        <v>466.79700000000008</v>
      </c>
      <c r="K79" s="35">
        <f t="shared" si="35"/>
        <v>7.8832622620629376E-3</v>
      </c>
      <c r="L79" s="271">
        <f t="shared" si="36"/>
        <v>7.6500621448630859E-3</v>
      </c>
      <c r="M79" s="122">
        <f t="shared" si="30"/>
        <v>0.31067159715963194</v>
      </c>
      <c r="N79" s="103">
        <f t="shared" si="31"/>
        <v>-2.9581676905777139E-2</v>
      </c>
      <c r="P79" s="73">
        <f t="shared" si="32"/>
        <v>2.6280715476910812</v>
      </c>
      <c r="Q79" s="278">
        <f t="shared" si="32"/>
        <v>2.2873684313687064</v>
      </c>
      <c r="R79" s="112">
        <f t="shared" si="37"/>
        <v>-0.12963996989416174</v>
      </c>
    </row>
    <row r="80" spans="1:18" ht="20.100000000000001" customHeight="1" x14ac:dyDescent="0.25">
      <c r="A80" s="68" t="s">
        <v>56</v>
      </c>
      <c r="B80" s="28">
        <v>228.57</v>
      </c>
      <c r="C80" s="265">
        <v>250.4</v>
      </c>
      <c r="D80" s="4">
        <f t="shared" si="33"/>
        <v>1.266706959811301E-3</v>
      </c>
      <c r="E80" s="271">
        <f t="shared" si="34"/>
        <v>1.0537781186003706E-3</v>
      </c>
      <c r="F80" s="122">
        <f t="shared" si="28"/>
        <v>9.5506846917793292E-2</v>
      </c>
      <c r="G80" s="103">
        <f t="shared" si="29"/>
        <v>-0.16809636953652643</v>
      </c>
      <c r="I80" s="28">
        <v>354.81999999999994</v>
      </c>
      <c r="J80" s="265">
        <v>413.98400000000004</v>
      </c>
      <c r="K80" s="35">
        <f t="shared" si="35"/>
        <v>7.8538011007274183E-3</v>
      </c>
      <c r="L80" s="271">
        <f t="shared" si="36"/>
        <v>6.7845408753248191E-3</v>
      </c>
      <c r="M80" s="122">
        <f t="shared" si="30"/>
        <v>0.16674370103150926</v>
      </c>
      <c r="N80" s="103">
        <f t="shared" si="31"/>
        <v>-0.13614556972974073</v>
      </c>
      <c r="P80" s="73">
        <f t="shared" si="32"/>
        <v>15.523472021700133</v>
      </c>
      <c r="Q80" s="278">
        <f t="shared" si="32"/>
        <v>16.532907348242812</v>
      </c>
      <c r="R80" s="112">
        <f t="shared" si="37"/>
        <v>6.5026388757076878E-2</v>
      </c>
    </row>
    <row r="81" spans="1:18" ht="20.100000000000001" customHeight="1" x14ac:dyDescent="0.25">
      <c r="A81" s="68" t="s">
        <v>70</v>
      </c>
      <c r="B81" s="28">
        <v>2484.31</v>
      </c>
      <c r="C81" s="265">
        <v>2323.7600000000002</v>
      </c>
      <c r="D81" s="4">
        <f t="shared" si="33"/>
        <v>1.3767741905450466E-2</v>
      </c>
      <c r="E81" s="271">
        <f t="shared" si="34"/>
        <v>9.7792629428066994E-3</v>
      </c>
      <c r="F81" s="122">
        <f t="shared" si="28"/>
        <v>-6.4625590204120953E-2</v>
      </c>
      <c r="G81" s="103">
        <f t="shared" si="29"/>
        <v>-0.28969739482585599</v>
      </c>
      <c r="I81" s="28">
        <v>396.94099999999997</v>
      </c>
      <c r="J81" s="265">
        <v>383.08400000000006</v>
      </c>
      <c r="K81" s="35">
        <f t="shared" si="35"/>
        <v>8.7861328637727377E-3</v>
      </c>
      <c r="L81" s="271">
        <f t="shared" si="36"/>
        <v>6.278138905568653E-3</v>
      </c>
      <c r="M81" s="122">
        <f t="shared" si="30"/>
        <v>-3.4909470173148945E-2</v>
      </c>
      <c r="N81" s="103">
        <f t="shared" si="31"/>
        <v>-0.28544912728842575</v>
      </c>
      <c r="P81" s="73">
        <f t="shared" si="32"/>
        <v>1.5977917409663045</v>
      </c>
      <c r="Q81" s="278">
        <f t="shared" si="32"/>
        <v>1.6485523461975422</v>
      </c>
      <c r="R81" s="112">
        <f t="shared" si="37"/>
        <v>3.1769224943257603E-2</v>
      </c>
    </row>
    <row r="82" spans="1:18" ht="20.100000000000001" customHeight="1" x14ac:dyDescent="0.25">
      <c r="A82" s="68" t="s">
        <v>54</v>
      </c>
      <c r="B82" s="28">
        <v>5598.4000000000005</v>
      </c>
      <c r="C82" s="265">
        <v>1090.5600000000002</v>
      </c>
      <c r="D82" s="4">
        <f t="shared" si="33"/>
        <v>3.102564747695493E-2</v>
      </c>
      <c r="E82" s="271">
        <f t="shared" si="34"/>
        <v>4.589489876281232E-3</v>
      </c>
      <c r="F82" s="122">
        <f t="shared" si="28"/>
        <v>-0.80520148613889675</v>
      </c>
      <c r="G82" s="103">
        <f t="shared" si="29"/>
        <v>-0.85207432400274041</v>
      </c>
      <c r="I82" s="28">
        <v>1131.597</v>
      </c>
      <c r="J82" s="265">
        <v>257.31900000000002</v>
      </c>
      <c r="K82" s="35">
        <f t="shared" si="35"/>
        <v>2.5047454383010669E-2</v>
      </c>
      <c r="L82" s="271">
        <f t="shared" si="36"/>
        <v>4.2170501118345321E-3</v>
      </c>
      <c r="M82" s="122">
        <f t="shared" si="30"/>
        <v>-0.77260544168993028</v>
      </c>
      <c r="N82" s="103">
        <f t="shared" si="31"/>
        <v>-0.83163757692299078</v>
      </c>
      <c r="P82" s="73">
        <f t="shared" si="32"/>
        <v>2.0212864389825662</v>
      </c>
      <c r="Q82" s="278">
        <f t="shared" si="32"/>
        <v>2.3595125440140845</v>
      </c>
      <c r="R82" s="112">
        <f t="shared" si="37"/>
        <v>0.16733210024491513</v>
      </c>
    </row>
    <row r="83" spans="1:18" ht="20.100000000000001" customHeight="1" x14ac:dyDescent="0.25">
      <c r="A83" s="68" t="s">
        <v>72</v>
      </c>
      <c r="B83" s="28">
        <v>839.04000000000008</v>
      </c>
      <c r="C83" s="265">
        <v>882.81</v>
      </c>
      <c r="D83" s="4">
        <f t="shared" si="33"/>
        <v>4.6498569696813846E-3</v>
      </c>
      <c r="E83" s="271">
        <f t="shared" si="34"/>
        <v>3.7151991249264904E-3</v>
      </c>
      <c r="F83" s="122">
        <f t="shared" si="28"/>
        <v>5.2166762013729814E-2</v>
      </c>
      <c r="G83" s="103">
        <f t="shared" si="29"/>
        <v>-0.20100786988700395</v>
      </c>
      <c r="I83" s="28">
        <v>282.55</v>
      </c>
      <c r="J83" s="265">
        <v>247.22000000000003</v>
      </c>
      <c r="K83" s="35">
        <f t="shared" si="35"/>
        <v>6.2541330844104971E-3</v>
      </c>
      <c r="L83" s="271">
        <f t="shared" si="36"/>
        <v>4.0515435263145478E-3</v>
      </c>
      <c r="M83" s="122">
        <f t="shared" si="30"/>
        <v>-0.12503981596177663</v>
      </c>
      <c r="N83" s="103">
        <f t="shared" si="31"/>
        <v>-0.35218143400022661</v>
      </c>
      <c r="P83" s="73">
        <f t="shared" si="32"/>
        <v>3.3675390922959569</v>
      </c>
      <c r="Q83" s="278">
        <f t="shared" si="32"/>
        <v>2.800376071861443</v>
      </c>
      <c r="R83" s="112">
        <f t="shared" si="37"/>
        <v>-0.16842061959489457</v>
      </c>
    </row>
    <row r="84" spans="1:18" ht="20.100000000000001" customHeight="1" x14ac:dyDescent="0.25">
      <c r="A84" s="68" t="s">
        <v>57</v>
      </c>
      <c r="B84" s="28">
        <v>1066.4500000000003</v>
      </c>
      <c r="C84" s="265">
        <v>948.88</v>
      </c>
      <c r="D84" s="4">
        <f t="shared" si="33"/>
        <v>5.9101353514930321E-3</v>
      </c>
      <c r="E84" s="271">
        <f t="shared" si="34"/>
        <v>3.9932467299421716E-3</v>
      </c>
      <c r="F84" s="122">
        <f t="shared" si="28"/>
        <v>-0.11024426836701229</v>
      </c>
      <c r="G84" s="103">
        <f t="shared" si="29"/>
        <v>-0.32433920841873981</v>
      </c>
      <c r="I84" s="28">
        <v>222.65099999999995</v>
      </c>
      <c r="J84" s="265">
        <v>205.71399999999997</v>
      </c>
      <c r="K84" s="35">
        <f t="shared" si="35"/>
        <v>4.9282922858859711E-3</v>
      </c>
      <c r="L84" s="271">
        <f t="shared" si="36"/>
        <v>3.3713260455152118E-3</v>
      </c>
      <c r="M84" s="122">
        <f t="shared" si="30"/>
        <v>-7.6069723468567343E-2</v>
      </c>
      <c r="N84" s="103">
        <f t="shared" si="31"/>
        <v>-0.31592408689511392</v>
      </c>
      <c r="P84" s="73">
        <f t="shared" si="32"/>
        <v>2.0877772047447127</v>
      </c>
      <c r="Q84" s="278">
        <f t="shared" si="32"/>
        <v>2.1679664446505349</v>
      </c>
      <c r="R84" s="112">
        <f t="shared" si="37"/>
        <v>3.8408906718390708E-2</v>
      </c>
    </row>
    <row r="85" spans="1:18" ht="20.100000000000001" customHeight="1" x14ac:dyDescent="0.25">
      <c r="A85" s="68" t="s">
        <v>74</v>
      </c>
      <c r="B85" s="28">
        <v>43.43</v>
      </c>
      <c r="C85" s="265">
        <v>793.51</v>
      </c>
      <c r="D85" s="4">
        <f t="shared" si="33"/>
        <v>2.4068374355604323E-4</v>
      </c>
      <c r="E85" s="271">
        <f t="shared" si="34"/>
        <v>3.3393908741636588E-3</v>
      </c>
      <c r="F85" s="122">
        <f t="shared" si="28"/>
        <v>17.271010822012435</v>
      </c>
      <c r="G85" s="103">
        <f t="shared" si="29"/>
        <v>12.874600855151154</v>
      </c>
      <c r="I85" s="28">
        <v>17.555</v>
      </c>
      <c r="J85" s="265">
        <v>195.24200000000002</v>
      </c>
      <c r="K85" s="35">
        <f t="shared" si="35"/>
        <v>3.8857301821563004E-4</v>
      </c>
      <c r="L85" s="271">
        <f t="shared" si="36"/>
        <v>3.1997065818489805E-3</v>
      </c>
      <c r="M85" s="122">
        <f t="shared" si="30"/>
        <v>10.121731700370265</v>
      </c>
      <c r="N85" s="103">
        <f t="shared" si="31"/>
        <v>7.2345053100763002</v>
      </c>
      <c r="P85" s="73">
        <f t="shared" si="32"/>
        <v>4.0421367718167165</v>
      </c>
      <c r="Q85" s="278">
        <f t="shared" si="32"/>
        <v>2.4604856901614349</v>
      </c>
      <c r="R85" s="112">
        <f t="shared" si="37"/>
        <v>-0.39129083723320351</v>
      </c>
    </row>
    <row r="86" spans="1:18" ht="20.100000000000001" customHeight="1" x14ac:dyDescent="0.25">
      <c r="A86" s="68" t="s">
        <v>78</v>
      </c>
      <c r="B86" s="28">
        <v>456.34999999999997</v>
      </c>
      <c r="C86" s="265">
        <v>432.83999999999992</v>
      </c>
      <c r="D86" s="4">
        <f t="shared" si="33"/>
        <v>2.5290358363297336E-3</v>
      </c>
      <c r="E86" s="271">
        <f t="shared" si="34"/>
        <v>1.8215547957467428E-3</v>
      </c>
      <c r="F86" s="122">
        <f t="shared" ref="F86" si="38">(C86-B86)/B86</f>
        <v>-5.1517475621781633E-2</v>
      </c>
      <c r="G86" s="103">
        <f t="shared" ref="G86" si="39">(E86-D86)/D86</f>
        <v>-0.27974338299995127</v>
      </c>
      <c r="I86" s="28">
        <v>184.01899999999998</v>
      </c>
      <c r="J86" s="265">
        <v>168.923</v>
      </c>
      <c r="K86" s="35">
        <f t="shared" si="35"/>
        <v>4.073188165139391E-3</v>
      </c>
      <c r="L86" s="271">
        <f t="shared" si="36"/>
        <v>2.7683799332401597E-3</v>
      </c>
      <c r="M86" s="122">
        <f t="shared" si="30"/>
        <v>-8.203500725468553E-2</v>
      </c>
      <c r="N86" s="103">
        <f t="shared" si="31"/>
        <v>-0.32034076968663161</v>
      </c>
      <c r="P86" s="73">
        <f t="shared" si="32"/>
        <v>4.0324093349402865</v>
      </c>
      <c r="Q86" s="278">
        <f t="shared" si="32"/>
        <v>3.9026661121892623</v>
      </c>
      <c r="R86" s="112">
        <f t="shared" si="37"/>
        <v>-3.2175112190822641E-2</v>
      </c>
    </row>
    <row r="87" spans="1:18" ht="20.100000000000001" customHeight="1" x14ac:dyDescent="0.25">
      <c r="A87" s="68" t="s">
        <v>81</v>
      </c>
      <c r="B87" s="28">
        <v>191.36999999999998</v>
      </c>
      <c r="C87" s="265">
        <v>387.29999999999995</v>
      </c>
      <c r="D87" s="4">
        <f t="shared" si="33"/>
        <v>1.060549113615473E-3</v>
      </c>
      <c r="E87" s="271">
        <f t="shared" si="34"/>
        <v>1.6299052129949024E-3</v>
      </c>
      <c r="F87" s="122">
        <f t="shared" si="28"/>
        <v>1.0238281862360872</v>
      </c>
      <c r="G87" s="103">
        <f t="shared" si="29"/>
        <v>0.53685029016568753</v>
      </c>
      <c r="I87" s="28">
        <v>61.972999999999999</v>
      </c>
      <c r="J87" s="265">
        <v>115.84</v>
      </c>
      <c r="K87" s="35">
        <f t="shared" si="35"/>
        <v>1.371747972536442E-3</v>
      </c>
      <c r="L87" s="271">
        <f t="shared" si="36"/>
        <v>1.8984337921214998E-3</v>
      </c>
      <c r="M87" s="122">
        <f t="shared" si="30"/>
        <v>0.86920110370645287</v>
      </c>
      <c r="N87" s="103">
        <f t="shared" si="31"/>
        <v>0.38395232224122411</v>
      </c>
      <c r="P87" s="73">
        <f t="shared" si="32"/>
        <v>3.2383863719496269</v>
      </c>
      <c r="Q87" s="278">
        <f t="shared" si="32"/>
        <v>2.9909630777175322</v>
      </c>
      <c r="R87" s="112">
        <f t="shared" si="37"/>
        <v>-7.6403265643418816E-2</v>
      </c>
    </row>
    <row r="88" spans="1:18" ht="20.100000000000001" customHeight="1" x14ac:dyDescent="0.25">
      <c r="A88" s="68" t="s">
        <v>77</v>
      </c>
      <c r="B88" s="28">
        <v>622.54999999999995</v>
      </c>
      <c r="C88" s="265">
        <v>433.76000000000005</v>
      </c>
      <c r="D88" s="4">
        <f t="shared" si="33"/>
        <v>3.4500958911078679E-3</v>
      </c>
      <c r="E88" s="271">
        <f t="shared" si="34"/>
        <v>1.8254265044892048E-3</v>
      </c>
      <c r="F88" s="122">
        <f t="shared" si="28"/>
        <v>-0.30325275078306951</v>
      </c>
      <c r="G88" s="103">
        <f t="shared" si="29"/>
        <v>-0.47090557419172541</v>
      </c>
      <c r="I88" s="28">
        <v>161.369</v>
      </c>
      <c r="J88" s="265">
        <v>114.16200000000001</v>
      </c>
      <c r="K88" s="35">
        <f t="shared" si="35"/>
        <v>3.5718393264846486E-3</v>
      </c>
      <c r="L88" s="271">
        <f t="shared" si="36"/>
        <v>1.8709340346700161E-3</v>
      </c>
      <c r="M88" s="122">
        <f t="shared" si="30"/>
        <v>-0.29254069864719984</v>
      </c>
      <c r="N88" s="103">
        <f t="shared" si="31"/>
        <v>-0.47619871341991138</v>
      </c>
      <c r="P88" s="73">
        <f t="shared" si="32"/>
        <v>2.592064894385993</v>
      </c>
      <c r="Q88" s="278">
        <f t="shared" si="32"/>
        <v>2.6319162670601255</v>
      </c>
      <c r="R88" s="112">
        <f t="shared" si="37"/>
        <v>1.5374373056957163E-2</v>
      </c>
    </row>
    <row r="89" spans="1:18" ht="20.100000000000001" customHeight="1" x14ac:dyDescent="0.25">
      <c r="A89" s="68" t="s">
        <v>181</v>
      </c>
      <c r="B89" s="28">
        <v>625.18000000000006</v>
      </c>
      <c r="C89" s="265">
        <v>522.83000000000004</v>
      </c>
      <c r="D89" s="4">
        <f t="shared" si="33"/>
        <v>3.4646710291588102E-3</v>
      </c>
      <c r="E89" s="271">
        <f t="shared" si="34"/>
        <v>2.2002668280664212E-3</v>
      </c>
      <c r="F89" s="122">
        <f t="shared" si="28"/>
        <v>-0.16371285069899871</v>
      </c>
      <c r="G89" s="103">
        <f t="shared" si="29"/>
        <v>-0.36494206533639489</v>
      </c>
      <c r="I89" s="28">
        <v>120.496</v>
      </c>
      <c r="J89" s="265">
        <v>100.66499999999999</v>
      </c>
      <c r="K89" s="35">
        <f t="shared" si="35"/>
        <v>2.6671315524301087E-3</v>
      </c>
      <c r="L89" s="271">
        <f t="shared" si="36"/>
        <v>1.6497396208901135E-3</v>
      </c>
      <c r="M89" s="122">
        <f t="shared" si="30"/>
        <v>-0.16457807728057366</v>
      </c>
      <c r="N89" s="103">
        <f t="shared" si="31"/>
        <v>-0.38145547437021504</v>
      </c>
      <c r="P89" s="73">
        <f t="shared" si="32"/>
        <v>1.9273809142966822</v>
      </c>
      <c r="Q89" s="278">
        <f t="shared" si="32"/>
        <v>1.9253868370215939</v>
      </c>
      <c r="R89" s="112">
        <f t="shared" si="37"/>
        <v>-1.0346046597727338E-3</v>
      </c>
    </row>
    <row r="90" spans="1:18" ht="20.100000000000001" customHeight="1" x14ac:dyDescent="0.25">
      <c r="A90" s="68" t="s">
        <v>75</v>
      </c>
      <c r="B90" s="28">
        <v>143.68</v>
      </c>
      <c r="C90" s="265">
        <v>311.98</v>
      </c>
      <c r="D90" s="4">
        <f t="shared" si="33"/>
        <v>7.96256971543456E-4</v>
      </c>
      <c r="E90" s="271">
        <f t="shared" si="34"/>
        <v>1.3129301016012128E-3</v>
      </c>
      <c r="F90" s="122">
        <f t="shared" si="28"/>
        <v>1.1713530066815145</v>
      </c>
      <c r="G90" s="103">
        <f t="shared" si="29"/>
        <v>0.64887737065113937</v>
      </c>
      <c r="I90" s="28">
        <v>39.934999999999995</v>
      </c>
      <c r="J90" s="265">
        <v>100.51399999999998</v>
      </c>
      <c r="K90" s="35">
        <f t="shared" si="35"/>
        <v>8.8394551309833001E-4</v>
      </c>
      <c r="L90" s="271">
        <f t="shared" si="36"/>
        <v>1.6472649704877451E-3</v>
      </c>
      <c r="M90" s="122">
        <f t="shared" si="30"/>
        <v>1.51694002754476</v>
      </c>
      <c r="N90" s="103">
        <f t="shared" si="31"/>
        <v>0.86353677469767698</v>
      </c>
      <c r="P90" s="73">
        <f t="shared" si="32"/>
        <v>2.7794404231625829</v>
      </c>
      <c r="Q90" s="278">
        <f t="shared" si="32"/>
        <v>3.2218090903263019</v>
      </c>
      <c r="R90" s="112">
        <f t="shared" si="37"/>
        <v>0.15915745611138893</v>
      </c>
    </row>
    <row r="91" spans="1:18" ht="20.100000000000001" customHeight="1" x14ac:dyDescent="0.25">
      <c r="A91" s="68" t="s">
        <v>73</v>
      </c>
      <c r="B91" s="28">
        <v>780.80000000000007</v>
      </c>
      <c r="C91" s="265">
        <v>311.14999999999998</v>
      </c>
      <c r="D91" s="4">
        <f t="shared" si="33"/>
        <v>4.3270980190780236E-3</v>
      </c>
      <c r="E91" s="271">
        <f t="shared" si="34"/>
        <v>1.3094371469748614E-3</v>
      </c>
      <c r="F91" s="122">
        <f t="shared" si="28"/>
        <v>-0.60149846311475419</v>
      </c>
      <c r="G91" s="103">
        <f t="shared" si="29"/>
        <v>-0.69738676101128316</v>
      </c>
      <c r="I91" s="28">
        <v>242.46199999999999</v>
      </c>
      <c r="J91" s="265">
        <v>64.906999999999996</v>
      </c>
      <c r="K91" s="35">
        <f t="shared" si="35"/>
        <v>5.3668009765080087E-3</v>
      </c>
      <c r="L91" s="271">
        <f t="shared" si="36"/>
        <v>1.063722739513382E-3</v>
      </c>
      <c r="M91" s="122">
        <f t="shared" si="30"/>
        <v>-0.73230031922528072</v>
      </c>
      <c r="N91" s="103">
        <f t="shared" si="31"/>
        <v>-0.80179575427343142</v>
      </c>
      <c r="P91" s="73">
        <f t="shared" si="32"/>
        <v>3.1053022540983606</v>
      </c>
      <c r="Q91" s="278">
        <f t="shared" si="32"/>
        <v>2.0860356741121646</v>
      </c>
      <c r="R91" s="112">
        <f t="shared" si="37"/>
        <v>-0.3282342575963334</v>
      </c>
    </row>
    <row r="92" spans="1:18" ht="20.100000000000001" customHeight="1" x14ac:dyDescent="0.25">
      <c r="A92" s="68" t="s">
        <v>206</v>
      </c>
      <c r="B92" s="28">
        <v>1392.69</v>
      </c>
      <c r="C92" s="265">
        <v>484.23</v>
      </c>
      <c r="D92" s="4">
        <f t="shared" si="33"/>
        <v>7.7181174951200986E-3</v>
      </c>
      <c r="E92" s="271">
        <f t="shared" si="34"/>
        <v>2.0378233960457568E-3</v>
      </c>
      <c r="F92" s="122">
        <f t="shared" si="28"/>
        <v>-0.6523059690239752</v>
      </c>
      <c r="G92" s="103">
        <f t="shared" si="29"/>
        <v>-0.73596885544510005</v>
      </c>
      <c r="I92" s="28">
        <v>164.44199999999998</v>
      </c>
      <c r="J92" s="265">
        <v>64.481999999999999</v>
      </c>
      <c r="K92" s="35">
        <f t="shared" si="35"/>
        <v>3.639858972453126E-3</v>
      </c>
      <c r="L92" s="271">
        <f t="shared" si="36"/>
        <v>1.0567576638775772E-3</v>
      </c>
      <c r="M92" s="122">
        <f t="shared" si="30"/>
        <v>-0.60787390082825554</v>
      </c>
      <c r="N92" s="103">
        <f t="shared" si="31"/>
        <v>-0.70967071200416243</v>
      </c>
      <c r="P92" s="73">
        <f t="shared" si="32"/>
        <v>1.180750920879736</v>
      </c>
      <c r="Q92" s="278">
        <f t="shared" si="32"/>
        <v>1.3316399231770026</v>
      </c>
      <c r="R92" s="112">
        <f t="shared" si="37"/>
        <v>0.12779071320549515</v>
      </c>
    </row>
    <row r="93" spans="1:18" ht="20.100000000000001" customHeight="1" x14ac:dyDescent="0.25">
      <c r="A93" s="68" t="s">
        <v>106</v>
      </c>
      <c r="B93" s="28">
        <v>82.75</v>
      </c>
      <c r="C93" s="265">
        <v>183.61</v>
      </c>
      <c r="D93" s="4">
        <f t="shared" si="33"/>
        <v>4.5859037023399904E-4</v>
      </c>
      <c r="E93" s="271">
        <f t="shared" si="34"/>
        <v>7.7270048065580701E-4</v>
      </c>
      <c r="F93" s="122">
        <f t="shared" ref="F93" si="40">(C93-B93)/B93</f>
        <v>1.2188519637462236</v>
      </c>
      <c r="G93" s="103">
        <f t="shared" ref="G93" si="41">(E93-D93)/D93</f>
        <v>0.68494702638769112</v>
      </c>
      <c r="I93" s="28">
        <v>27.221999999999998</v>
      </c>
      <c r="J93" s="265">
        <v>61.465999999999994</v>
      </c>
      <c r="K93" s="35">
        <f t="shared" si="35"/>
        <v>6.0254825986134322E-4</v>
      </c>
      <c r="L93" s="271">
        <f t="shared" si="36"/>
        <v>1.0073302094832535E-3</v>
      </c>
      <c r="M93" s="122">
        <f t="shared" ref="M93" si="42">(J93-I93)/I93</f>
        <v>1.2579531261479686</v>
      </c>
      <c r="N93" s="103">
        <f t="shared" ref="N93" si="43">(L93-K93)/K93</f>
        <v>0.67178345136214923</v>
      </c>
      <c r="P93" s="73">
        <f t="shared" ref="P93" si="44">(I93/B93)*10</f>
        <v>3.289667673716012</v>
      </c>
      <c r="Q93" s="278">
        <f t="shared" ref="Q93" si="45">(J93/C93)*10</f>
        <v>3.3476390174827078</v>
      </c>
      <c r="R93" s="112">
        <f t="shared" ref="R93" si="46">(Q93-P93)/P93</f>
        <v>1.762224927152331E-2</v>
      </c>
    </row>
    <row r="94" spans="1:18" ht="20.100000000000001" customHeight="1" x14ac:dyDescent="0.25">
      <c r="A94" s="68" t="s">
        <v>103</v>
      </c>
      <c r="B94" s="28">
        <v>58.75</v>
      </c>
      <c r="C94" s="265">
        <v>126.08999999999999</v>
      </c>
      <c r="D94" s="4">
        <f t="shared" si="33"/>
        <v>3.2558530817217455E-4</v>
      </c>
      <c r="E94" s="271">
        <f t="shared" si="34"/>
        <v>5.3063451667060993E-4</v>
      </c>
      <c r="F94" s="122">
        <f t="shared" ref="F94" si="47">(C94-B94)/B94</f>
        <v>1.1462127659574466</v>
      </c>
      <c r="G94" s="103">
        <f t="shared" ref="G94" si="48">(E94-D94)/D94</f>
        <v>0.62978642878444069</v>
      </c>
      <c r="I94" s="28">
        <v>28.648999999999997</v>
      </c>
      <c r="J94" s="265">
        <v>60.031000000000006</v>
      </c>
      <c r="K94" s="35">
        <f t="shared" si="35"/>
        <v>6.3413434342692021E-4</v>
      </c>
      <c r="L94" s="271">
        <f t="shared" si="36"/>
        <v>9.8381283645412442E-4</v>
      </c>
      <c r="M94" s="122">
        <f t="shared" ref="M94" si="49">(J94-I94)/I94</f>
        <v>1.0953959998603795</v>
      </c>
      <c r="N94" s="103">
        <f t="shared" ref="N94" si="50">(L94-K94)/K94</f>
        <v>0.55142651813732324</v>
      </c>
      <c r="P94" s="73">
        <f t="shared" ref="P94:P95" si="51">(I94/B94)*10</f>
        <v>4.8764255319148928</v>
      </c>
      <c r="Q94" s="278">
        <f t="shared" ref="Q94:Q95" si="52">(J94/C94)*10</f>
        <v>4.7609643905147125</v>
      </c>
      <c r="R94" s="112">
        <f t="shared" ref="R94:R95" si="53">(Q94-P94)/P94</f>
        <v>-2.3677413024051772E-2</v>
      </c>
    </row>
    <row r="95" spans="1:18" ht="20.100000000000001" customHeight="1" thickBot="1" x14ac:dyDescent="0.3">
      <c r="A95" s="15" t="s">
        <v>18</v>
      </c>
      <c r="B95" s="28">
        <f>B96-SUM(B68:B94)</f>
        <v>3175.2200000000594</v>
      </c>
      <c r="C95" s="265">
        <f>C96-SUM(C68:C94)</f>
        <v>2812.6199999999662</v>
      </c>
      <c r="D95" s="4">
        <f t="shared" si="33"/>
        <v>1.7596680548331429E-2</v>
      </c>
      <c r="E95" s="271">
        <f t="shared" si="34"/>
        <v>1.1836571133936657E-2</v>
      </c>
      <c r="F95" s="122">
        <f>(C95-B95)/B95</f>
        <v>-0.11419681155954119</v>
      </c>
      <c r="G95" s="103">
        <f>(E95-D95)/D95</f>
        <v>-0.32734068215729262</v>
      </c>
      <c r="I95" s="28">
        <f>I96-SUM(I68:I94)</f>
        <v>680.90700000002107</v>
      </c>
      <c r="J95" s="265">
        <f>J96-SUM(J68:J94)</f>
        <v>711.53600000000733</v>
      </c>
      <c r="K95" s="35">
        <f t="shared" si="35"/>
        <v>1.5071608551077083E-2</v>
      </c>
      <c r="L95" s="271">
        <f t="shared" si="36"/>
        <v>1.1660946017877913E-2</v>
      </c>
      <c r="M95" s="122">
        <f>(J95-I95)/I95</f>
        <v>4.4982648144291829E-2</v>
      </c>
      <c r="N95" s="103">
        <f>(L95-K95)/K95</f>
        <v>-0.22629718132875934</v>
      </c>
      <c r="P95" s="73">
        <f t="shared" si="51"/>
        <v>2.1444403852331755</v>
      </c>
      <c r="Q95" s="278">
        <f t="shared" si="52"/>
        <v>2.529797839736672</v>
      </c>
      <c r="R95" s="112">
        <f t="shared" si="53"/>
        <v>0.17970070753988099</v>
      </c>
    </row>
    <row r="96" spans="1:18" ht="26.25" customHeight="1" thickBot="1" x14ac:dyDescent="0.3">
      <c r="A96" s="19" t="s">
        <v>19</v>
      </c>
      <c r="B96" s="26">
        <v>180444.26000000004</v>
      </c>
      <c r="C96" s="284">
        <v>237621.17999999996</v>
      </c>
      <c r="D96" s="21">
        <f>SUM(D68:D95)</f>
        <v>1.0000000000000002</v>
      </c>
      <c r="E96" s="289">
        <f>SUM(E68:E95)</f>
        <v>1</v>
      </c>
      <c r="F96" s="123">
        <f>(C96-B96)/B96</f>
        <v>0.31686749137933184</v>
      </c>
      <c r="G96" s="119">
        <v>0</v>
      </c>
      <c r="H96" s="2"/>
      <c r="I96" s="26">
        <v>45178.124000000018</v>
      </c>
      <c r="J96" s="284">
        <v>61018.720000000001</v>
      </c>
      <c r="K96" s="34">
        <f t="shared" si="35"/>
        <v>1</v>
      </c>
      <c r="L96" s="289">
        <f t="shared" si="36"/>
        <v>1</v>
      </c>
      <c r="M96" s="123">
        <f>(J96-I96)/I96</f>
        <v>0.35062536018538476</v>
      </c>
      <c r="N96" s="119">
        <f>(L96-K96)/K96</f>
        <v>0</v>
      </c>
      <c r="O96" s="2"/>
      <c r="P96" s="67">
        <f t="shared" si="32"/>
        <v>2.5037163276903351</v>
      </c>
      <c r="Q96" s="309">
        <f t="shared" si="32"/>
        <v>2.567899039976151</v>
      </c>
      <c r="R96" s="118">
        <f>(Q96-P96)/P96</f>
        <v>2.5634977723304642E-2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workbookViewId="0">
      <selection activeCell="E11" sqref="E11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4" customWidth="1"/>
    <col min="21" max="21" width="10.85546875" customWidth="1"/>
  </cols>
  <sheetData>
    <row r="1" spans="1:21" ht="15.75" x14ac:dyDescent="0.25">
      <c r="A1" s="52" t="s">
        <v>171</v>
      </c>
      <c r="B1" s="7"/>
    </row>
    <row r="3" spans="1:21" ht="15.75" thickBot="1" x14ac:dyDescent="0.3"/>
    <row r="4" spans="1:21" x14ac:dyDescent="0.25">
      <c r="A4" s="367" t="s">
        <v>17</v>
      </c>
      <c r="B4" s="382"/>
      <c r="C4" s="382"/>
      <c r="D4" s="382"/>
      <c r="E4" s="385" t="s">
        <v>1</v>
      </c>
      <c r="F4" s="386"/>
      <c r="G4" s="380" t="s">
        <v>13</v>
      </c>
      <c r="H4" s="380"/>
      <c r="I4" s="385" t="s">
        <v>90</v>
      </c>
      <c r="J4" s="381"/>
      <c r="L4" s="387" t="s">
        <v>20</v>
      </c>
      <c r="M4" s="380"/>
      <c r="N4" s="378" t="s">
        <v>13</v>
      </c>
      <c r="O4" s="379"/>
      <c r="P4" s="380" t="s">
        <v>90</v>
      </c>
      <c r="Q4" s="381"/>
      <c r="R4"/>
      <c r="S4" s="391" t="s">
        <v>23</v>
      </c>
      <c r="T4" s="380"/>
      <c r="U4" s="247" t="s">
        <v>0</v>
      </c>
    </row>
    <row r="5" spans="1:21" x14ac:dyDescent="0.25">
      <c r="A5" s="383"/>
      <c r="B5" s="384"/>
      <c r="C5" s="384"/>
      <c r="D5" s="384"/>
      <c r="E5" s="388" t="s">
        <v>204</v>
      </c>
      <c r="F5" s="389"/>
      <c r="G5" s="376" t="str">
        <f>E5</f>
        <v>jan - set</v>
      </c>
      <c r="H5" s="376"/>
      <c r="I5" s="388" t="str">
        <f>G5</f>
        <v>jan - set</v>
      </c>
      <c r="J5" s="377"/>
      <c r="L5" s="390" t="str">
        <f>E5</f>
        <v>jan - set</v>
      </c>
      <c r="M5" s="376"/>
      <c r="N5" s="374" t="str">
        <f>E5</f>
        <v>jan - set</v>
      </c>
      <c r="O5" s="375"/>
      <c r="P5" s="376" t="str">
        <f>E5</f>
        <v>jan - set</v>
      </c>
      <c r="Q5" s="377"/>
      <c r="R5"/>
      <c r="S5" s="390" t="str">
        <f>E5</f>
        <v>jan - set</v>
      </c>
      <c r="T5" s="389"/>
      <c r="U5" s="248" t="s">
        <v>91</v>
      </c>
    </row>
    <row r="6" spans="1:21" ht="19.5" customHeight="1" thickBot="1" x14ac:dyDescent="0.3">
      <c r="A6" s="368"/>
      <c r="B6" s="392"/>
      <c r="C6" s="392"/>
      <c r="D6" s="392"/>
      <c r="E6" s="172">
        <v>2016</v>
      </c>
      <c r="F6" s="283">
        <v>2017</v>
      </c>
      <c r="G6" s="258">
        <f>E6</f>
        <v>2016</v>
      </c>
      <c r="H6" s="261">
        <f>F6</f>
        <v>2017</v>
      </c>
      <c r="I6" s="263" t="s">
        <v>1</v>
      </c>
      <c r="J6" s="264" t="s">
        <v>15</v>
      </c>
      <c r="L6" s="257">
        <f>E6</f>
        <v>2016</v>
      </c>
      <c r="M6" s="262">
        <f>F6</f>
        <v>2017</v>
      </c>
      <c r="N6" s="260">
        <f>G6</f>
        <v>2016</v>
      </c>
      <c r="O6" s="261">
        <f>H6</f>
        <v>2017</v>
      </c>
      <c r="P6" s="259">
        <v>1000</v>
      </c>
      <c r="Q6" s="264" t="s">
        <v>15</v>
      </c>
      <c r="R6"/>
      <c r="S6" s="257">
        <f>E6</f>
        <v>2016</v>
      </c>
      <c r="T6" s="262">
        <f>F6</f>
        <v>2017</v>
      </c>
      <c r="U6" s="248" t="s">
        <v>24</v>
      </c>
    </row>
    <row r="7" spans="1:21" ht="24" customHeight="1" thickBot="1" x14ac:dyDescent="0.3">
      <c r="A7" s="19" t="s">
        <v>21</v>
      </c>
      <c r="B7" s="20"/>
      <c r="C7" s="20"/>
      <c r="D7" s="20"/>
      <c r="E7" s="26">
        <v>471697.80000000016</v>
      </c>
      <c r="F7" s="284">
        <v>418931.19999999995</v>
      </c>
      <c r="G7" s="21">
        <f>E7/E17</f>
        <v>0.57960637650103364</v>
      </c>
      <c r="H7" s="289">
        <f>F7/F17</f>
        <v>0.50537605157950249</v>
      </c>
      <c r="I7" s="179">
        <f t="shared" ref="I7:I21" si="0">(F7-E7)/E7</f>
        <v>-0.11186526627853721</v>
      </c>
      <c r="J7" s="119">
        <f t="shared" ref="J7:J21" si="1">(H7-G7)/G7</f>
        <v>-0.12807023513033894</v>
      </c>
      <c r="K7" s="13"/>
      <c r="L7" s="26">
        <v>49688.900999999998</v>
      </c>
      <c r="M7" s="284">
        <v>45905.937999999995</v>
      </c>
      <c r="N7" s="21">
        <f>L7/L17</f>
        <v>0.61110032393583957</v>
      </c>
      <c r="O7" s="289">
        <f>M7/M17</f>
        <v>0.53353356423554144</v>
      </c>
      <c r="P7" s="179">
        <f t="shared" ref="P7:P21" si="2">(M7-L7)/L7</f>
        <v>-7.6132957740401699E-2</v>
      </c>
      <c r="Q7" s="119">
        <f t="shared" ref="Q7:Q21" si="3">(O7-N7)/N7</f>
        <v>-0.12692966549374959</v>
      </c>
      <c r="R7" s="78"/>
      <c r="S7" s="40">
        <f>(L7/E7)*10</f>
        <v>1.0534054006611857</v>
      </c>
      <c r="T7" s="298">
        <f>(M7/F7)*10</f>
        <v>1.0957870409270067</v>
      </c>
      <c r="U7" s="115">
        <f>(T7-S7)/S7</f>
        <v>4.0232981755380745E-2</v>
      </c>
    </row>
    <row r="8" spans="1:21" s="10" customFormat="1" ht="24" customHeight="1" x14ac:dyDescent="0.25">
      <c r="A8" s="88"/>
      <c r="B8" s="5" t="s">
        <v>89</v>
      </c>
      <c r="C8" s="92"/>
      <c r="D8" s="92"/>
      <c r="E8" s="93">
        <v>172604.63000000009</v>
      </c>
      <c r="F8" s="285">
        <v>174604.74000000005</v>
      </c>
      <c r="G8" s="94">
        <f>E8/E7</f>
        <v>0.36592205857224697</v>
      </c>
      <c r="H8" s="290">
        <f>F8/F7</f>
        <v>0.4167861930550889</v>
      </c>
      <c r="I8" s="254">
        <f t="shared" si="0"/>
        <v>1.1587811983954057E-2</v>
      </c>
      <c r="J8" s="294">
        <f t="shared" si="1"/>
        <v>0.13900264630479886</v>
      </c>
      <c r="K8" s="5"/>
      <c r="L8" s="93">
        <v>34093.822999999997</v>
      </c>
      <c r="M8" s="285">
        <v>33131.591999999997</v>
      </c>
      <c r="N8" s="94">
        <f>L8/L7</f>
        <v>0.68614564447702309</v>
      </c>
      <c r="O8" s="290">
        <f>M8/M7</f>
        <v>0.7217278078491719</v>
      </c>
      <c r="P8" s="254">
        <f t="shared" si="2"/>
        <v>-2.8223030312558375E-2</v>
      </c>
      <c r="Q8" s="294">
        <f t="shared" si="3"/>
        <v>5.1858032851420877E-2</v>
      </c>
      <c r="R8" s="87"/>
      <c r="S8" s="49">
        <f t="shared" ref="S8:T21" si="4">(L8/E8)*10</f>
        <v>1.975255414643279</v>
      </c>
      <c r="T8" s="299">
        <f t="shared" si="4"/>
        <v>1.8975196206013645</v>
      </c>
      <c r="U8" s="112">
        <f t="shared" ref="U8:U21" si="5">(T8-S8)/S8</f>
        <v>-3.9354806201583423E-2</v>
      </c>
    </row>
    <row r="9" spans="1:21" s="10" customFormat="1" ht="24" customHeight="1" x14ac:dyDescent="0.25">
      <c r="A9" s="37"/>
      <c r="B9" s="22" t="s">
        <v>94</v>
      </c>
      <c r="C9" s="57"/>
      <c r="D9" s="57"/>
      <c r="E9" s="58">
        <v>299093</v>
      </c>
      <c r="F9" s="268">
        <f>F10+F11</f>
        <v>244326.45999999993</v>
      </c>
      <c r="G9" s="91">
        <f>E9/E7</f>
        <v>0.63407758102751355</v>
      </c>
      <c r="H9" s="274">
        <f>F9/F7</f>
        <v>0.5832138069449111</v>
      </c>
      <c r="I9" s="255">
        <f t="shared" si="0"/>
        <v>-0.18310873206661496</v>
      </c>
      <c r="J9" s="295">
        <f t="shared" si="1"/>
        <v>-8.0216957048344847E-2</v>
      </c>
      <c r="K9" s="5"/>
      <c r="L9" s="58">
        <v>15595</v>
      </c>
      <c r="M9" s="268">
        <f>M10+M11</f>
        <v>12774.346000000001</v>
      </c>
      <c r="N9" s="91">
        <f>L9/L7</f>
        <v>0.31385278575591763</v>
      </c>
      <c r="O9" s="274">
        <f>M9/M7</f>
        <v>0.27827219215082816</v>
      </c>
      <c r="P9" s="255">
        <f t="shared" si="2"/>
        <v>-0.18086912471946129</v>
      </c>
      <c r="Q9" s="295">
        <f t="shared" si="3"/>
        <v>-0.11336714287685308</v>
      </c>
      <c r="R9" s="87"/>
      <c r="S9" s="129">
        <f t="shared" si="4"/>
        <v>0.52140972874657709</v>
      </c>
      <c r="T9" s="300">
        <f t="shared" si="4"/>
        <v>0.52283923730569359</v>
      </c>
      <c r="U9" s="113">
        <f t="shared" si="5"/>
        <v>2.7416223371069643E-3</v>
      </c>
    </row>
    <row r="10" spans="1:21" ht="24" customHeight="1" x14ac:dyDescent="0.25">
      <c r="A10" s="15"/>
      <c r="B10" s="1"/>
      <c r="C10" s="1" t="s">
        <v>93</v>
      </c>
      <c r="D10" s="1"/>
      <c r="E10" s="28"/>
      <c r="F10" s="265">
        <v>62104.77</v>
      </c>
      <c r="G10" s="4"/>
      <c r="H10" s="291">
        <f>F10/F9</f>
        <v>0.25418765531985366</v>
      </c>
      <c r="I10" s="256" t="e">
        <f t="shared" si="0"/>
        <v>#DIV/0!</v>
      </c>
      <c r="J10" s="296" t="e">
        <f t="shared" si="1"/>
        <v>#DIV/0!</v>
      </c>
      <c r="K10" s="1"/>
      <c r="L10" s="28"/>
      <c r="M10" s="265">
        <v>5135.3450000000021</v>
      </c>
      <c r="N10" s="4"/>
      <c r="O10" s="291">
        <f>M10/M9</f>
        <v>0.40200453314792017</v>
      </c>
      <c r="P10" s="256" t="e">
        <f t="shared" si="2"/>
        <v>#DIV/0!</v>
      </c>
      <c r="Q10" s="296" t="e">
        <f t="shared" si="3"/>
        <v>#DIV/0!</v>
      </c>
      <c r="R10" s="9"/>
      <c r="S10" s="131" t="e">
        <f t="shared" si="4"/>
        <v>#DIV/0!</v>
      </c>
      <c r="T10" s="301">
        <f t="shared" si="4"/>
        <v>0.82688415076651967</v>
      </c>
      <c r="U10" s="126" t="e">
        <f t="shared" si="5"/>
        <v>#DIV/0!</v>
      </c>
    </row>
    <row r="11" spans="1:21" ht="24" customHeight="1" thickBot="1" x14ac:dyDescent="0.3">
      <c r="A11" s="15"/>
      <c r="B11" s="1"/>
      <c r="C11" s="1" t="s">
        <v>92</v>
      </c>
      <c r="D11" s="1"/>
      <c r="E11" s="28"/>
      <c r="F11" s="265">
        <v>182221.68999999994</v>
      </c>
      <c r="G11" s="4"/>
      <c r="H11" s="271">
        <f>F11/F9</f>
        <v>0.74581234468014634</v>
      </c>
      <c r="I11" s="175" t="e">
        <f t="shared" si="0"/>
        <v>#DIV/0!</v>
      </c>
      <c r="J11" s="125" t="e">
        <f t="shared" si="1"/>
        <v>#DIV/0!</v>
      </c>
      <c r="K11" s="1"/>
      <c r="L11" s="28"/>
      <c r="M11" s="265">
        <v>7639.0009999999993</v>
      </c>
      <c r="N11" s="4"/>
      <c r="O11" s="271">
        <f>M11/M9</f>
        <v>0.59799546685207983</v>
      </c>
      <c r="P11" s="175" t="e">
        <f t="shared" si="2"/>
        <v>#DIV/0!</v>
      </c>
      <c r="Q11" s="125" t="e">
        <f t="shared" si="3"/>
        <v>#DIV/0!</v>
      </c>
      <c r="R11" s="9"/>
      <c r="S11" s="131" t="e">
        <f t="shared" si="4"/>
        <v>#DIV/0!</v>
      </c>
      <c r="T11" s="301">
        <f t="shared" si="4"/>
        <v>0.41921469392584393</v>
      </c>
      <c r="U11" s="126" t="e">
        <f t="shared" si="5"/>
        <v>#DIV/0!</v>
      </c>
    </row>
    <row r="12" spans="1:21" ht="24" customHeight="1" thickBot="1" x14ac:dyDescent="0.3">
      <c r="A12" s="19" t="s">
        <v>22</v>
      </c>
      <c r="B12" s="20"/>
      <c r="C12" s="20"/>
      <c r="D12" s="20"/>
      <c r="E12" s="26">
        <v>342126.57999999967</v>
      </c>
      <c r="F12" s="284">
        <v>410018.24999999959</v>
      </c>
      <c r="G12" s="21">
        <f>E12/E17</f>
        <v>0.42039362349896636</v>
      </c>
      <c r="H12" s="289">
        <f>F12/F17</f>
        <v>0.49462394842049762</v>
      </c>
      <c r="I12" s="179">
        <f t="shared" si="0"/>
        <v>0.19844020888409195</v>
      </c>
      <c r="J12" s="119">
        <f t="shared" si="1"/>
        <v>0.17657338449548049</v>
      </c>
      <c r="K12" s="13"/>
      <c r="L12" s="26">
        <v>31621.645000000019</v>
      </c>
      <c r="M12" s="284">
        <v>40135.393000000025</v>
      </c>
      <c r="N12" s="21">
        <f>L12/L17</f>
        <v>0.38889967606416037</v>
      </c>
      <c r="O12" s="289">
        <f>M12/M17</f>
        <v>0.46646643576445856</v>
      </c>
      <c r="P12" s="179">
        <f t="shared" si="2"/>
        <v>0.2692379855633697</v>
      </c>
      <c r="Q12" s="119">
        <f t="shared" si="3"/>
        <v>0.19945184960118426</v>
      </c>
      <c r="R12" s="9"/>
      <c r="S12" s="51">
        <f t="shared" si="4"/>
        <v>0.9242674158786508</v>
      </c>
      <c r="T12" s="302">
        <f t="shared" si="4"/>
        <v>0.97886845280667545</v>
      </c>
      <c r="U12" s="118">
        <f t="shared" si="5"/>
        <v>5.9074934364226624E-2</v>
      </c>
    </row>
    <row r="13" spans="1:21" s="10" customFormat="1" ht="24" customHeight="1" x14ac:dyDescent="0.25">
      <c r="A13" s="88"/>
      <c r="B13" s="5" t="s">
        <v>89</v>
      </c>
      <c r="C13" s="5"/>
      <c r="D13" s="5"/>
      <c r="E13" s="53">
        <v>193564.09999999971</v>
      </c>
      <c r="F13" s="267">
        <v>229234.11999999959</v>
      </c>
      <c r="G13" s="89">
        <f>E13/E12</f>
        <v>0.56576750043799551</v>
      </c>
      <c r="H13" s="273">
        <f>F13/F12</f>
        <v>0.5590827237568079</v>
      </c>
      <c r="I13" s="255">
        <f t="shared" si="0"/>
        <v>0.18428014285706867</v>
      </c>
      <c r="J13" s="295">
        <f t="shared" si="1"/>
        <v>-1.1815413002713149E-2</v>
      </c>
      <c r="K13" s="5"/>
      <c r="L13" s="53">
        <v>21968.257000000023</v>
      </c>
      <c r="M13" s="267">
        <v>27483.031000000025</v>
      </c>
      <c r="N13" s="89">
        <f>L13/L12</f>
        <v>0.69472214364559504</v>
      </c>
      <c r="O13" s="273">
        <f>M13/M12</f>
        <v>0.68475798903974872</v>
      </c>
      <c r="P13" s="255">
        <f t="shared" si="2"/>
        <v>0.25103375292814517</v>
      </c>
      <c r="Q13" s="295">
        <f t="shared" si="3"/>
        <v>-1.4342647196415587E-2</v>
      </c>
      <c r="R13" s="87"/>
      <c r="S13" s="39">
        <f t="shared" si="4"/>
        <v>1.1349344739029632</v>
      </c>
      <c r="T13" s="301">
        <f t="shared" si="4"/>
        <v>1.1989066461833899</v>
      </c>
      <c r="U13" s="112">
        <f t="shared" si="5"/>
        <v>5.6366401542487947E-2</v>
      </c>
    </row>
    <row r="14" spans="1:21" s="10" customFormat="1" ht="24" customHeight="1" x14ac:dyDescent="0.25">
      <c r="A14" s="37"/>
      <c r="B14" s="22" t="s">
        <v>94</v>
      </c>
      <c r="C14" s="22"/>
      <c r="D14" s="22"/>
      <c r="E14" s="30">
        <v>148562</v>
      </c>
      <c r="F14" s="266">
        <f>F15+F16</f>
        <v>180784.13</v>
      </c>
      <c r="G14" s="86">
        <f>E14/E12</f>
        <v>0.43423109657250292</v>
      </c>
      <c r="H14" s="272">
        <f>F14/F12</f>
        <v>0.44091727624319205</v>
      </c>
      <c r="I14" s="255">
        <f t="shared" si="0"/>
        <v>0.21689348554812135</v>
      </c>
      <c r="J14" s="295">
        <f t="shared" si="1"/>
        <v>1.5397744941495106E-2</v>
      </c>
      <c r="K14" s="5"/>
      <c r="L14" s="30">
        <v>9653</v>
      </c>
      <c r="M14" s="266">
        <f>M15+M16</f>
        <v>12652.361999999997</v>
      </c>
      <c r="N14" s="86">
        <f>L14/L12</f>
        <v>0.30526558627800654</v>
      </c>
      <c r="O14" s="272">
        <f>M14/M12</f>
        <v>0.31524201096025117</v>
      </c>
      <c r="P14" s="255">
        <f t="shared" si="2"/>
        <v>0.31071811871956878</v>
      </c>
      <c r="Q14" s="295">
        <f t="shared" si="3"/>
        <v>3.2681131220468021E-2</v>
      </c>
      <c r="R14" s="87"/>
      <c r="S14" s="84">
        <f t="shared" si="4"/>
        <v>0.64976238876697945</v>
      </c>
      <c r="T14" s="303">
        <f t="shared" si="4"/>
        <v>0.69986021450002256</v>
      </c>
      <c r="U14" s="113">
        <f t="shared" si="5"/>
        <v>7.7101763043119761E-2</v>
      </c>
    </row>
    <row r="15" spans="1:21" ht="24" customHeight="1" x14ac:dyDescent="0.25">
      <c r="A15" s="15"/>
      <c r="B15" s="1"/>
      <c r="C15" s="1" t="s">
        <v>93</v>
      </c>
      <c r="D15" s="1"/>
      <c r="E15" s="28"/>
      <c r="F15" s="265">
        <v>73793.100000000006</v>
      </c>
      <c r="G15" s="4">
        <f>E15/E14</f>
        <v>0</v>
      </c>
      <c r="H15" s="271">
        <f>F15/F14</f>
        <v>0.4081835059305261</v>
      </c>
      <c r="I15" s="256" t="e">
        <f t="shared" si="0"/>
        <v>#DIV/0!</v>
      </c>
      <c r="J15" s="296" t="e">
        <f t="shared" si="1"/>
        <v>#DIV/0!</v>
      </c>
      <c r="K15" s="1"/>
      <c r="L15" s="28"/>
      <c r="M15" s="265">
        <v>5943.8850000000002</v>
      </c>
      <c r="N15" s="4">
        <f>L15/L14</f>
        <v>0</v>
      </c>
      <c r="O15" s="271">
        <f>M15/M14</f>
        <v>0.46978461412975708</v>
      </c>
      <c r="P15" s="256" t="e">
        <f t="shared" si="2"/>
        <v>#DIV/0!</v>
      </c>
      <c r="Q15" s="296" t="e">
        <f t="shared" si="3"/>
        <v>#DIV/0!</v>
      </c>
      <c r="R15" s="9"/>
      <c r="S15" s="131" t="e">
        <f t="shared" si="4"/>
        <v>#DIV/0!</v>
      </c>
      <c r="T15" s="301">
        <f t="shared" si="4"/>
        <v>0.80547978062989622</v>
      </c>
      <c r="U15" s="126" t="e">
        <f t="shared" si="5"/>
        <v>#DIV/0!</v>
      </c>
    </row>
    <row r="16" spans="1:21" ht="24" customHeight="1" thickBot="1" x14ac:dyDescent="0.3">
      <c r="A16" s="15"/>
      <c r="B16" s="1"/>
      <c r="C16" s="1" t="s">
        <v>92</v>
      </c>
      <c r="D16" s="1"/>
      <c r="E16" s="28"/>
      <c r="F16" s="265">
        <v>106991.02999999998</v>
      </c>
      <c r="G16" s="4">
        <f>E16/E14</f>
        <v>0</v>
      </c>
      <c r="H16" s="271">
        <f>F16/F14</f>
        <v>0.59181649406947379</v>
      </c>
      <c r="I16" s="175" t="e">
        <f t="shared" si="0"/>
        <v>#DIV/0!</v>
      </c>
      <c r="J16" s="125" t="e">
        <f t="shared" si="1"/>
        <v>#DIV/0!</v>
      </c>
      <c r="K16" s="1"/>
      <c r="L16" s="28"/>
      <c r="M16" s="265">
        <v>6708.4769999999971</v>
      </c>
      <c r="N16" s="4">
        <f>L16/L14</f>
        <v>0</v>
      </c>
      <c r="O16" s="271">
        <f>M16/M14</f>
        <v>0.53021538587024297</v>
      </c>
      <c r="P16" s="175" t="e">
        <f t="shared" si="2"/>
        <v>#DIV/0!</v>
      </c>
      <c r="Q16" s="125" t="e">
        <f t="shared" si="3"/>
        <v>#DIV/0!</v>
      </c>
      <c r="R16" s="9"/>
      <c r="S16" s="131" t="e">
        <f t="shared" si="4"/>
        <v>#DIV/0!</v>
      </c>
      <c r="T16" s="301">
        <f t="shared" si="4"/>
        <v>0.62701303090548788</v>
      </c>
      <c r="U16" s="126" t="e">
        <f t="shared" si="5"/>
        <v>#DIV/0!</v>
      </c>
    </row>
    <row r="17" spans="1:21" ht="24" customHeight="1" thickBot="1" x14ac:dyDescent="0.3">
      <c r="A17" s="19" t="s">
        <v>12</v>
      </c>
      <c r="B17" s="20"/>
      <c r="C17" s="20"/>
      <c r="D17" s="20"/>
      <c r="E17" s="26">
        <f>E7+E12</f>
        <v>813824.37999999989</v>
      </c>
      <c r="F17" s="284">
        <f>F7+F12</f>
        <v>828949.44999999949</v>
      </c>
      <c r="G17" s="21">
        <f>G7+G12</f>
        <v>1</v>
      </c>
      <c r="H17" s="289">
        <f>H7+H12</f>
        <v>1</v>
      </c>
      <c r="I17" s="179">
        <f t="shared" si="0"/>
        <v>1.8585176816648823E-2</v>
      </c>
      <c r="J17" s="119">
        <v>0</v>
      </c>
      <c r="K17" s="13"/>
      <c r="L17" s="26">
        <f>L7+L12</f>
        <v>81310.546000000017</v>
      </c>
      <c r="M17" s="284">
        <f>M7+M12</f>
        <v>86041.33100000002</v>
      </c>
      <c r="N17" s="21">
        <f>N7+N12</f>
        <v>1</v>
      </c>
      <c r="O17" s="289">
        <f>O7+O12</f>
        <v>1</v>
      </c>
      <c r="P17" s="179">
        <f t="shared" si="2"/>
        <v>5.8181690232408503E-2</v>
      </c>
      <c r="Q17" s="119">
        <f t="shared" si="3"/>
        <v>0</v>
      </c>
      <c r="R17" s="9"/>
      <c r="S17" s="51">
        <f t="shared" si="4"/>
        <v>0.99911661530710139</v>
      </c>
      <c r="T17" s="302">
        <f t="shared" si="4"/>
        <v>1.0379563072271787</v>
      </c>
      <c r="U17" s="118">
        <f t="shared" si="5"/>
        <v>3.887403264546755E-2</v>
      </c>
    </row>
    <row r="18" spans="1:21" s="83" customFormat="1" ht="24" customHeight="1" x14ac:dyDescent="0.25">
      <c r="A18" s="80"/>
      <c r="B18" s="79" t="s">
        <v>89</v>
      </c>
      <c r="C18" s="127"/>
      <c r="D18" s="46"/>
      <c r="E18" s="81">
        <f>E8+E13</f>
        <v>366168.72999999981</v>
      </c>
      <c r="F18" s="286">
        <f>F8+F13</f>
        <v>403838.85999999964</v>
      </c>
      <c r="G18" s="82">
        <f>E18/E17</f>
        <v>0.44993580801794097</v>
      </c>
      <c r="H18" s="292">
        <f>F18/F17</f>
        <v>0.48716946491731178</v>
      </c>
      <c r="I18" s="255">
        <f t="shared" si="0"/>
        <v>0.10287642530261897</v>
      </c>
      <c r="J18" s="295">
        <f t="shared" si="1"/>
        <v>8.2753264434303767E-2</v>
      </c>
      <c r="K18" s="46"/>
      <c r="L18" s="81">
        <f>L8+L13</f>
        <v>56062.080000000016</v>
      </c>
      <c r="M18" s="286">
        <f>M8+M13</f>
        <v>60614.623000000021</v>
      </c>
      <c r="N18" s="82">
        <f>L18/L17</f>
        <v>0.68948104222544515</v>
      </c>
      <c r="O18" s="292">
        <f>M18/M17</f>
        <v>0.70448262823828245</v>
      </c>
      <c r="P18" s="255">
        <f t="shared" si="2"/>
        <v>8.1205388740482054E-2</v>
      </c>
      <c r="Q18" s="295">
        <f t="shared" si="3"/>
        <v>2.1757793317154193E-2</v>
      </c>
      <c r="R18" s="47"/>
      <c r="S18" s="39">
        <f t="shared" si="4"/>
        <v>1.5310449911984578</v>
      </c>
      <c r="T18" s="301">
        <f t="shared" si="4"/>
        <v>1.5009606306832401</v>
      </c>
      <c r="U18" s="112">
        <f t="shared" si="5"/>
        <v>-1.9649560063985126E-2</v>
      </c>
    </row>
    <row r="19" spans="1:21" s="10" customFormat="1" ht="24" customHeight="1" x14ac:dyDescent="0.25">
      <c r="A19" s="48"/>
      <c r="B19" s="43" t="s">
        <v>94</v>
      </c>
      <c r="C19" s="5"/>
      <c r="D19" s="43"/>
      <c r="E19" s="44">
        <f>E9+E14</f>
        <v>447655</v>
      </c>
      <c r="F19" s="287">
        <f>F9+F14</f>
        <v>425110.58999999997</v>
      </c>
      <c r="G19" s="45">
        <f>E19/E17</f>
        <v>0.55006339328394172</v>
      </c>
      <c r="H19" s="293">
        <f>F19/F17</f>
        <v>0.51283053508268839</v>
      </c>
      <c r="I19" s="255">
        <f t="shared" si="0"/>
        <v>-5.0361126313790826E-2</v>
      </c>
      <c r="J19" s="295">
        <f t="shared" si="1"/>
        <v>-6.7688304031593302E-2</v>
      </c>
      <c r="K19" s="46"/>
      <c r="L19" s="44">
        <f>L9+L14</f>
        <v>25248</v>
      </c>
      <c r="M19" s="287">
        <f>M9+M14</f>
        <v>25426.707999999999</v>
      </c>
      <c r="N19" s="45">
        <f>L19/L17</f>
        <v>0.31051322666065967</v>
      </c>
      <c r="O19" s="293">
        <f>M19/M17</f>
        <v>0.29551737176171755</v>
      </c>
      <c r="P19" s="255">
        <f t="shared" si="2"/>
        <v>7.0781051964511534E-3</v>
      </c>
      <c r="Q19" s="295">
        <f t="shared" si="3"/>
        <v>-4.8293771766863065E-2</v>
      </c>
      <c r="R19" s="47"/>
      <c r="S19" s="84">
        <f t="shared" si="4"/>
        <v>0.56400576336687847</v>
      </c>
      <c r="T19" s="303">
        <f t="shared" si="4"/>
        <v>0.59811984453268974</v>
      </c>
      <c r="U19" s="113">
        <f t="shared" si="5"/>
        <v>6.0485341430138014E-2</v>
      </c>
    </row>
    <row r="20" spans="1:21" ht="24" customHeight="1" x14ac:dyDescent="0.25">
      <c r="A20" s="23"/>
      <c r="B20" s="24"/>
      <c r="C20" s="24" t="s">
        <v>93</v>
      </c>
      <c r="D20" s="24"/>
      <c r="E20" s="31"/>
      <c r="F20" s="288">
        <f>F10+F15</f>
        <v>135897.87</v>
      </c>
      <c r="G20" s="90">
        <f>E20/E19</f>
        <v>0</v>
      </c>
      <c r="H20" s="291">
        <f>F20/F19</f>
        <v>0.31967651052870738</v>
      </c>
      <c r="I20" s="256" t="e">
        <f t="shared" si="0"/>
        <v>#DIV/0!</v>
      </c>
      <c r="J20" s="296" t="e">
        <f t="shared" si="1"/>
        <v>#DIV/0!</v>
      </c>
      <c r="K20" s="1"/>
      <c r="L20" s="31"/>
      <c r="M20" s="288">
        <f>M10+M15</f>
        <v>11079.230000000003</v>
      </c>
      <c r="N20" s="90">
        <f>L20/L19</f>
        <v>0</v>
      </c>
      <c r="O20" s="291">
        <f>M20/M19</f>
        <v>0.43573198701145283</v>
      </c>
      <c r="P20" s="256" t="e">
        <f t="shared" si="2"/>
        <v>#DIV/0!</v>
      </c>
      <c r="Q20" s="296" t="e">
        <f t="shared" si="3"/>
        <v>#DIV/0!</v>
      </c>
      <c r="R20" s="9"/>
      <c r="S20" s="131" t="e">
        <f t="shared" si="4"/>
        <v>#DIV/0!</v>
      </c>
      <c r="T20" s="301">
        <f t="shared" si="4"/>
        <v>0.81526149011754212</v>
      </c>
      <c r="U20" s="126" t="e">
        <f t="shared" si="5"/>
        <v>#DIV/0!</v>
      </c>
    </row>
    <row r="21" spans="1:21" ht="24" customHeight="1" thickBot="1" x14ac:dyDescent="0.3">
      <c r="A21" s="16"/>
      <c r="B21" s="17"/>
      <c r="C21" s="17" t="s">
        <v>92</v>
      </c>
      <c r="D21" s="17"/>
      <c r="E21" s="32"/>
      <c r="F21" s="269">
        <f>F11+F16</f>
        <v>289212.71999999991</v>
      </c>
      <c r="G21" s="18"/>
      <c r="H21" s="276">
        <f>F21/F19</f>
        <v>0.68032348947129251</v>
      </c>
      <c r="I21" s="178" t="e">
        <f t="shared" si="0"/>
        <v>#DIV/0!</v>
      </c>
      <c r="J21" s="297" t="e">
        <f t="shared" si="1"/>
        <v>#DIV/0!</v>
      </c>
      <c r="K21" s="1"/>
      <c r="L21" s="32"/>
      <c r="M21" s="269">
        <f>M11+M16</f>
        <v>14347.477999999996</v>
      </c>
      <c r="N21" s="18"/>
      <c r="O21" s="276">
        <f>M21/M19</f>
        <v>0.56426801298854712</v>
      </c>
      <c r="P21" s="178" t="e">
        <f t="shared" si="2"/>
        <v>#DIV/0!</v>
      </c>
      <c r="Q21" s="297" t="e">
        <f t="shared" si="3"/>
        <v>#DIV/0!</v>
      </c>
      <c r="R21" s="9"/>
      <c r="S21" s="132" t="e">
        <f t="shared" si="4"/>
        <v>#DIV/0!</v>
      </c>
      <c r="T21" s="298">
        <f t="shared" si="4"/>
        <v>0.49608737817617427</v>
      </c>
      <c r="U21" s="246" t="e">
        <f t="shared" si="5"/>
        <v>#DIV/0!</v>
      </c>
    </row>
    <row r="22" spans="1:21" ht="6.75" customHeight="1" x14ac:dyDescent="0.25">
      <c r="S22" s="6"/>
      <c r="T22" s="6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  <mergeCell ref="A4:D6"/>
    <mergeCell ref="E4:F4"/>
    <mergeCell ref="G4:H4"/>
    <mergeCell ref="I4:J4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7AF86B0-49A6-4C8B-90F8-FD17F2205E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I7:J21</xm:sqref>
        </x14:conditionalFormatting>
        <x14:conditionalFormatting xmlns:xm="http://schemas.microsoft.com/office/excel/2006/main">
          <x14:cfRule type="iconSet" priority="2" id="{E278BA9C-9ABC-49FF-891D-9C8F6B9A9F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U7:U21</xm:sqref>
        </x14:conditionalFormatting>
        <x14:conditionalFormatting xmlns:xm="http://schemas.microsoft.com/office/excel/2006/main">
          <x14:cfRule type="iconSet" priority="1" id="{DB697E57-7FD3-4985-AF4D-1CC1D8670A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P7:Q21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7" t="s">
        <v>107</v>
      </c>
    </row>
    <row r="3" spans="1:18" ht="8.25" customHeight="1" thickBot="1" x14ac:dyDescent="0.3"/>
    <row r="4" spans="1:18" x14ac:dyDescent="0.25">
      <c r="A4" s="397" t="s">
        <v>3</v>
      </c>
      <c r="B4" s="385" t="s">
        <v>1</v>
      </c>
      <c r="C4" s="380"/>
      <c r="D4" s="385" t="s">
        <v>13</v>
      </c>
      <c r="E4" s="380"/>
      <c r="F4" s="400" t="s">
        <v>101</v>
      </c>
      <c r="G4" s="396"/>
      <c r="I4" s="393" t="s">
        <v>20</v>
      </c>
      <c r="J4" s="394"/>
      <c r="K4" s="385" t="s">
        <v>13</v>
      </c>
      <c r="L4" s="386"/>
      <c r="M4" s="395" t="s">
        <v>101</v>
      </c>
      <c r="N4" s="396"/>
      <c r="P4" s="391" t="s">
        <v>23</v>
      </c>
      <c r="Q4" s="380"/>
      <c r="R4" s="247" t="s">
        <v>0</v>
      </c>
    </row>
    <row r="5" spans="1:18" x14ac:dyDescent="0.25">
      <c r="A5" s="398"/>
      <c r="B5" s="388" t="s">
        <v>204</v>
      </c>
      <c r="C5" s="376"/>
      <c r="D5" s="388" t="str">
        <f>B5</f>
        <v>jan - set</v>
      </c>
      <c r="E5" s="376"/>
      <c r="F5" s="388" t="str">
        <f>D5</f>
        <v>jan - set</v>
      </c>
      <c r="G5" s="377"/>
      <c r="I5" s="390" t="str">
        <f>B5</f>
        <v>jan - set</v>
      </c>
      <c r="J5" s="376"/>
      <c r="K5" s="388" t="str">
        <f>B5</f>
        <v>jan - set</v>
      </c>
      <c r="L5" s="389"/>
      <c r="M5" s="376" t="str">
        <f>B5</f>
        <v>jan - set</v>
      </c>
      <c r="N5" s="377"/>
      <c r="P5" s="390" t="str">
        <f>B5</f>
        <v>jan - set</v>
      </c>
      <c r="Q5" s="389"/>
      <c r="R5" s="248" t="s">
        <v>91</v>
      </c>
    </row>
    <row r="6" spans="1:18" ht="19.5" customHeight="1" thickBot="1" x14ac:dyDescent="0.3">
      <c r="A6" s="399"/>
      <c r="B6" s="172">
        <f>'4'!E6</f>
        <v>2016</v>
      </c>
      <c r="C6" s="252">
        <f>'4'!F6</f>
        <v>2017</v>
      </c>
      <c r="D6" s="172">
        <f>B6</f>
        <v>2016</v>
      </c>
      <c r="E6" s="252">
        <f>C6</f>
        <v>2017</v>
      </c>
      <c r="F6" s="172" t="s">
        <v>1</v>
      </c>
      <c r="G6" s="251" t="s">
        <v>15</v>
      </c>
      <c r="I6" s="41">
        <f>B6</f>
        <v>2016</v>
      </c>
      <c r="J6" s="252">
        <f>E6</f>
        <v>2017</v>
      </c>
      <c r="K6" s="172">
        <f>B6</f>
        <v>2016</v>
      </c>
      <c r="L6" s="252">
        <f>C6</f>
        <v>2017</v>
      </c>
      <c r="M6" s="42">
        <v>1000</v>
      </c>
      <c r="N6" s="251" t="s">
        <v>15</v>
      </c>
      <c r="P6" s="41">
        <f>B6</f>
        <v>2016</v>
      </c>
      <c r="Q6" s="252">
        <f>C6</f>
        <v>2017</v>
      </c>
      <c r="R6" s="249" t="s">
        <v>24</v>
      </c>
    </row>
    <row r="7" spans="1:18" ht="20.100000000000001" customHeight="1" x14ac:dyDescent="0.25">
      <c r="A7" s="15" t="s">
        <v>44</v>
      </c>
      <c r="B7" s="70">
        <v>63314.19999999999</v>
      </c>
      <c r="C7" s="304">
        <v>135816.18000000005</v>
      </c>
      <c r="D7" s="4">
        <f>B7/$B$33</f>
        <v>7.7798357429400208E-2</v>
      </c>
      <c r="E7" s="306">
        <f>C7/$C$33</f>
        <v>0.16384132952859795</v>
      </c>
      <c r="F7" s="107">
        <f>(C7-B7)/B7</f>
        <v>1.1451140502446542</v>
      </c>
      <c r="G7" s="121">
        <f>(E7-D7)/D7</f>
        <v>1.1059741483267085</v>
      </c>
      <c r="I7" s="70">
        <v>5884.6400000000021</v>
      </c>
      <c r="J7" s="304">
        <v>12722.387999999997</v>
      </c>
      <c r="K7" s="4">
        <f>I7/$I$33</f>
        <v>7.2372407879292847E-2</v>
      </c>
      <c r="L7" s="306">
        <f>J7/$J$33</f>
        <v>0.14786368193211696</v>
      </c>
      <c r="M7" s="107">
        <f>(J7-I7)/I7</f>
        <v>1.1619653878571998</v>
      </c>
      <c r="N7" s="121">
        <f>(L7-K7)/K7</f>
        <v>1.0430946857362147</v>
      </c>
      <c r="P7" s="60">
        <f t="shared" ref="P7:Q33" si="0">(I7/B7)*10</f>
        <v>0.92943447125605361</v>
      </c>
      <c r="Q7" s="312">
        <f t="shared" si="0"/>
        <v>0.9367358145399165</v>
      </c>
      <c r="R7" s="124">
        <f>(Q7-P7)/P7</f>
        <v>7.8556837621868419E-3</v>
      </c>
    </row>
    <row r="8" spans="1:18" ht="20.100000000000001" customHeight="1" x14ac:dyDescent="0.25">
      <c r="A8" s="15" t="s">
        <v>35</v>
      </c>
      <c r="B8" s="28">
        <v>55424.460000000006</v>
      </c>
      <c r="C8" s="265">
        <v>67513.52</v>
      </c>
      <c r="D8" s="4">
        <f t="shared" ref="D8:D32" si="1">B8/$B$33</f>
        <v>6.8103710532731926E-2</v>
      </c>
      <c r="E8" s="271">
        <f t="shared" ref="E8:E32" si="2">C8/$C$33</f>
        <v>8.1444676753208531E-2</v>
      </c>
      <c r="F8" s="107">
        <f t="shared" ref="F8:F33" si="3">(C8-B8)/B8</f>
        <v>0.2181177768804603</v>
      </c>
      <c r="G8" s="103">
        <f t="shared" ref="G8:G32" si="4">(E8-D8)/D8</f>
        <v>0.19589191420142499</v>
      </c>
      <c r="I8" s="28">
        <v>6661.4689999999973</v>
      </c>
      <c r="J8" s="265">
        <v>7270.4629999999961</v>
      </c>
      <c r="K8" s="4">
        <f t="shared" ref="K8:K32" si="5">I8/$I$33</f>
        <v>8.1926260832143452E-2</v>
      </c>
      <c r="L8" s="271">
        <f t="shared" ref="L8:L32" si="6">J8/$J$33</f>
        <v>8.449965749600033E-2</v>
      </c>
      <c r="M8" s="107">
        <f t="shared" ref="M8:M33" si="7">(J8-I8)/I8</f>
        <v>9.1420375896067219E-2</v>
      </c>
      <c r="N8" s="103">
        <f t="shared" ref="N8:N32" si="8">(L8-K8)/K8</f>
        <v>3.1411132861652778E-2</v>
      </c>
      <c r="P8" s="60">
        <f t="shared" si="0"/>
        <v>1.2019005688102322</v>
      </c>
      <c r="Q8" s="313">
        <f t="shared" si="0"/>
        <v>1.0768899325646175</v>
      </c>
      <c r="R8" s="112">
        <f t="shared" ref="R8:R71" si="9">(Q8-P8)/P8</f>
        <v>-0.10401079714053502</v>
      </c>
    </row>
    <row r="9" spans="1:18" ht="20.100000000000001" customHeight="1" x14ac:dyDescent="0.25">
      <c r="A9" s="15" t="s">
        <v>37</v>
      </c>
      <c r="B9" s="28">
        <v>38242.25</v>
      </c>
      <c r="C9" s="265">
        <v>37604.139999999992</v>
      </c>
      <c r="D9" s="4">
        <f t="shared" si="1"/>
        <v>4.6990789339587023E-2</v>
      </c>
      <c r="E9" s="271">
        <f t="shared" si="2"/>
        <v>4.5363610531377989E-2</v>
      </c>
      <c r="F9" s="107">
        <f t="shared" si="3"/>
        <v>-1.6685995201642368E-2</v>
      </c>
      <c r="G9" s="103">
        <f t="shared" si="4"/>
        <v>-3.4627611731523532E-2</v>
      </c>
      <c r="I9" s="28">
        <v>7108.8239999999996</v>
      </c>
      <c r="J9" s="265">
        <v>6969.7360000000035</v>
      </c>
      <c r="K9" s="4">
        <f t="shared" si="5"/>
        <v>8.7428068678815668E-2</v>
      </c>
      <c r="L9" s="271">
        <f t="shared" si="6"/>
        <v>8.1004511657310402E-2</v>
      </c>
      <c r="M9" s="107">
        <f t="shared" si="7"/>
        <v>-1.9565542767692113E-2</v>
      </c>
      <c r="N9" s="103">
        <f t="shared" si="8"/>
        <v>-7.3472479932085374E-2</v>
      </c>
      <c r="P9" s="60">
        <f t="shared" si="0"/>
        <v>1.8588927168249776</v>
      </c>
      <c r="Q9" s="313">
        <f t="shared" si="0"/>
        <v>1.8534491149112851</v>
      </c>
      <c r="R9" s="112">
        <f t="shared" si="9"/>
        <v>-2.928411018248703E-3</v>
      </c>
    </row>
    <row r="10" spans="1:18" ht="20.100000000000001" customHeight="1" x14ac:dyDescent="0.25">
      <c r="A10" s="15" t="s">
        <v>46</v>
      </c>
      <c r="B10" s="28">
        <v>175950.21999999997</v>
      </c>
      <c r="C10" s="265">
        <v>102943.78000000006</v>
      </c>
      <c r="D10" s="4">
        <f t="shared" si="1"/>
        <v>0.21620170681050382</v>
      </c>
      <c r="E10" s="271">
        <f t="shared" si="2"/>
        <v>0.1241858354571561</v>
      </c>
      <c r="F10" s="107">
        <f t="shared" si="3"/>
        <v>-0.41492667642018249</v>
      </c>
      <c r="G10" s="103">
        <f t="shared" si="4"/>
        <v>-0.42560196545533135</v>
      </c>
      <c r="I10" s="28">
        <v>7787.0559999999996</v>
      </c>
      <c r="J10" s="265">
        <v>6174.5060000000021</v>
      </c>
      <c r="K10" s="4">
        <f t="shared" si="5"/>
        <v>9.5769323698797953E-2</v>
      </c>
      <c r="L10" s="271">
        <f t="shared" si="6"/>
        <v>7.1762093034102428E-2</v>
      </c>
      <c r="M10" s="107">
        <f t="shared" si="7"/>
        <v>-0.20708082746547574</v>
      </c>
      <c r="N10" s="103">
        <f t="shared" si="8"/>
        <v>-0.25067766731025637</v>
      </c>
      <c r="P10" s="60">
        <f t="shared" si="0"/>
        <v>0.44257154097335039</v>
      </c>
      <c r="Q10" s="313">
        <f t="shared" si="0"/>
        <v>0.59979398463899414</v>
      </c>
      <c r="R10" s="112">
        <f t="shared" si="9"/>
        <v>0.35524752296513112</v>
      </c>
    </row>
    <row r="11" spans="1:18" ht="20.100000000000001" customHeight="1" x14ac:dyDescent="0.25">
      <c r="A11" s="15" t="s">
        <v>39</v>
      </c>
      <c r="B11" s="28">
        <v>62475.120000000024</v>
      </c>
      <c r="C11" s="265">
        <v>89949.17</v>
      </c>
      <c r="D11" s="4">
        <f t="shared" si="1"/>
        <v>7.6767324173797849E-2</v>
      </c>
      <c r="E11" s="271">
        <f t="shared" si="2"/>
        <v>0.10850983736101157</v>
      </c>
      <c r="F11" s="107">
        <f t="shared" si="3"/>
        <v>0.43975985960491093</v>
      </c>
      <c r="G11" s="103">
        <f t="shared" si="4"/>
        <v>0.41348989988696311</v>
      </c>
      <c r="I11" s="28">
        <v>4419.6999999999989</v>
      </c>
      <c r="J11" s="265">
        <v>5502.9759999999997</v>
      </c>
      <c r="K11" s="4">
        <f t="shared" si="5"/>
        <v>5.4355802751588946E-2</v>
      </c>
      <c r="L11" s="271">
        <f t="shared" si="6"/>
        <v>6.3957355564385671E-2</v>
      </c>
      <c r="M11" s="107">
        <f t="shared" si="7"/>
        <v>0.2451017037355479</v>
      </c>
      <c r="N11" s="103">
        <f t="shared" si="8"/>
        <v>0.1766426458031852</v>
      </c>
      <c r="P11" s="60">
        <f t="shared" si="0"/>
        <v>0.70743361517352776</v>
      </c>
      <c r="Q11" s="313">
        <f t="shared" si="0"/>
        <v>0.61178730165047657</v>
      </c>
      <c r="R11" s="112">
        <f t="shared" si="9"/>
        <v>-0.135201821727951</v>
      </c>
    </row>
    <row r="12" spans="1:18" ht="20.100000000000001" customHeight="1" x14ac:dyDescent="0.25">
      <c r="A12" s="15" t="s">
        <v>49</v>
      </c>
      <c r="B12" s="28">
        <v>36092.569999999992</v>
      </c>
      <c r="C12" s="265">
        <v>21688.77</v>
      </c>
      <c r="D12" s="4">
        <f t="shared" si="1"/>
        <v>4.4349334926535387E-2</v>
      </c>
      <c r="E12" s="271">
        <f t="shared" si="2"/>
        <v>2.6164164775065595E-2</v>
      </c>
      <c r="F12" s="107">
        <f t="shared" si="3"/>
        <v>-0.39907936730468335</v>
      </c>
      <c r="G12" s="103">
        <f t="shared" si="4"/>
        <v>-0.41004380745716934</v>
      </c>
      <c r="I12" s="28">
        <v>7307.2529999999997</v>
      </c>
      <c r="J12" s="265">
        <v>4284.786000000001</v>
      </c>
      <c r="K12" s="4">
        <f t="shared" si="5"/>
        <v>8.9868453226227274E-2</v>
      </c>
      <c r="L12" s="271">
        <f t="shared" si="6"/>
        <v>4.9799159894446547E-2</v>
      </c>
      <c r="M12" s="107">
        <f t="shared" si="7"/>
        <v>-0.41362561279868082</v>
      </c>
      <c r="N12" s="103">
        <f t="shared" si="8"/>
        <v>-0.445866061930694</v>
      </c>
      <c r="P12" s="60">
        <f t="shared" si="0"/>
        <v>2.0245865007673327</v>
      </c>
      <c r="Q12" s="313">
        <f t="shared" si="0"/>
        <v>1.9755781448187246</v>
      </c>
      <c r="R12" s="112">
        <f t="shared" si="9"/>
        <v>-2.4206600177386132E-2</v>
      </c>
    </row>
    <row r="13" spans="1:18" ht="20.100000000000001" customHeight="1" x14ac:dyDescent="0.25">
      <c r="A13" s="15" t="s">
        <v>42</v>
      </c>
      <c r="B13" s="28">
        <v>16295.390000000001</v>
      </c>
      <c r="C13" s="265">
        <v>27640.080000000005</v>
      </c>
      <c r="D13" s="4">
        <f t="shared" si="1"/>
        <v>2.0023226632753383E-2</v>
      </c>
      <c r="E13" s="271">
        <f t="shared" si="2"/>
        <v>3.3343504842183083E-2</v>
      </c>
      <c r="F13" s="107">
        <f t="shared" si="3"/>
        <v>0.69619014948399538</v>
      </c>
      <c r="G13" s="103">
        <f t="shared" si="4"/>
        <v>0.66524134465125595</v>
      </c>
      <c r="I13" s="28">
        <v>2255.6620000000003</v>
      </c>
      <c r="J13" s="265">
        <v>4066.3419999999996</v>
      </c>
      <c r="K13" s="4">
        <f t="shared" si="5"/>
        <v>2.7741321525500524E-2</v>
      </c>
      <c r="L13" s="271">
        <f t="shared" si="6"/>
        <v>4.7260333525059012E-2</v>
      </c>
      <c r="M13" s="107">
        <f t="shared" si="7"/>
        <v>0.80272664964875018</v>
      </c>
      <c r="N13" s="103">
        <f t="shared" si="8"/>
        <v>0.70360786459347724</v>
      </c>
      <c r="P13" s="60">
        <f t="shared" si="0"/>
        <v>1.384233209515084</v>
      </c>
      <c r="Q13" s="313">
        <f t="shared" si="0"/>
        <v>1.4711759155545132</v>
      </c>
      <c r="R13" s="112">
        <f t="shared" si="9"/>
        <v>6.2809290690176725E-2</v>
      </c>
    </row>
    <row r="14" spans="1:18" ht="20.100000000000001" customHeight="1" x14ac:dyDescent="0.25">
      <c r="A14" s="15" t="s">
        <v>40</v>
      </c>
      <c r="B14" s="28">
        <v>21385.78999999999</v>
      </c>
      <c r="C14" s="265">
        <v>22224.240000000013</v>
      </c>
      <c r="D14" s="4">
        <f t="shared" si="1"/>
        <v>2.6278138779769658E-2</v>
      </c>
      <c r="E14" s="271">
        <f t="shared" si="2"/>
        <v>2.6810126962506592E-2</v>
      </c>
      <c r="F14" s="107">
        <f t="shared" si="3"/>
        <v>3.9205940019051103E-2</v>
      </c>
      <c r="G14" s="103">
        <f t="shared" si="4"/>
        <v>2.0244515305874223E-2</v>
      </c>
      <c r="I14" s="28">
        <v>3728.9010000000007</v>
      </c>
      <c r="J14" s="265">
        <v>3942.973</v>
      </c>
      <c r="K14" s="4">
        <f t="shared" si="5"/>
        <v>4.5859992134353655E-2</v>
      </c>
      <c r="L14" s="271">
        <f t="shared" si="6"/>
        <v>4.5826499359941326E-2</v>
      </c>
      <c r="M14" s="107">
        <f t="shared" si="7"/>
        <v>5.7408871943770874E-2</v>
      </c>
      <c r="N14" s="103">
        <f t="shared" si="8"/>
        <v>-7.3032664973441113E-4</v>
      </c>
      <c r="P14" s="60">
        <f t="shared" si="0"/>
        <v>1.7436349089746053</v>
      </c>
      <c r="Q14" s="313">
        <f t="shared" si="0"/>
        <v>1.7741767547506675</v>
      </c>
      <c r="R14" s="112">
        <f t="shared" si="9"/>
        <v>1.7516193108351587E-2</v>
      </c>
    </row>
    <row r="15" spans="1:18" ht="20.100000000000001" customHeight="1" x14ac:dyDescent="0.25">
      <c r="A15" s="15" t="s">
        <v>48</v>
      </c>
      <c r="B15" s="28">
        <v>20059.059999999998</v>
      </c>
      <c r="C15" s="265">
        <v>35885.81</v>
      </c>
      <c r="D15" s="4">
        <f t="shared" si="1"/>
        <v>2.464789762135168E-2</v>
      </c>
      <c r="E15" s="271">
        <f t="shared" si="2"/>
        <v>4.3290709704916261E-2</v>
      </c>
      <c r="F15" s="107">
        <f t="shared" si="3"/>
        <v>0.78900756067333178</v>
      </c>
      <c r="G15" s="103">
        <f t="shared" si="4"/>
        <v>0.75636520282423247</v>
      </c>
      <c r="I15" s="28">
        <v>2976.7179999999998</v>
      </c>
      <c r="J15" s="265">
        <v>3760.3750000000009</v>
      </c>
      <c r="K15" s="4">
        <f t="shared" si="5"/>
        <v>3.6609248694505145E-2</v>
      </c>
      <c r="L15" s="271">
        <f t="shared" si="6"/>
        <v>4.3704286722389275E-2</v>
      </c>
      <c r="M15" s="107">
        <f t="shared" si="7"/>
        <v>0.26326208932119238</v>
      </c>
      <c r="N15" s="103">
        <f t="shared" si="8"/>
        <v>0.19380452429085382</v>
      </c>
      <c r="P15" s="60">
        <f t="shared" si="0"/>
        <v>1.4839768164609906</v>
      </c>
      <c r="Q15" s="313">
        <f t="shared" si="0"/>
        <v>1.0478724041619798</v>
      </c>
      <c r="R15" s="112">
        <f t="shared" si="9"/>
        <v>-0.29387548879573394</v>
      </c>
    </row>
    <row r="16" spans="1:18" ht="20.100000000000001" customHeight="1" x14ac:dyDescent="0.25">
      <c r="A16" s="15" t="s">
        <v>36</v>
      </c>
      <c r="B16" s="28">
        <v>17121.380000000005</v>
      </c>
      <c r="C16" s="265">
        <v>18877.37999999999</v>
      </c>
      <c r="D16" s="4">
        <f t="shared" si="1"/>
        <v>2.1038175337042633E-2</v>
      </c>
      <c r="E16" s="271">
        <f t="shared" si="2"/>
        <v>2.2772655196284873E-2</v>
      </c>
      <c r="F16" s="107">
        <f t="shared" si="3"/>
        <v>0.10256182620793329</v>
      </c>
      <c r="G16" s="103">
        <f t="shared" si="4"/>
        <v>8.2444405536837725E-2</v>
      </c>
      <c r="I16" s="28">
        <v>2759.6870000000004</v>
      </c>
      <c r="J16" s="265">
        <v>3336.4869999999996</v>
      </c>
      <c r="K16" s="4">
        <f t="shared" si="5"/>
        <v>3.3940086935340473E-2</v>
      </c>
      <c r="L16" s="271">
        <f t="shared" si="6"/>
        <v>3.8777724161426552E-2</v>
      </c>
      <c r="M16" s="107">
        <f t="shared" si="7"/>
        <v>0.20900921010244974</v>
      </c>
      <c r="N16" s="103">
        <f t="shared" si="8"/>
        <v>0.14253461504981704</v>
      </c>
      <c r="P16" s="60">
        <f t="shared" si="0"/>
        <v>1.6118367795119315</v>
      </c>
      <c r="Q16" s="313">
        <f t="shared" si="0"/>
        <v>1.76745236891984</v>
      </c>
      <c r="R16" s="112">
        <f t="shared" si="9"/>
        <v>9.6545500999815473E-2</v>
      </c>
    </row>
    <row r="17" spans="1:18" ht="20.100000000000001" customHeight="1" x14ac:dyDescent="0.25">
      <c r="A17" s="15" t="s">
        <v>45</v>
      </c>
      <c r="B17" s="28">
        <v>26841.570000000003</v>
      </c>
      <c r="C17" s="265">
        <v>23326.480000000003</v>
      </c>
      <c r="D17" s="4">
        <f t="shared" si="1"/>
        <v>3.2982017569933228E-2</v>
      </c>
      <c r="E17" s="271">
        <f t="shared" si="2"/>
        <v>2.8139809972731151E-2</v>
      </c>
      <c r="F17" s="107">
        <f t="shared" si="3"/>
        <v>-0.13095694476887901</v>
      </c>
      <c r="G17" s="103">
        <f t="shared" si="4"/>
        <v>-0.14681356551141636</v>
      </c>
      <c r="I17" s="28">
        <v>3918.64</v>
      </c>
      <c r="J17" s="265">
        <v>3050.7419999999988</v>
      </c>
      <c r="K17" s="4">
        <f t="shared" si="5"/>
        <v>4.8193502476296252E-2</v>
      </c>
      <c r="L17" s="271">
        <f t="shared" si="6"/>
        <v>3.5456703941504561E-2</v>
      </c>
      <c r="M17" s="107">
        <f t="shared" si="7"/>
        <v>-0.22147939080905649</v>
      </c>
      <c r="N17" s="103">
        <f t="shared" si="8"/>
        <v>-0.26428455871320466</v>
      </c>
      <c r="P17" s="60">
        <f t="shared" si="0"/>
        <v>1.459914602610801</v>
      </c>
      <c r="Q17" s="313">
        <f t="shared" si="0"/>
        <v>1.3078449898998898</v>
      </c>
      <c r="R17" s="112">
        <f t="shared" si="9"/>
        <v>-0.10416336163701721</v>
      </c>
    </row>
    <row r="18" spans="1:18" ht="20.100000000000001" customHeight="1" x14ac:dyDescent="0.25">
      <c r="A18" s="15" t="s">
        <v>57</v>
      </c>
      <c r="B18" s="28">
        <v>57701.340000000026</v>
      </c>
      <c r="C18" s="265">
        <v>61513.469999999994</v>
      </c>
      <c r="D18" s="4">
        <f t="shared" si="1"/>
        <v>7.0901464023478938E-2</v>
      </c>
      <c r="E18" s="271">
        <f t="shared" si="2"/>
        <v>7.4206539373420158E-2</v>
      </c>
      <c r="F18" s="107">
        <f t="shared" si="3"/>
        <v>6.6066576616764294E-2</v>
      </c>
      <c r="G18" s="103">
        <f t="shared" si="4"/>
        <v>4.6615050837973494E-2</v>
      </c>
      <c r="I18" s="28">
        <v>2988.857</v>
      </c>
      <c r="J18" s="265">
        <v>2847.25</v>
      </c>
      <c r="K18" s="4">
        <f t="shared" si="5"/>
        <v>3.6758540521914594E-2</v>
      </c>
      <c r="L18" s="271">
        <f t="shared" si="6"/>
        <v>3.3091654521243977E-2</v>
      </c>
      <c r="M18" s="107">
        <f t="shared" si="7"/>
        <v>-4.7378312177531398E-2</v>
      </c>
      <c r="N18" s="103">
        <f t="shared" si="8"/>
        <v>-9.9756028085078746E-2</v>
      </c>
      <c r="P18" s="60">
        <f t="shared" si="0"/>
        <v>0.51798745055140805</v>
      </c>
      <c r="Q18" s="313">
        <f t="shared" si="0"/>
        <v>0.46286610070932438</v>
      </c>
      <c r="R18" s="112">
        <f t="shared" si="9"/>
        <v>-0.10641445035667541</v>
      </c>
    </row>
    <row r="19" spans="1:18" ht="20.100000000000001" customHeight="1" x14ac:dyDescent="0.25">
      <c r="A19" s="15" t="s">
        <v>43</v>
      </c>
      <c r="B19" s="28">
        <v>22140.909999999996</v>
      </c>
      <c r="C19" s="265">
        <v>21274.490000000009</v>
      </c>
      <c r="D19" s="4">
        <f t="shared" si="1"/>
        <v>2.7206004813962448E-2</v>
      </c>
      <c r="E19" s="271">
        <f t="shared" si="2"/>
        <v>2.5664399680824936E-2</v>
      </c>
      <c r="F19" s="107">
        <f t="shared" si="3"/>
        <v>-3.9132086260229931E-2</v>
      </c>
      <c r="G19" s="103">
        <f t="shared" si="4"/>
        <v>-5.6664149833067098E-2</v>
      </c>
      <c r="I19" s="28">
        <v>3041.2709999999993</v>
      </c>
      <c r="J19" s="265">
        <v>2677.509</v>
      </c>
      <c r="K19" s="4">
        <f t="shared" si="5"/>
        <v>3.740315555131065E-2</v>
      </c>
      <c r="L19" s="271">
        <f t="shared" si="6"/>
        <v>3.1118870069548318E-2</v>
      </c>
      <c r="M19" s="107">
        <f t="shared" si="7"/>
        <v>-0.11960854524309059</v>
      </c>
      <c r="N19" s="103">
        <f t="shared" si="8"/>
        <v>-0.16801484765480229</v>
      </c>
      <c r="P19" s="60">
        <f t="shared" si="0"/>
        <v>1.3735980138124404</v>
      </c>
      <c r="Q19" s="313">
        <f t="shared" si="0"/>
        <v>1.2585537890685037</v>
      </c>
      <c r="R19" s="112">
        <f t="shared" si="9"/>
        <v>-8.3753924792472484E-2</v>
      </c>
    </row>
    <row r="20" spans="1:18" ht="20.100000000000001" customHeight="1" x14ac:dyDescent="0.25">
      <c r="A20" s="15" t="s">
        <v>50</v>
      </c>
      <c r="B20" s="28">
        <v>17680.699999999997</v>
      </c>
      <c r="C20" s="265">
        <v>16311.34</v>
      </c>
      <c r="D20" s="4">
        <f t="shared" si="1"/>
        <v>2.1725448923021948E-2</v>
      </c>
      <c r="E20" s="271">
        <f t="shared" si="2"/>
        <v>1.9677122652050735E-2</v>
      </c>
      <c r="F20" s="107">
        <f t="shared" si="3"/>
        <v>-7.7449422251381295E-2</v>
      </c>
      <c r="G20" s="103">
        <f t="shared" si="4"/>
        <v>-9.4282345015234664E-2</v>
      </c>
      <c r="I20" s="28">
        <v>1934.9879999999998</v>
      </c>
      <c r="J20" s="265">
        <v>1844.6019999999994</v>
      </c>
      <c r="K20" s="4">
        <f t="shared" si="5"/>
        <v>2.3797503462834945E-2</v>
      </c>
      <c r="L20" s="271">
        <f t="shared" si="6"/>
        <v>2.1438557244076097E-2</v>
      </c>
      <c r="M20" s="107">
        <f t="shared" si="7"/>
        <v>-4.6711400794217033E-2</v>
      </c>
      <c r="N20" s="103">
        <f t="shared" si="8"/>
        <v>-9.912578529268265E-2</v>
      </c>
      <c r="P20" s="60">
        <f t="shared" si="0"/>
        <v>1.094406895654584</v>
      </c>
      <c r="Q20" s="313">
        <f t="shared" si="0"/>
        <v>1.1308709155716203</v>
      </c>
      <c r="R20" s="112">
        <f t="shared" si="9"/>
        <v>3.3318521714198926E-2</v>
      </c>
    </row>
    <row r="21" spans="1:18" ht="20.100000000000001" customHeight="1" x14ac:dyDescent="0.25">
      <c r="A21" s="15" t="s">
        <v>70</v>
      </c>
      <c r="B21" s="28">
        <v>33848.089999999997</v>
      </c>
      <c r="C21" s="265">
        <v>37423.699999999997</v>
      </c>
      <c r="D21" s="4">
        <f t="shared" si="1"/>
        <v>4.1591393465012699E-2</v>
      </c>
      <c r="E21" s="271">
        <f t="shared" si="2"/>
        <v>4.5145937427185694E-2</v>
      </c>
      <c r="F21" s="107">
        <f t="shared" si="3"/>
        <v>0.10563697981185943</v>
      </c>
      <c r="G21" s="103">
        <f t="shared" si="4"/>
        <v>8.546344967170022E-2</v>
      </c>
      <c r="I21" s="28">
        <v>1485.4429999999995</v>
      </c>
      <c r="J21" s="265">
        <v>1577.0709999999992</v>
      </c>
      <c r="K21" s="4">
        <f t="shared" si="5"/>
        <v>1.8268761840561244E-2</v>
      </c>
      <c r="L21" s="271">
        <f t="shared" si="6"/>
        <v>1.8329225985590565E-2</v>
      </c>
      <c r="M21" s="107">
        <f t="shared" si="7"/>
        <v>6.1683955560731536E-2</v>
      </c>
      <c r="N21" s="103">
        <f t="shared" si="8"/>
        <v>3.3097013118358106E-3</v>
      </c>
      <c r="P21" s="60">
        <f t="shared" si="0"/>
        <v>0.43885578181811724</v>
      </c>
      <c r="Q21" s="313">
        <f t="shared" si="0"/>
        <v>0.42140969492594249</v>
      </c>
      <c r="R21" s="112">
        <f t="shared" si="9"/>
        <v>-3.9753576493621864E-2</v>
      </c>
    </row>
    <row r="22" spans="1:18" ht="20.100000000000001" customHeight="1" x14ac:dyDescent="0.25">
      <c r="A22" s="15" t="s">
        <v>58</v>
      </c>
      <c r="B22" s="28">
        <v>5629.09</v>
      </c>
      <c r="C22" s="265">
        <v>7163.5599999999995</v>
      </c>
      <c r="D22" s="4">
        <f t="shared" si="1"/>
        <v>6.9168362835234825E-3</v>
      </c>
      <c r="E22" s="271">
        <f t="shared" si="2"/>
        <v>8.6417332202826103E-3</v>
      </c>
      <c r="F22" s="107">
        <f t="shared" si="3"/>
        <v>0.27259645875265792</v>
      </c>
      <c r="G22" s="103">
        <f t="shared" si="4"/>
        <v>0.24937657421037784</v>
      </c>
      <c r="I22" s="28">
        <v>1217.521</v>
      </c>
      <c r="J22" s="265">
        <v>1562.7359999999999</v>
      </c>
      <c r="K22" s="4">
        <f t="shared" si="5"/>
        <v>1.4973715709644848E-2</v>
      </c>
      <c r="L22" s="271">
        <f t="shared" si="6"/>
        <v>1.8162620008749047E-2</v>
      </c>
      <c r="M22" s="107">
        <f t="shared" si="7"/>
        <v>0.28353925722841739</v>
      </c>
      <c r="N22" s="103">
        <f t="shared" si="8"/>
        <v>0.21296679868512305</v>
      </c>
      <c r="P22" s="60">
        <f t="shared" si="0"/>
        <v>2.1629091025369993</v>
      </c>
      <c r="Q22" s="313">
        <f t="shared" si="0"/>
        <v>2.1815075186080661</v>
      </c>
      <c r="R22" s="112">
        <f t="shared" si="9"/>
        <v>8.5987968931526913E-3</v>
      </c>
    </row>
    <row r="23" spans="1:18" ht="20.100000000000001" customHeight="1" x14ac:dyDescent="0.25">
      <c r="A23" s="15" t="s">
        <v>69</v>
      </c>
      <c r="B23" s="28">
        <v>22907.08</v>
      </c>
      <c r="C23" s="265">
        <v>18651.060000000001</v>
      </c>
      <c r="D23" s="4">
        <f t="shared" si="1"/>
        <v>2.8147448716146856E-2</v>
      </c>
      <c r="E23" s="271">
        <f t="shared" si="2"/>
        <v>2.2499634929488161E-2</v>
      </c>
      <c r="F23" s="107">
        <f t="shared" si="3"/>
        <v>-0.18579495946231472</v>
      </c>
      <c r="G23" s="103">
        <f t="shared" si="4"/>
        <v>-0.20065100192966376</v>
      </c>
      <c r="I23" s="28">
        <v>1860.4360000000001</v>
      </c>
      <c r="J23" s="265">
        <v>1488.7120000000002</v>
      </c>
      <c r="K23" s="4">
        <f t="shared" si="5"/>
        <v>2.2880623627837899E-2</v>
      </c>
      <c r="L23" s="271">
        <f t="shared" si="6"/>
        <v>1.7302289291642875E-2</v>
      </c>
      <c r="M23" s="107">
        <f t="shared" si="7"/>
        <v>-0.19980477694475912</v>
      </c>
      <c r="N23" s="103">
        <f t="shared" si="8"/>
        <v>-0.24380167371872233</v>
      </c>
      <c r="P23" s="60">
        <f t="shared" si="0"/>
        <v>0.81216636952418209</v>
      </c>
      <c r="Q23" s="313">
        <f t="shared" si="0"/>
        <v>0.79819163093143242</v>
      </c>
      <c r="R23" s="112">
        <f t="shared" si="9"/>
        <v>-1.7206743737661713E-2</v>
      </c>
    </row>
    <row r="24" spans="1:18" ht="20.100000000000001" customHeight="1" x14ac:dyDescent="0.25">
      <c r="A24" s="15" t="s">
        <v>53</v>
      </c>
      <c r="B24" s="28">
        <v>5030.71</v>
      </c>
      <c r="C24" s="265">
        <v>5078.5199999999986</v>
      </c>
      <c r="D24" s="4">
        <f t="shared" si="1"/>
        <v>6.1815670845348746E-3</v>
      </c>
      <c r="E24" s="271">
        <f t="shared" si="2"/>
        <v>6.1264531872238992E-3</v>
      </c>
      <c r="F24" s="107">
        <f t="shared" si="3"/>
        <v>9.5036287124478612E-3</v>
      </c>
      <c r="G24" s="103">
        <f t="shared" si="4"/>
        <v>-8.9158455384007809E-3</v>
      </c>
      <c r="I24" s="28">
        <v>1310.4640000000002</v>
      </c>
      <c r="J24" s="265">
        <v>1304.4239999999998</v>
      </c>
      <c r="K24" s="4">
        <f t="shared" si="5"/>
        <v>1.6116777767056199E-2</v>
      </c>
      <c r="L24" s="271">
        <f t="shared" si="6"/>
        <v>1.5160434930975204E-2</v>
      </c>
      <c r="M24" s="107">
        <f t="shared" si="7"/>
        <v>-4.6090545028329034E-3</v>
      </c>
      <c r="N24" s="103">
        <f t="shared" si="8"/>
        <v>-5.933833982843801E-2</v>
      </c>
      <c r="P24" s="60">
        <f t="shared" si="0"/>
        <v>2.6049285289750355</v>
      </c>
      <c r="Q24" s="313">
        <f t="shared" si="0"/>
        <v>2.568512086198341</v>
      </c>
      <c r="R24" s="112">
        <f t="shared" si="9"/>
        <v>-1.397982415702716E-2</v>
      </c>
    </row>
    <row r="25" spans="1:18" ht="20.100000000000001" customHeight="1" x14ac:dyDescent="0.25">
      <c r="A25" s="15" t="s">
        <v>47</v>
      </c>
      <c r="B25" s="28">
        <v>9394.3299999999981</v>
      </c>
      <c r="C25" s="265">
        <v>5801.69</v>
      </c>
      <c r="D25" s="4">
        <f t="shared" si="1"/>
        <v>1.1543436435266294E-2</v>
      </c>
      <c r="E25" s="271">
        <f t="shared" si="2"/>
        <v>6.998846552102784E-3</v>
      </c>
      <c r="F25" s="107">
        <f t="shared" si="3"/>
        <v>-0.38242642104333135</v>
      </c>
      <c r="G25" s="103">
        <f t="shared" si="4"/>
        <v>-0.39369471202521256</v>
      </c>
      <c r="I25" s="28">
        <v>1743.32</v>
      </c>
      <c r="J25" s="265">
        <v>1201.8950000000002</v>
      </c>
      <c r="K25" s="4">
        <f t="shared" si="5"/>
        <v>2.1440269261013205E-2</v>
      </c>
      <c r="L25" s="271">
        <f t="shared" si="6"/>
        <v>1.3968809943212061E-2</v>
      </c>
      <c r="M25" s="107">
        <f t="shared" si="7"/>
        <v>-0.31057120895762097</v>
      </c>
      <c r="N25" s="103">
        <f t="shared" si="8"/>
        <v>-0.34847786783103418</v>
      </c>
      <c r="P25" s="60">
        <f t="shared" si="0"/>
        <v>1.8557150962335793</v>
      </c>
      <c r="Q25" s="313">
        <f t="shared" si="0"/>
        <v>2.0716291287538633</v>
      </c>
      <c r="R25" s="112">
        <f t="shared" si="9"/>
        <v>0.11635085200228754</v>
      </c>
    </row>
    <row r="26" spans="1:18" ht="20.100000000000001" customHeight="1" x14ac:dyDescent="0.25">
      <c r="A26" s="15" t="s">
        <v>41</v>
      </c>
      <c r="B26" s="28">
        <v>7852.8799999999992</v>
      </c>
      <c r="C26" s="265">
        <v>6933.4000000000005</v>
      </c>
      <c r="D26" s="4">
        <f t="shared" si="1"/>
        <v>9.6493545695939976E-3</v>
      </c>
      <c r="E26" s="271">
        <f t="shared" si="2"/>
        <v>8.3640805841658974E-3</v>
      </c>
      <c r="F26" s="107">
        <f t="shared" si="3"/>
        <v>-0.11708825297215783</v>
      </c>
      <c r="G26" s="103">
        <f t="shared" si="4"/>
        <v>-0.13319792284119361</v>
      </c>
      <c r="I26" s="28">
        <v>1131.5040000000001</v>
      </c>
      <c r="J26" s="265">
        <v>1103.3979999999999</v>
      </c>
      <c r="K26" s="4">
        <f t="shared" si="5"/>
        <v>1.3915833254889228E-2</v>
      </c>
      <c r="L26" s="271">
        <f t="shared" si="6"/>
        <v>1.2824046155213473E-2</v>
      </c>
      <c r="M26" s="107">
        <f t="shared" si="7"/>
        <v>-2.4839505649118535E-2</v>
      </c>
      <c r="N26" s="103">
        <f t="shared" si="8"/>
        <v>-7.8456466075587983E-2</v>
      </c>
      <c r="P26" s="60">
        <f t="shared" si="0"/>
        <v>1.4408777416692986</v>
      </c>
      <c r="Q26" s="313">
        <f t="shared" si="0"/>
        <v>1.591424120921914</v>
      </c>
      <c r="R26" s="112">
        <f t="shared" si="9"/>
        <v>0.10448241019963501</v>
      </c>
    </row>
    <row r="27" spans="1:18" ht="20.100000000000001" customHeight="1" x14ac:dyDescent="0.25">
      <c r="A27" s="15" t="s">
        <v>38</v>
      </c>
      <c r="B27" s="28">
        <v>8342.8499999999985</v>
      </c>
      <c r="C27" s="265">
        <v>9397.9800000000032</v>
      </c>
      <c r="D27" s="4">
        <f t="shared" si="1"/>
        <v>1.0251413210304663E-2</v>
      </c>
      <c r="E27" s="271">
        <f t="shared" si="2"/>
        <v>1.1337217245273524E-2</v>
      </c>
      <c r="F27" s="107">
        <f t="shared" si="3"/>
        <v>0.12647116992394744</v>
      </c>
      <c r="G27" s="103">
        <f t="shared" si="4"/>
        <v>0.10591749768484761</v>
      </c>
      <c r="I27" s="28">
        <v>947.40200000000027</v>
      </c>
      <c r="J27" s="265">
        <v>1043.7819999999999</v>
      </c>
      <c r="K27" s="4">
        <f t="shared" si="5"/>
        <v>1.1651649713433241E-2</v>
      </c>
      <c r="L27" s="271">
        <f t="shared" si="6"/>
        <v>1.2131169844408844E-2</v>
      </c>
      <c r="M27" s="107">
        <f t="shared" si="7"/>
        <v>0.10173083865138519</v>
      </c>
      <c r="N27" s="103">
        <f t="shared" si="8"/>
        <v>4.1154698499283028E-2</v>
      </c>
      <c r="P27" s="60">
        <f t="shared" si="0"/>
        <v>1.1355855612890084</v>
      </c>
      <c r="Q27" s="313">
        <f t="shared" si="0"/>
        <v>1.1106450535114989</v>
      </c>
      <c r="R27" s="112">
        <f t="shared" si="9"/>
        <v>-2.196268482772841E-2</v>
      </c>
    </row>
    <row r="28" spans="1:18" ht="20.100000000000001" customHeight="1" x14ac:dyDescent="0.25">
      <c r="A28" s="15" t="s">
        <v>71</v>
      </c>
      <c r="B28" s="28">
        <v>3499.65</v>
      </c>
      <c r="C28" s="265">
        <v>4028.1000000000004</v>
      </c>
      <c r="D28" s="4">
        <f t="shared" si="1"/>
        <v>4.3002521010737007E-3</v>
      </c>
      <c r="E28" s="271">
        <f t="shared" si="2"/>
        <v>4.8592830358956144E-3</v>
      </c>
      <c r="F28" s="107">
        <f t="shared" si="3"/>
        <v>0.15100081436715107</v>
      </c>
      <c r="G28" s="103">
        <f t="shared" si="4"/>
        <v>0.12999957250932639</v>
      </c>
      <c r="I28" s="28">
        <v>822.69700000000012</v>
      </c>
      <c r="J28" s="265">
        <v>995.77100000000007</v>
      </c>
      <c r="K28" s="4">
        <f t="shared" si="5"/>
        <v>1.0117961820106339E-2</v>
      </c>
      <c r="L28" s="271">
        <f t="shared" si="6"/>
        <v>1.1573170573105151E-2</v>
      </c>
      <c r="M28" s="107">
        <f t="shared" si="7"/>
        <v>0.21037392867604954</v>
      </c>
      <c r="N28" s="103">
        <f t="shared" si="8"/>
        <v>0.14382429770658278</v>
      </c>
      <c r="P28" s="60">
        <f t="shared" si="0"/>
        <v>2.350797936936551</v>
      </c>
      <c r="Q28" s="313">
        <f t="shared" si="0"/>
        <v>2.4720612695811921</v>
      </c>
      <c r="R28" s="112">
        <f t="shared" si="9"/>
        <v>5.1583902954528589E-2</v>
      </c>
    </row>
    <row r="29" spans="1:18" ht="20.100000000000001" customHeight="1" x14ac:dyDescent="0.25">
      <c r="A29" s="15" t="s">
        <v>55</v>
      </c>
      <c r="B29" s="28">
        <v>6580.9700000000012</v>
      </c>
      <c r="C29" s="265">
        <v>7281.3499999999995</v>
      </c>
      <c r="D29" s="4">
        <f t="shared" si="1"/>
        <v>8.0864743816104444E-3</v>
      </c>
      <c r="E29" s="271">
        <f t="shared" si="2"/>
        <v>8.7838287364808542E-3</v>
      </c>
      <c r="F29" s="107">
        <f>(C29-B29)/B29</f>
        <v>0.10642504068549137</v>
      </c>
      <c r="G29" s="103">
        <f>(E29-D29)/D29</f>
        <v>8.6237131531174127E-2</v>
      </c>
      <c r="I29" s="28">
        <v>648.21400000000017</v>
      </c>
      <c r="J29" s="265">
        <v>756.03899999999999</v>
      </c>
      <c r="K29" s="4">
        <f t="shared" si="5"/>
        <v>7.9720778163265595E-3</v>
      </c>
      <c r="L29" s="271">
        <f t="shared" si="6"/>
        <v>8.7869282263892453E-3</v>
      </c>
      <c r="M29" s="107">
        <f>(J29-I29)/I29</f>
        <v>0.16634167111478584</v>
      </c>
      <c r="N29" s="103">
        <f>(L29-K29)/K29</f>
        <v>0.10221305271179094</v>
      </c>
      <c r="P29" s="60">
        <f t="shared" si="0"/>
        <v>0.98498245699342202</v>
      </c>
      <c r="Q29" s="313">
        <f t="shared" si="0"/>
        <v>1.0383225638102824</v>
      </c>
      <c r="R29" s="112">
        <f>(Q29-P29)/P29</f>
        <v>5.4153357187372353E-2</v>
      </c>
    </row>
    <row r="30" spans="1:18" ht="20.100000000000001" customHeight="1" x14ac:dyDescent="0.25">
      <c r="A30" s="15" t="s">
        <v>84</v>
      </c>
      <c r="B30" s="28">
        <v>1218.4899999999998</v>
      </c>
      <c r="C30" s="265">
        <v>6781.9800000000005</v>
      </c>
      <c r="D30" s="4">
        <f t="shared" si="1"/>
        <v>1.4972394904168393E-3</v>
      </c>
      <c r="E30" s="271">
        <f t="shared" si="2"/>
        <v>8.1814156460324576E-3</v>
      </c>
      <c r="F30" s="107">
        <f t="shared" si="3"/>
        <v>4.5658889280995343</v>
      </c>
      <c r="G30" s="103">
        <f t="shared" si="4"/>
        <v>4.4643333270315413</v>
      </c>
      <c r="I30" s="28">
        <v>133.51499999999999</v>
      </c>
      <c r="J30" s="265">
        <v>739.00699999999995</v>
      </c>
      <c r="K30" s="4">
        <f t="shared" si="5"/>
        <v>1.6420379221165236E-3</v>
      </c>
      <c r="L30" s="271">
        <f t="shared" si="6"/>
        <v>8.588976848812345E-3</v>
      </c>
      <c r="M30" s="107">
        <f t="shared" si="7"/>
        <v>4.5350110474478527</v>
      </c>
      <c r="N30" s="103">
        <f t="shared" si="8"/>
        <v>4.230681175585449</v>
      </c>
      <c r="P30" s="60">
        <f t="shared" si="0"/>
        <v>1.0957414504837957</v>
      </c>
      <c r="Q30" s="313">
        <f t="shared" si="0"/>
        <v>1.0896626059056498</v>
      </c>
      <c r="R30" s="112">
        <f t="shared" si="9"/>
        <v>-5.5476997566003723E-3</v>
      </c>
    </row>
    <row r="31" spans="1:18" ht="20.100000000000001" customHeight="1" x14ac:dyDescent="0.25">
      <c r="A31" s="15" t="s">
        <v>59</v>
      </c>
      <c r="B31" s="28">
        <v>32098.110000000004</v>
      </c>
      <c r="C31" s="265">
        <v>5323.2500000000009</v>
      </c>
      <c r="D31" s="4">
        <f t="shared" si="1"/>
        <v>3.9441076955694078E-2</v>
      </c>
      <c r="E31" s="271">
        <f t="shared" si="2"/>
        <v>6.4216822871406704E-3</v>
      </c>
      <c r="F31" s="107">
        <f t="shared" si="3"/>
        <v>-0.83415690207305038</v>
      </c>
      <c r="G31" s="103">
        <f t="shared" si="4"/>
        <v>-0.83718288690862996</v>
      </c>
      <c r="I31" s="28">
        <v>1168.2350000000001</v>
      </c>
      <c r="J31" s="265">
        <v>503.95200000000006</v>
      </c>
      <c r="K31" s="4">
        <f t="shared" si="5"/>
        <v>1.4367570474806557E-2</v>
      </c>
      <c r="L31" s="271">
        <f t="shared" si="6"/>
        <v>5.8570920991447709E-3</v>
      </c>
      <c r="M31" s="107">
        <f t="shared" si="7"/>
        <v>-0.56862103943127884</v>
      </c>
      <c r="N31" s="103">
        <f t="shared" si="8"/>
        <v>-0.5923394209608962</v>
      </c>
      <c r="P31" s="60">
        <f t="shared" si="0"/>
        <v>0.36395756634892207</v>
      </c>
      <c r="Q31" s="313">
        <f t="shared" si="0"/>
        <v>0.94669985441224802</v>
      </c>
      <c r="R31" s="112">
        <f t="shared" si="9"/>
        <v>1.6011270047471891</v>
      </c>
    </row>
    <row r="32" spans="1:18" ht="20.100000000000001" customHeight="1" thickBot="1" x14ac:dyDescent="0.3">
      <c r="A32" s="15" t="s">
        <v>18</v>
      </c>
      <c r="B32" s="28">
        <f>B33-SUM(B7:B31)</f>
        <v>46697.169999999809</v>
      </c>
      <c r="C32" s="265">
        <f>C33-SUM(C7:C31)</f>
        <v>32516.010000000009</v>
      </c>
      <c r="D32" s="4">
        <f t="shared" si="1"/>
        <v>5.7379910392952135E-2</v>
      </c>
      <c r="E32" s="271">
        <f t="shared" si="2"/>
        <v>3.922556435739237E-2</v>
      </c>
      <c r="F32" s="107">
        <f t="shared" si="3"/>
        <v>-0.30368349944974948</v>
      </c>
      <c r="G32" s="103">
        <f t="shared" si="4"/>
        <v>-0.31638853932036864</v>
      </c>
      <c r="I32" s="28">
        <f>I33-SUM(I7:I31)</f>
        <v>6068.1289999999717</v>
      </c>
      <c r="J32" s="265">
        <f>J33-SUM(J7:J31)</f>
        <v>5313.4089999999997</v>
      </c>
      <c r="K32" s="4">
        <f t="shared" si="5"/>
        <v>7.4629052423285575E-2</v>
      </c>
      <c r="L32" s="271">
        <f t="shared" si="6"/>
        <v>6.1754146969204823E-2</v>
      </c>
      <c r="M32" s="107">
        <f t="shared" si="7"/>
        <v>-0.12437441590315162</v>
      </c>
      <c r="N32" s="103">
        <f t="shared" si="8"/>
        <v>-0.17251867786094996</v>
      </c>
      <c r="P32" s="60">
        <f t="shared" si="0"/>
        <v>1.2994639717995751</v>
      </c>
      <c r="Q32" s="313">
        <f t="shared" si="0"/>
        <v>1.6340900990004612</v>
      </c>
      <c r="R32" s="112">
        <f t="shared" si="9"/>
        <v>0.25751089253938758</v>
      </c>
    </row>
    <row r="33" spans="1:18" ht="26.25" customHeight="1" thickBot="1" x14ac:dyDescent="0.3">
      <c r="A33" s="19" t="s">
        <v>19</v>
      </c>
      <c r="B33" s="26">
        <v>813824.37999999966</v>
      </c>
      <c r="C33" s="284">
        <v>828949.45000000007</v>
      </c>
      <c r="D33" s="21">
        <f>SUM(D7:D32)</f>
        <v>1.0000000000000002</v>
      </c>
      <c r="E33" s="289">
        <f>SUM(E7:E32)</f>
        <v>1</v>
      </c>
      <c r="F33" s="117">
        <f t="shared" si="3"/>
        <v>1.8585176816649829E-2</v>
      </c>
      <c r="G33" s="119">
        <v>0</v>
      </c>
      <c r="H33" s="2"/>
      <c r="I33" s="26">
        <v>81310.545999999988</v>
      </c>
      <c r="J33" s="284">
        <v>86041.331000000006</v>
      </c>
      <c r="K33" s="21">
        <f>SUM(K7:K32)</f>
        <v>0.99999999999999989</v>
      </c>
      <c r="L33" s="289">
        <f>SUM(L7:L32)</f>
        <v>0.99999999999999978</v>
      </c>
      <c r="M33" s="117">
        <f t="shared" si="7"/>
        <v>5.8181690232408705E-2</v>
      </c>
      <c r="N33" s="119">
        <f>K33-L33</f>
        <v>0</v>
      </c>
      <c r="P33" s="51">
        <f t="shared" si="0"/>
        <v>0.99911661530710127</v>
      </c>
      <c r="Q33" s="302">
        <f t="shared" si="0"/>
        <v>1.0379563072271778</v>
      </c>
      <c r="R33" s="118">
        <f t="shared" si="9"/>
        <v>3.8874032645466773E-2</v>
      </c>
    </row>
    <row r="35" spans="1:18" ht="15.75" thickBot="1" x14ac:dyDescent="0.3"/>
    <row r="36" spans="1:18" x14ac:dyDescent="0.25">
      <c r="A36" s="397" t="s">
        <v>2</v>
      </c>
      <c r="B36" s="385" t="s">
        <v>1</v>
      </c>
      <c r="C36" s="380"/>
      <c r="D36" s="385" t="s">
        <v>13</v>
      </c>
      <c r="E36" s="380"/>
      <c r="F36" s="400" t="s">
        <v>101</v>
      </c>
      <c r="G36" s="396"/>
      <c r="I36" s="393" t="s">
        <v>20</v>
      </c>
      <c r="J36" s="394"/>
      <c r="K36" s="385" t="s">
        <v>13</v>
      </c>
      <c r="L36" s="386"/>
      <c r="M36" s="395" t="s">
        <v>101</v>
      </c>
      <c r="N36" s="396"/>
      <c r="P36" s="391" t="s">
        <v>23</v>
      </c>
      <c r="Q36" s="380"/>
      <c r="R36" s="247" t="s">
        <v>0</v>
      </c>
    </row>
    <row r="37" spans="1:18" x14ac:dyDescent="0.25">
      <c r="A37" s="398"/>
      <c r="B37" s="388" t="str">
        <f>B5</f>
        <v>jan - set</v>
      </c>
      <c r="C37" s="376"/>
      <c r="D37" s="388" t="str">
        <f>B5</f>
        <v>jan - set</v>
      </c>
      <c r="E37" s="376"/>
      <c r="F37" s="388" t="str">
        <f>B5</f>
        <v>jan - set</v>
      </c>
      <c r="G37" s="377"/>
      <c r="I37" s="390" t="str">
        <f>B5</f>
        <v>jan - set</v>
      </c>
      <c r="J37" s="376"/>
      <c r="K37" s="388" t="str">
        <f>B5</f>
        <v>jan - set</v>
      </c>
      <c r="L37" s="389"/>
      <c r="M37" s="376" t="str">
        <f>B5</f>
        <v>jan - set</v>
      </c>
      <c r="N37" s="377"/>
      <c r="P37" s="390" t="str">
        <f>B5</f>
        <v>jan - set</v>
      </c>
      <c r="Q37" s="389"/>
      <c r="R37" s="248" t="str">
        <f>R5</f>
        <v>2017/2016</v>
      </c>
    </row>
    <row r="38" spans="1:18" ht="19.5" customHeight="1" thickBot="1" x14ac:dyDescent="0.3">
      <c r="A38" s="399"/>
      <c r="B38" s="172">
        <f>B6</f>
        <v>2016</v>
      </c>
      <c r="C38" s="252">
        <f>C6</f>
        <v>2017</v>
      </c>
      <c r="D38" s="172">
        <f>B6</f>
        <v>2016</v>
      </c>
      <c r="E38" s="252">
        <f>C6</f>
        <v>2017</v>
      </c>
      <c r="F38" s="172" t="s">
        <v>1</v>
      </c>
      <c r="G38" s="251" t="s">
        <v>15</v>
      </c>
      <c r="I38" s="41">
        <f>B6</f>
        <v>2016</v>
      </c>
      <c r="J38" s="252">
        <f>C6</f>
        <v>2017</v>
      </c>
      <c r="K38" s="172">
        <f>B6</f>
        <v>2016</v>
      </c>
      <c r="L38" s="252">
        <f>C6</f>
        <v>2017</v>
      </c>
      <c r="M38" s="42">
        <v>1000</v>
      </c>
      <c r="N38" s="251" t="s">
        <v>15</v>
      </c>
      <c r="P38" s="41">
        <f>B6</f>
        <v>2016</v>
      </c>
      <c r="Q38" s="252">
        <f>C6</f>
        <v>2017</v>
      </c>
      <c r="R38" s="249" t="s">
        <v>24</v>
      </c>
    </row>
    <row r="39" spans="1:18" ht="20.100000000000001" customHeight="1" x14ac:dyDescent="0.25">
      <c r="A39" s="68" t="s">
        <v>35</v>
      </c>
      <c r="B39" s="70">
        <v>55424.459999999985</v>
      </c>
      <c r="C39" s="304">
        <v>67513.52</v>
      </c>
      <c r="D39" s="4">
        <f t="shared" ref="D39:D61" si="10">B39/$B$62</f>
        <v>0.11749993321995565</v>
      </c>
      <c r="E39" s="306">
        <f t="shared" ref="E39:E61" si="11">C39/$C$62</f>
        <v>0.1611565813193192</v>
      </c>
      <c r="F39" s="107">
        <f>(C39-B39)/B39</f>
        <v>0.21811777688046077</v>
      </c>
      <c r="G39" s="121">
        <f>(E39-D39)/D39</f>
        <v>0.3715461524360178</v>
      </c>
      <c r="I39" s="70">
        <v>6661.4690000000001</v>
      </c>
      <c r="J39" s="304">
        <v>7270.4629999999961</v>
      </c>
      <c r="K39" s="4">
        <f t="shared" ref="K39:K61" si="12">I39/$I$62</f>
        <v>0.13406352054355158</v>
      </c>
      <c r="L39" s="306">
        <f t="shared" ref="L39:L61" si="13">J39/$J$62</f>
        <v>0.15837739771268797</v>
      </c>
      <c r="M39" s="107">
        <f>(J39-I39)/I39</f>
        <v>9.1420375896066775E-2</v>
      </c>
      <c r="N39" s="121">
        <f>(L39-K39)/K39</f>
        <v>0.18136087334240808</v>
      </c>
      <c r="P39" s="60">
        <f t="shared" ref="P39:Q62" si="14">(I39/B39)*10</f>
        <v>1.2019005688102333</v>
      </c>
      <c r="Q39" s="312">
        <f t="shared" si="14"/>
        <v>1.0768899325646175</v>
      </c>
      <c r="R39" s="124">
        <f t="shared" si="9"/>
        <v>-0.10401079714053584</v>
      </c>
    </row>
    <row r="40" spans="1:18" ht="20.100000000000001" customHeight="1" x14ac:dyDescent="0.25">
      <c r="A40" s="68" t="s">
        <v>37</v>
      </c>
      <c r="B40" s="28">
        <v>38242.25</v>
      </c>
      <c r="C40" s="265">
        <v>37604.139999999992</v>
      </c>
      <c r="D40" s="4">
        <f t="shared" si="10"/>
        <v>8.1073623832886244E-2</v>
      </c>
      <c r="E40" s="271">
        <f t="shared" si="11"/>
        <v>8.9762089813315349E-2</v>
      </c>
      <c r="F40" s="107">
        <f t="shared" ref="F40:F62" si="15">(C40-B40)/B40</f>
        <v>-1.6685995201642368E-2</v>
      </c>
      <c r="G40" s="103">
        <f t="shared" ref="G40:G61" si="16">(E40-D40)/D40</f>
        <v>0.10716760358878599</v>
      </c>
      <c r="I40" s="28">
        <v>7108.8240000000005</v>
      </c>
      <c r="J40" s="265">
        <v>6969.7360000000035</v>
      </c>
      <c r="K40" s="4">
        <f t="shared" si="12"/>
        <v>0.14306663775880255</v>
      </c>
      <c r="L40" s="271">
        <f t="shared" si="13"/>
        <v>0.1518264587034471</v>
      </c>
      <c r="M40" s="107">
        <f t="shared" ref="M40:M62" si="17">(J40-I40)/I40</f>
        <v>-1.9565542767692238E-2</v>
      </c>
      <c r="N40" s="103">
        <f t="shared" ref="N40:N61" si="18">(L40-K40)/K40</f>
        <v>6.1228956532918787E-2</v>
      </c>
      <c r="P40" s="60">
        <f t="shared" si="14"/>
        <v>1.8588927168249778</v>
      </c>
      <c r="Q40" s="313">
        <f t="shared" si="14"/>
        <v>1.8534491149112851</v>
      </c>
      <c r="R40" s="112">
        <f t="shared" si="9"/>
        <v>-2.9284110182488223E-3</v>
      </c>
    </row>
    <row r="41" spans="1:18" ht="20.100000000000001" customHeight="1" x14ac:dyDescent="0.25">
      <c r="A41" s="68" t="s">
        <v>46</v>
      </c>
      <c r="B41" s="28">
        <v>175950.21999999997</v>
      </c>
      <c r="C41" s="265">
        <v>102943.78000000006</v>
      </c>
      <c r="D41" s="4">
        <f t="shared" si="10"/>
        <v>0.37301471408177017</v>
      </c>
      <c r="E41" s="271">
        <f t="shared" si="11"/>
        <v>0.2457295613217636</v>
      </c>
      <c r="F41" s="107">
        <f t="shared" si="15"/>
        <v>-0.41492667642018249</v>
      </c>
      <c r="G41" s="103">
        <f t="shared" si="16"/>
        <v>-0.34123359737520659</v>
      </c>
      <c r="I41" s="28">
        <v>7787.0559999999996</v>
      </c>
      <c r="J41" s="265">
        <v>6174.5060000000021</v>
      </c>
      <c r="K41" s="4">
        <f t="shared" si="12"/>
        <v>0.15671620509376935</v>
      </c>
      <c r="L41" s="271">
        <f t="shared" si="13"/>
        <v>0.13450342742152446</v>
      </c>
      <c r="M41" s="107">
        <f t="shared" si="17"/>
        <v>-0.20708082746547574</v>
      </c>
      <c r="N41" s="103">
        <f t="shared" si="18"/>
        <v>-0.14173886905284699</v>
      </c>
      <c r="P41" s="60">
        <f t="shared" si="14"/>
        <v>0.44257154097335039</v>
      </c>
      <c r="Q41" s="313">
        <f t="shared" si="14"/>
        <v>0.59979398463899414</v>
      </c>
      <c r="R41" s="112">
        <f t="shared" si="9"/>
        <v>0.35524752296513112</v>
      </c>
    </row>
    <row r="42" spans="1:18" ht="20.100000000000001" customHeight="1" x14ac:dyDescent="0.25">
      <c r="A42" s="68" t="s">
        <v>39</v>
      </c>
      <c r="B42" s="28">
        <v>62475.119999999995</v>
      </c>
      <c r="C42" s="265">
        <v>89949.17</v>
      </c>
      <c r="D42" s="4">
        <f t="shared" si="10"/>
        <v>0.13244734234503533</v>
      </c>
      <c r="E42" s="271">
        <f t="shared" si="11"/>
        <v>0.2147110790506889</v>
      </c>
      <c r="F42" s="107">
        <f t="shared" si="15"/>
        <v>0.4397598596049116</v>
      </c>
      <c r="G42" s="103">
        <f t="shared" si="16"/>
        <v>0.6211052275503598</v>
      </c>
      <c r="I42" s="28">
        <v>4419.7</v>
      </c>
      <c r="J42" s="265">
        <v>5502.9759999999997</v>
      </c>
      <c r="K42" s="4">
        <f t="shared" si="12"/>
        <v>8.8947429125067604E-2</v>
      </c>
      <c r="L42" s="271">
        <f t="shared" si="13"/>
        <v>0.11987503664558601</v>
      </c>
      <c r="M42" s="107">
        <f t="shared" si="17"/>
        <v>0.24510170373554763</v>
      </c>
      <c r="N42" s="103">
        <f t="shared" si="18"/>
        <v>0.34770659281261035</v>
      </c>
      <c r="P42" s="60">
        <f t="shared" si="14"/>
        <v>0.70743361517352832</v>
      </c>
      <c r="Q42" s="313">
        <f t="shared" si="14"/>
        <v>0.61178730165047657</v>
      </c>
      <c r="R42" s="112">
        <f t="shared" si="9"/>
        <v>-0.13520182172795167</v>
      </c>
    </row>
    <row r="43" spans="1:18" ht="20.100000000000001" customHeight="1" x14ac:dyDescent="0.25">
      <c r="A43" s="68" t="s">
        <v>49</v>
      </c>
      <c r="B43" s="28">
        <v>36092.57</v>
      </c>
      <c r="C43" s="265">
        <v>21688.77</v>
      </c>
      <c r="D43" s="4">
        <f t="shared" si="10"/>
        <v>7.6516299206822694E-2</v>
      </c>
      <c r="E43" s="271">
        <f t="shared" si="11"/>
        <v>5.1771675158116634E-2</v>
      </c>
      <c r="F43" s="107">
        <f t="shared" si="15"/>
        <v>-0.39907936730468346</v>
      </c>
      <c r="G43" s="103">
        <f t="shared" si="16"/>
        <v>-0.32339023587407983</v>
      </c>
      <c r="I43" s="28">
        <v>7307.2529999999997</v>
      </c>
      <c r="J43" s="265">
        <v>4284.786000000001</v>
      </c>
      <c r="K43" s="4">
        <f t="shared" si="12"/>
        <v>0.14706006478187153</v>
      </c>
      <c r="L43" s="271">
        <f t="shared" si="13"/>
        <v>9.3338382498577871E-2</v>
      </c>
      <c r="M43" s="107">
        <f t="shared" si="17"/>
        <v>-0.41362561279868082</v>
      </c>
      <c r="N43" s="103">
        <f t="shared" si="18"/>
        <v>-0.36530435616886842</v>
      </c>
      <c r="P43" s="60">
        <f t="shared" si="14"/>
        <v>2.0245865007673327</v>
      </c>
      <c r="Q43" s="313">
        <f t="shared" si="14"/>
        <v>1.9755781448187246</v>
      </c>
      <c r="R43" s="112">
        <f t="shared" si="9"/>
        <v>-2.4206600177386132E-2</v>
      </c>
    </row>
    <row r="44" spans="1:18" ht="20.100000000000001" customHeight="1" x14ac:dyDescent="0.25">
      <c r="A44" s="68" t="s">
        <v>40</v>
      </c>
      <c r="B44" s="28">
        <v>21385.79</v>
      </c>
      <c r="C44" s="265">
        <v>22224.240000000013</v>
      </c>
      <c r="D44" s="4">
        <f t="shared" si="10"/>
        <v>4.533790490436887E-2</v>
      </c>
      <c r="E44" s="271">
        <f t="shared" si="11"/>
        <v>5.3049856396467969E-2</v>
      </c>
      <c r="F44" s="107">
        <f t="shared" si="15"/>
        <v>3.9205940019050575E-2</v>
      </c>
      <c r="G44" s="103">
        <f t="shared" si="16"/>
        <v>0.17009942361399141</v>
      </c>
      <c r="I44" s="28">
        <v>3728.9009999999994</v>
      </c>
      <c r="J44" s="265">
        <v>3942.973</v>
      </c>
      <c r="K44" s="4">
        <f t="shared" si="12"/>
        <v>7.5044948166593586E-2</v>
      </c>
      <c r="L44" s="271">
        <f t="shared" si="13"/>
        <v>8.5892439448683078E-2</v>
      </c>
      <c r="M44" s="107">
        <f t="shared" si="17"/>
        <v>5.7408871943771263E-2</v>
      </c>
      <c r="N44" s="103">
        <f t="shared" si="18"/>
        <v>0.14454658903899775</v>
      </c>
      <c r="P44" s="60">
        <f t="shared" si="14"/>
        <v>1.7436349089746039</v>
      </c>
      <c r="Q44" s="313">
        <f t="shared" si="14"/>
        <v>1.7741767547506675</v>
      </c>
      <c r="R44" s="112">
        <f t="shared" si="9"/>
        <v>1.7516193108352365E-2</v>
      </c>
    </row>
    <row r="45" spans="1:18" ht="20.100000000000001" customHeight="1" x14ac:dyDescent="0.25">
      <c r="A45" s="68" t="s">
        <v>45</v>
      </c>
      <c r="B45" s="28">
        <v>26841.57</v>
      </c>
      <c r="C45" s="265">
        <v>23326.480000000003</v>
      </c>
      <c r="D45" s="4">
        <f t="shared" si="10"/>
        <v>5.6904166184366362E-2</v>
      </c>
      <c r="E45" s="271">
        <f t="shared" si="11"/>
        <v>5.5680932811879358E-2</v>
      </c>
      <c r="F45" s="107">
        <f t="shared" si="15"/>
        <v>-0.1309569447688789</v>
      </c>
      <c r="G45" s="103">
        <f t="shared" si="16"/>
        <v>-2.1496376355358497E-2</v>
      </c>
      <c r="I45" s="28">
        <v>3918.64</v>
      </c>
      <c r="J45" s="265">
        <v>3050.7419999999988</v>
      </c>
      <c r="K45" s="4">
        <f t="shared" si="12"/>
        <v>7.8863487039087479E-2</v>
      </c>
      <c r="L45" s="271">
        <f t="shared" si="13"/>
        <v>6.6456369979848773E-2</v>
      </c>
      <c r="M45" s="107">
        <f t="shared" si="17"/>
        <v>-0.22147939080905649</v>
      </c>
      <c r="N45" s="103">
        <f t="shared" si="18"/>
        <v>-0.15732397241183754</v>
      </c>
      <c r="P45" s="60">
        <f t="shared" si="14"/>
        <v>1.459914602610801</v>
      </c>
      <c r="Q45" s="313">
        <f t="shared" si="14"/>
        <v>1.3078449898998898</v>
      </c>
      <c r="R45" s="112">
        <f t="shared" si="9"/>
        <v>-0.10416336163701721</v>
      </c>
    </row>
    <row r="46" spans="1:18" ht="20.100000000000001" customHeight="1" x14ac:dyDescent="0.25">
      <c r="A46" s="68" t="s">
        <v>50</v>
      </c>
      <c r="B46" s="28">
        <v>17680.7</v>
      </c>
      <c r="C46" s="265">
        <v>16311.34</v>
      </c>
      <c r="D46" s="4">
        <f t="shared" si="10"/>
        <v>3.7483108888784311E-2</v>
      </c>
      <c r="E46" s="271">
        <f t="shared" si="11"/>
        <v>3.8935605655534833E-2</v>
      </c>
      <c r="F46" s="107">
        <f t="shared" si="15"/>
        <v>-7.7449422251381475E-2</v>
      </c>
      <c r="G46" s="103">
        <f t="shared" si="16"/>
        <v>3.8750701577614809E-2</v>
      </c>
      <c r="I46" s="28">
        <v>1934.9880000000005</v>
      </c>
      <c r="J46" s="265">
        <v>1844.6019999999994</v>
      </c>
      <c r="K46" s="4">
        <f t="shared" si="12"/>
        <v>3.8942056697933422E-2</v>
      </c>
      <c r="L46" s="271">
        <f t="shared" si="13"/>
        <v>4.0182209107675775E-2</v>
      </c>
      <c r="M46" s="107">
        <f t="shared" si="17"/>
        <v>-4.6711400794217373E-2</v>
      </c>
      <c r="N46" s="103">
        <f t="shared" si="18"/>
        <v>3.1846094297535266E-2</v>
      </c>
      <c r="P46" s="60">
        <f t="shared" si="14"/>
        <v>1.094406895654584</v>
      </c>
      <c r="Q46" s="313">
        <f t="shared" si="14"/>
        <v>1.1308709155716203</v>
      </c>
      <c r="R46" s="112">
        <f t="shared" si="9"/>
        <v>3.3318521714198926E-2</v>
      </c>
    </row>
    <row r="47" spans="1:18" ht="20.100000000000001" customHeight="1" x14ac:dyDescent="0.25">
      <c r="A47" s="68" t="s">
        <v>58</v>
      </c>
      <c r="B47" s="28">
        <v>5629.0899999999983</v>
      </c>
      <c r="C47" s="265">
        <v>7163.5599999999995</v>
      </c>
      <c r="D47" s="4">
        <f t="shared" si="10"/>
        <v>1.1933678723962672E-2</v>
      </c>
      <c r="E47" s="271">
        <f t="shared" si="11"/>
        <v>1.7099609673378341E-2</v>
      </c>
      <c r="F47" s="107">
        <f t="shared" si="15"/>
        <v>0.27259645875265837</v>
      </c>
      <c r="G47" s="103">
        <f t="shared" si="16"/>
        <v>0.4328867123800263</v>
      </c>
      <c r="I47" s="28">
        <v>1217.521</v>
      </c>
      <c r="J47" s="265">
        <v>1562.7359999999999</v>
      </c>
      <c r="K47" s="4">
        <f t="shared" si="12"/>
        <v>2.4502876406946497E-2</v>
      </c>
      <c r="L47" s="271">
        <f t="shared" si="13"/>
        <v>3.4042131978656007E-2</v>
      </c>
      <c r="M47" s="107">
        <f t="shared" si="17"/>
        <v>0.28353925722841739</v>
      </c>
      <c r="N47" s="103">
        <f t="shared" si="18"/>
        <v>0.38931166338516721</v>
      </c>
      <c r="P47" s="60">
        <f t="shared" si="14"/>
        <v>2.1629091025370002</v>
      </c>
      <c r="Q47" s="313">
        <f t="shared" si="14"/>
        <v>2.1815075186080661</v>
      </c>
      <c r="R47" s="112">
        <f t="shared" si="9"/>
        <v>8.5987968931522767E-3</v>
      </c>
    </row>
    <row r="48" spans="1:18" ht="20.100000000000001" customHeight="1" x14ac:dyDescent="0.25">
      <c r="A48" s="68" t="s">
        <v>53</v>
      </c>
      <c r="B48" s="28">
        <v>5030.7100000000009</v>
      </c>
      <c r="C48" s="265">
        <v>5078.5199999999986</v>
      </c>
      <c r="D48" s="4">
        <f t="shared" si="10"/>
        <v>1.066511228163456E-2</v>
      </c>
      <c r="E48" s="271">
        <f t="shared" si="11"/>
        <v>1.212256332304683E-2</v>
      </c>
      <c r="F48" s="107">
        <f t="shared" si="15"/>
        <v>9.5036287124476791E-3</v>
      </c>
      <c r="G48" s="103">
        <f t="shared" si="16"/>
        <v>0.13665594912882598</v>
      </c>
      <c r="I48" s="28">
        <v>1310.4640000000002</v>
      </c>
      <c r="J48" s="265">
        <v>1304.4239999999998</v>
      </c>
      <c r="K48" s="4">
        <f t="shared" si="12"/>
        <v>2.6373374609351904E-2</v>
      </c>
      <c r="L48" s="271">
        <f t="shared" si="13"/>
        <v>2.8415147513160492E-2</v>
      </c>
      <c r="M48" s="107">
        <f t="shared" si="17"/>
        <v>-4.6090545028329034E-3</v>
      </c>
      <c r="N48" s="103">
        <f t="shared" si="18"/>
        <v>7.7417961639409713E-2</v>
      </c>
      <c r="P48" s="60">
        <f t="shared" si="14"/>
        <v>2.604928528975035</v>
      </c>
      <c r="Q48" s="313">
        <f t="shared" si="14"/>
        <v>2.568512086198341</v>
      </c>
      <c r="R48" s="112">
        <f t="shared" si="9"/>
        <v>-1.3979824157026992E-2</v>
      </c>
    </row>
    <row r="49" spans="1:18" ht="20.100000000000001" customHeight="1" x14ac:dyDescent="0.25">
      <c r="A49" s="68" t="s">
        <v>47</v>
      </c>
      <c r="B49" s="28">
        <v>9394.33</v>
      </c>
      <c r="C49" s="265">
        <v>5801.69</v>
      </c>
      <c r="D49" s="4">
        <f t="shared" si="10"/>
        <v>1.9915992824219242E-2</v>
      </c>
      <c r="E49" s="271">
        <f t="shared" si="11"/>
        <v>1.3848789490971302E-2</v>
      </c>
      <c r="F49" s="107">
        <f t="shared" si="15"/>
        <v>-0.38242642104333152</v>
      </c>
      <c r="G49" s="103">
        <f t="shared" si="16"/>
        <v>-0.30463976296827122</v>
      </c>
      <c r="I49" s="28">
        <v>1743.3199999999997</v>
      </c>
      <c r="J49" s="265">
        <v>1201.8950000000002</v>
      </c>
      <c r="K49" s="4">
        <f t="shared" si="12"/>
        <v>3.5084696278551222E-2</v>
      </c>
      <c r="L49" s="271">
        <f t="shared" si="13"/>
        <v>2.6181689174938547E-2</v>
      </c>
      <c r="M49" s="107">
        <f t="shared" si="17"/>
        <v>-0.31057120895762086</v>
      </c>
      <c r="N49" s="103">
        <f t="shared" si="18"/>
        <v>-0.2537575652053019</v>
      </c>
      <c r="P49" s="60">
        <f t="shared" si="14"/>
        <v>1.8557150962335789</v>
      </c>
      <c r="Q49" s="313">
        <f t="shared" si="14"/>
        <v>2.0716291287538633</v>
      </c>
      <c r="R49" s="112">
        <f t="shared" si="9"/>
        <v>0.1163508520022878</v>
      </c>
    </row>
    <row r="50" spans="1:18" ht="20.100000000000001" customHeight="1" x14ac:dyDescent="0.25">
      <c r="A50" s="68" t="s">
        <v>38</v>
      </c>
      <c r="B50" s="28">
        <v>8342.8499999999967</v>
      </c>
      <c r="C50" s="265">
        <v>9397.9800000000032</v>
      </c>
      <c r="D50" s="4">
        <f t="shared" si="10"/>
        <v>1.7686853744070884E-2</v>
      </c>
      <c r="E50" s="271">
        <f t="shared" si="11"/>
        <v>2.2433230086467658E-2</v>
      </c>
      <c r="F50" s="107">
        <f t="shared" si="15"/>
        <v>0.12647116992394769</v>
      </c>
      <c r="G50" s="103">
        <f t="shared" si="16"/>
        <v>0.26835617069473927</v>
      </c>
      <c r="I50" s="28">
        <v>947.40199999999993</v>
      </c>
      <c r="J50" s="265">
        <v>1043.7819999999999</v>
      </c>
      <c r="K50" s="4">
        <f t="shared" si="12"/>
        <v>1.9066672454679568E-2</v>
      </c>
      <c r="L50" s="271">
        <f t="shared" si="13"/>
        <v>2.2737407086638767E-2</v>
      </c>
      <c r="M50" s="107">
        <f t="shared" si="17"/>
        <v>0.10173083865138557</v>
      </c>
      <c r="N50" s="103">
        <f t="shared" si="18"/>
        <v>0.19252098868768702</v>
      </c>
      <c r="P50" s="60">
        <f t="shared" si="14"/>
        <v>1.1355855612890082</v>
      </c>
      <c r="Q50" s="313">
        <f t="shared" si="14"/>
        <v>1.1106450535114989</v>
      </c>
      <c r="R50" s="112">
        <f t="shared" si="9"/>
        <v>-2.1962684827728219E-2</v>
      </c>
    </row>
    <row r="51" spans="1:18" ht="20.100000000000001" customHeight="1" x14ac:dyDescent="0.25">
      <c r="A51" s="68" t="s">
        <v>65</v>
      </c>
      <c r="B51" s="28">
        <v>1183.9799999999998</v>
      </c>
      <c r="C51" s="265">
        <v>1743.1499999999999</v>
      </c>
      <c r="D51" s="4">
        <f t="shared" si="10"/>
        <v>2.5100392666660733E-3</v>
      </c>
      <c r="E51" s="271">
        <f t="shared" si="11"/>
        <v>4.1609457591127112E-3</v>
      </c>
      <c r="F51" s="107">
        <f t="shared" si="15"/>
        <v>0.47227993716110084</v>
      </c>
      <c r="G51" s="103">
        <f t="shared" si="16"/>
        <v>0.65772138084494303</v>
      </c>
      <c r="I51" s="28">
        <v>284.60300000000001</v>
      </c>
      <c r="J51" s="265">
        <v>411.85800000000006</v>
      </c>
      <c r="K51" s="4">
        <f t="shared" si="12"/>
        <v>5.727697620037925E-3</v>
      </c>
      <c r="L51" s="271">
        <f t="shared" si="13"/>
        <v>8.9717805134490458E-3</v>
      </c>
      <c r="M51" s="107">
        <f t="shared" si="17"/>
        <v>0.44713161842988319</v>
      </c>
      <c r="N51" s="103">
        <f t="shared" si="18"/>
        <v>0.56638515309571125</v>
      </c>
      <c r="P51" s="60">
        <f t="shared" si="14"/>
        <v>2.4037821584824073</v>
      </c>
      <c r="Q51" s="313">
        <f t="shared" si="14"/>
        <v>2.3627226572584119</v>
      </c>
      <c r="R51" s="112">
        <f t="shared" si="9"/>
        <v>-1.7081207246299596E-2</v>
      </c>
    </row>
    <row r="52" spans="1:18" ht="20.100000000000001" customHeight="1" x14ac:dyDescent="0.25">
      <c r="A52" s="68" t="s">
        <v>60</v>
      </c>
      <c r="B52" s="28">
        <v>924.34999999999991</v>
      </c>
      <c r="C52" s="265">
        <v>1271.04</v>
      </c>
      <c r="D52" s="4">
        <f t="shared" si="10"/>
        <v>1.9596233011898723E-3</v>
      </c>
      <c r="E52" s="271">
        <f t="shared" si="11"/>
        <v>3.0340065385437978E-3</v>
      </c>
      <c r="F52" s="107">
        <f t="shared" si="15"/>
        <v>0.37506355817601567</v>
      </c>
      <c r="G52" s="103">
        <f t="shared" si="16"/>
        <v>0.54826008483445066</v>
      </c>
      <c r="I52" s="28">
        <v>233.512</v>
      </c>
      <c r="J52" s="265">
        <v>305.28699999999992</v>
      </c>
      <c r="K52" s="4">
        <f t="shared" si="12"/>
        <v>4.6994800710122376E-3</v>
      </c>
      <c r="L52" s="271">
        <f t="shared" si="13"/>
        <v>6.6502725638674437E-3</v>
      </c>
      <c r="M52" s="107">
        <f t="shared" si="17"/>
        <v>0.30737178389119152</v>
      </c>
      <c r="N52" s="103">
        <f t="shared" si="18"/>
        <v>0.41510815311001376</v>
      </c>
      <c r="P52" s="60">
        <f t="shared" si="14"/>
        <v>2.5262292421701735</v>
      </c>
      <c r="Q52" s="313">
        <f t="shared" si="14"/>
        <v>2.4018677618328295</v>
      </c>
      <c r="R52" s="112">
        <f t="shared" si="9"/>
        <v>-4.9228105771790737E-2</v>
      </c>
    </row>
    <row r="53" spans="1:18" ht="20.100000000000001" customHeight="1" x14ac:dyDescent="0.25">
      <c r="A53" s="68" t="s">
        <v>64</v>
      </c>
      <c r="B53" s="28">
        <v>565.42000000000007</v>
      </c>
      <c r="C53" s="265">
        <v>1536.2999999999997</v>
      </c>
      <c r="D53" s="4">
        <f t="shared" si="10"/>
        <v>1.1986911959309546E-3</v>
      </c>
      <c r="E53" s="271">
        <f t="shared" si="11"/>
        <v>3.6671892663998266E-3</v>
      </c>
      <c r="F53" s="107">
        <f t="shared" si="15"/>
        <v>1.7170952566233941</v>
      </c>
      <c r="G53" s="103">
        <f t="shared" si="16"/>
        <v>2.0593277725308821</v>
      </c>
      <c r="I53" s="28">
        <v>106.958</v>
      </c>
      <c r="J53" s="265">
        <v>246.95100000000002</v>
      </c>
      <c r="K53" s="4">
        <f t="shared" si="12"/>
        <v>2.1525531426022084E-3</v>
      </c>
      <c r="L53" s="271">
        <f t="shared" si="13"/>
        <v>5.3795001422256095E-3</v>
      </c>
      <c r="M53" s="107">
        <f t="shared" si="17"/>
        <v>1.3088595523476507</v>
      </c>
      <c r="N53" s="103">
        <f t="shared" si="18"/>
        <v>1.4991253575846051</v>
      </c>
      <c r="P53" s="60">
        <f t="shared" si="14"/>
        <v>1.8916557603197619</v>
      </c>
      <c r="Q53" s="313">
        <f t="shared" si="14"/>
        <v>1.6074399531341537</v>
      </c>
      <c r="R53" s="112">
        <f t="shared" si="9"/>
        <v>-0.15024710792917467</v>
      </c>
    </row>
    <row r="54" spans="1:18" ht="20.100000000000001" customHeight="1" x14ac:dyDescent="0.25">
      <c r="A54" s="68" t="s">
        <v>67</v>
      </c>
      <c r="B54" s="28">
        <v>680.21</v>
      </c>
      <c r="C54" s="265">
        <v>909.87999999999988</v>
      </c>
      <c r="D54" s="4">
        <f t="shared" si="10"/>
        <v>1.4420461575186492E-3</v>
      </c>
      <c r="E54" s="271">
        <f t="shared" si="11"/>
        <v>2.1719079409697811E-3</v>
      </c>
      <c r="F54" s="107">
        <f t="shared" si="15"/>
        <v>0.33764572705487989</v>
      </c>
      <c r="G54" s="103">
        <f t="shared" si="16"/>
        <v>0.50612928001348878</v>
      </c>
      <c r="I54" s="28">
        <v>177.22</v>
      </c>
      <c r="J54" s="265">
        <v>237.66600000000003</v>
      </c>
      <c r="K54" s="4">
        <f t="shared" si="12"/>
        <v>3.566591259484689E-3</v>
      </c>
      <c r="L54" s="271">
        <f t="shared" si="13"/>
        <v>5.1772387267198421E-3</v>
      </c>
      <c r="M54" s="107">
        <f t="shared" si="17"/>
        <v>0.34107888500169298</v>
      </c>
      <c r="N54" s="103">
        <f t="shared" si="18"/>
        <v>0.45159294969725911</v>
      </c>
      <c r="P54" s="60">
        <f t="shared" si="14"/>
        <v>2.6053718704517719</v>
      </c>
      <c r="Q54" s="313">
        <f t="shared" si="14"/>
        <v>2.6120587330197393</v>
      </c>
      <c r="R54" s="112">
        <f t="shared" si="9"/>
        <v>2.5665674231786203E-3</v>
      </c>
    </row>
    <row r="55" spans="1:18" ht="20.100000000000001" customHeight="1" x14ac:dyDescent="0.25">
      <c r="A55" s="68" t="s">
        <v>61</v>
      </c>
      <c r="B55" s="28">
        <v>1703.4399999999996</v>
      </c>
      <c r="C55" s="265">
        <v>1009.5300000000004</v>
      </c>
      <c r="D55" s="4">
        <f t="shared" si="10"/>
        <v>3.6112951979000115E-3</v>
      </c>
      <c r="E55" s="271">
        <f t="shared" si="11"/>
        <v>2.4097751611720491E-3</v>
      </c>
      <c r="F55" s="107">
        <f t="shared" si="15"/>
        <v>-0.40735805194195235</v>
      </c>
      <c r="G55" s="103">
        <f t="shared" si="16"/>
        <v>-0.33271166462012108</v>
      </c>
      <c r="I55" s="28">
        <v>226.86100000000002</v>
      </c>
      <c r="J55" s="265">
        <v>129.52900000000002</v>
      </c>
      <c r="K55" s="4">
        <f t="shared" si="12"/>
        <v>4.5656272413833439E-3</v>
      </c>
      <c r="L55" s="271">
        <f t="shared" si="13"/>
        <v>2.8216175432468024E-3</v>
      </c>
      <c r="M55" s="107">
        <f t="shared" si="17"/>
        <v>-0.4290380453229069</v>
      </c>
      <c r="N55" s="103">
        <f t="shared" si="18"/>
        <v>-0.38198687845749807</v>
      </c>
      <c r="P55" s="60">
        <f t="shared" si="14"/>
        <v>1.3317815714084444</v>
      </c>
      <c r="Q55" s="313">
        <f t="shared" si="14"/>
        <v>1.2830624151833028</v>
      </c>
      <c r="R55" s="112">
        <f t="shared" si="9"/>
        <v>-3.6581942017427101E-2</v>
      </c>
    </row>
    <row r="56" spans="1:18" ht="20.100000000000001" customHeight="1" x14ac:dyDescent="0.25">
      <c r="A56" s="68" t="s">
        <v>62</v>
      </c>
      <c r="B56" s="28">
        <v>271.11000000000007</v>
      </c>
      <c r="C56" s="265">
        <v>392.52</v>
      </c>
      <c r="D56" s="4">
        <f t="shared" si="10"/>
        <v>5.747535816363785E-4</v>
      </c>
      <c r="E56" s="271">
        <f t="shared" si="11"/>
        <v>9.3695575789055528E-4</v>
      </c>
      <c r="F56" s="107">
        <f t="shared" si="15"/>
        <v>0.44782560584264647</v>
      </c>
      <c r="G56" s="103">
        <f t="shared" si="16"/>
        <v>0.6301868971794008</v>
      </c>
      <c r="I56" s="28">
        <v>67.998999999999995</v>
      </c>
      <c r="J56" s="265">
        <v>94.407999999999987</v>
      </c>
      <c r="K56" s="4">
        <f t="shared" si="12"/>
        <v>1.3684947469456007E-3</v>
      </c>
      <c r="L56" s="271">
        <f t="shared" si="13"/>
        <v>2.0565531195550343E-3</v>
      </c>
      <c r="M56" s="107">
        <f t="shared" si="17"/>
        <v>0.38837335843174153</v>
      </c>
      <c r="N56" s="103">
        <f t="shared" si="18"/>
        <v>0.50278481093562044</v>
      </c>
      <c r="P56" s="60">
        <f t="shared" si="14"/>
        <v>2.5081701154512919</v>
      </c>
      <c r="Q56" s="313">
        <f t="shared" si="14"/>
        <v>2.4051768062773871</v>
      </c>
      <c r="R56" s="112">
        <f t="shared" si="9"/>
        <v>-4.1063127472664808E-2</v>
      </c>
    </row>
    <row r="57" spans="1:18" ht="20.100000000000001" customHeight="1" x14ac:dyDescent="0.25">
      <c r="A57" s="68" t="s">
        <v>66</v>
      </c>
      <c r="B57" s="28">
        <v>299.90999999999997</v>
      </c>
      <c r="C57" s="265">
        <v>434.69</v>
      </c>
      <c r="D57" s="4">
        <f t="shared" si="10"/>
        <v>6.3580962217758927E-4</v>
      </c>
      <c r="E57" s="271">
        <f t="shared" si="11"/>
        <v>1.0376166778697786E-3</v>
      </c>
      <c r="F57" s="107">
        <f t="shared" si="15"/>
        <v>0.44940148711280065</v>
      </c>
      <c r="G57" s="103">
        <f t="shared" si="16"/>
        <v>0.63196126902898586</v>
      </c>
      <c r="I57" s="28">
        <v>19.824999999999999</v>
      </c>
      <c r="J57" s="265">
        <v>94.251000000000005</v>
      </c>
      <c r="K57" s="4">
        <f t="shared" si="12"/>
        <v>3.9898246089202098E-4</v>
      </c>
      <c r="L57" s="271">
        <f t="shared" si="13"/>
        <v>2.0531330826961862E-3</v>
      </c>
      <c r="M57" s="107">
        <f t="shared" si="17"/>
        <v>3.7541488020176548</v>
      </c>
      <c r="N57" s="103">
        <f t="shared" si="18"/>
        <v>4.1459231518746833</v>
      </c>
      <c r="P57" s="60">
        <f t="shared" si="14"/>
        <v>0.66103164282618132</v>
      </c>
      <c r="Q57" s="313">
        <f t="shared" si="14"/>
        <v>2.1682348340196462</v>
      </c>
      <c r="R57" s="112">
        <f t="shared" si="9"/>
        <v>2.2800772210382445</v>
      </c>
    </row>
    <row r="58" spans="1:18" ht="20.100000000000001" customHeight="1" x14ac:dyDescent="0.25">
      <c r="A58" s="68" t="s">
        <v>85</v>
      </c>
      <c r="B58" s="28">
        <v>1237.3799999999999</v>
      </c>
      <c r="C58" s="265">
        <v>1998.92</v>
      </c>
      <c r="D58" s="4">
        <f t="shared" si="10"/>
        <v>2.6232473418362355E-3</v>
      </c>
      <c r="E58" s="271">
        <f t="shared" si="11"/>
        <v>4.7714756026765231E-3</v>
      </c>
      <c r="F58" s="107">
        <f t="shared" si="15"/>
        <v>0.61544553815319492</v>
      </c>
      <c r="G58" s="103">
        <f t="shared" si="16"/>
        <v>0.81891944635939617</v>
      </c>
      <c r="I58" s="28">
        <v>47.264000000000003</v>
      </c>
      <c r="J58" s="265">
        <v>81.826999999999984</v>
      </c>
      <c r="K58" s="4">
        <f t="shared" si="12"/>
        <v>9.5119833702902805E-4</v>
      </c>
      <c r="L58" s="271">
        <f t="shared" si="13"/>
        <v>1.7824927136877147E-3</v>
      </c>
      <c r="M58" s="107">
        <f t="shared" si="17"/>
        <v>0.73127538930264002</v>
      </c>
      <c r="N58" s="103">
        <f t="shared" si="18"/>
        <v>0.87394431245028315</v>
      </c>
      <c r="P58" s="60">
        <f t="shared" si="14"/>
        <v>0.3819683524867058</v>
      </c>
      <c r="Q58" s="313">
        <f t="shared" si="14"/>
        <v>0.4093560522682248</v>
      </c>
      <c r="R58" s="112">
        <f t="shared" si="9"/>
        <v>7.1701489411932939E-2</v>
      </c>
    </row>
    <row r="59" spans="1:18" ht="20.100000000000001" customHeight="1" x14ac:dyDescent="0.25">
      <c r="A59" s="68" t="s">
        <v>68</v>
      </c>
      <c r="B59" s="28">
        <v>139.06</v>
      </c>
      <c r="C59" s="265">
        <v>204.28000000000006</v>
      </c>
      <c r="D59" s="4">
        <f t="shared" si="10"/>
        <v>2.9480739575211089E-4</v>
      </c>
      <c r="E59" s="271">
        <f t="shared" si="11"/>
        <v>4.8762183384765795E-4</v>
      </c>
      <c r="F59" s="107">
        <f>(C59-B59)/B59</f>
        <v>0.46900618438084318</v>
      </c>
      <c r="G59" s="103">
        <f>(E59-D59)/D59</f>
        <v>0.65403528159000224</v>
      </c>
      <c r="I59" s="28">
        <v>40.170999999999999</v>
      </c>
      <c r="J59" s="265">
        <v>57.448000000000015</v>
      </c>
      <c r="K59" s="4">
        <f t="shared" si="12"/>
        <v>8.0845016073106566E-4</v>
      </c>
      <c r="L59" s="271">
        <f t="shared" si="13"/>
        <v>1.2514285188987972E-3</v>
      </c>
      <c r="M59" s="107">
        <f>(J59-I59)/I59</f>
        <v>0.43008638072241206</v>
      </c>
      <c r="N59" s="103">
        <f>(L59-K59)/K59</f>
        <v>0.54793527131858666</v>
      </c>
      <c r="P59" s="60">
        <f t="shared" si="14"/>
        <v>2.8887530562347186</v>
      </c>
      <c r="Q59" s="313">
        <f t="shared" si="14"/>
        <v>2.8122185235950652</v>
      </c>
      <c r="R59" s="112">
        <f>(Q59-P59)/P59</f>
        <v>-2.649396855659605E-2</v>
      </c>
    </row>
    <row r="60" spans="1:18" ht="20.100000000000001" customHeight="1" x14ac:dyDescent="0.25">
      <c r="A60" s="68" t="s">
        <v>63</v>
      </c>
      <c r="B60" s="28">
        <v>2012.8700000000001</v>
      </c>
      <c r="C60" s="265">
        <v>137.70000000000002</v>
      </c>
      <c r="D60" s="4">
        <f t="shared" si="10"/>
        <v>4.267287233478724E-3</v>
      </c>
      <c r="E60" s="271">
        <f t="shared" si="11"/>
        <v>3.2869358978276138E-4</v>
      </c>
      <c r="F60" s="107">
        <f>(C60-B60)/B60</f>
        <v>-0.93159021695390165</v>
      </c>
      <c r="G60" s="103">
        <f>(E60-D60)/D60</f>
        <v>-0.92297364301985174</v>
      </c>
      <c r="I60" s="28">
        <v>356.435</v>
      </c>
      <c r="J60" s="265">
        <v>35.286999999999999</v>
      </c>
      <c r="K60" s="4">
        <f t="shared" si="12"/>
        <v>7.1733323302924342E-3</v>
      </c>
      <c r="L60" s="271">
        <f t="shared" si="13"/>
        <v>7.6868051361895704E-4</v>
      </c>
      <c r="M60" s="107">
        <f>(J60-I60)/I60</f>
        <v>-0.90100018236144042</v>
      </c>
      <c r="N60" s="103">
        <f>(L60-K60)/K60</f>
        <v>-0.89284192084996838</v>
      </c>
      <c r="P60" s="60">
        <f t="shared" si="14"/>
        <v>1.7707800305037087</v>
      </c>
      <c r="Q60" s="313">
        <f t="shared" si="14"/>
        <v>2.562599854756717</v>
      </c>
      <c r="R60" s="112">
        <f>(Q60-P60)/P60</f>
        <v>0.44715877218683708</v>
      </c>
    </row>
    <row r="61" spans="1:18" ht="20.100000000000001" customHeight="1" thickBot="1" x14ac:dyDescent="0.3">
      <c r="A61" s="15" t="s">
        <v>18</v>
      </c>
      <c r="B61" s="28">
        <f>B62-SUM(B39:B60)</f>
        <v>190.40999999997439</v>
      </c>
      <c r="C61" s="265">
        <f>C62-SUM(C39:C60)</f>
        <v>290.00000000005821</v>
      </c>
      <c r="D61" s="4">
        <f t="shared" si="10"/>
        <v>4.0366946803647259E-4</v>
      </c>
      <c r="E61" s="271">
        <f t="shared" si="11"/>
        <v>6.9223777078445835E-4</v>
      </c>
      <c r="F61" s="107">
        <f t="shared" si="15"/>
        <v>0.52302925266581179</v>
      </c>
      <c r="G61" s="103">
        <f t="shared" si="16"/>
        <v>0.7148628410061294</v>
      </c>
      <c r="I61" s="28">
        <f>I62-SUM(I39:I60)</f>
        <v>42.514999999984866</v>
      </c>
      <c r="J61" s="265">
        <f>J62-SUM(J39:J60)</f>
        <v>57.805000000022119</v>
      </c>
      <c r="K61" s="4">
        <f t="shared" si="12"/>
        <v>8.556236733830131E-4</v>
      </c>
      <c r="L61" s="271">
        <f t="shared" si="13"/>
        <v>1.2592052906101629E-3</v>
      </c>
      <c r="M61" s="107">
        <f t="shared" si="17"/>
        <v>0.35963777490397969</v>
      </c>
      <c r="N61" s="103">
        <f t="shared" si="18"/>
        <v>0.47168121895394272</v>
      </c>
      <c r="P61" s="60">
        <f t="shared" si="14"/>
        <v>2.2328134026569293</v>
      </c>
      <c r="Q61" s="313">
        <f t="shared" si="14"/>
        <v>1.9932758620693281</v>
      </c>
      <c r="R61" s="112">
        <f t="shared" si="9"/>
        <v>-0.10728059062282781</v>
      </c>
    </row>
    <row r="62" spans="1:18" ht="26.25" customHeight="1" thickBot="1" x14ac:dyDescent="0.3">
      <c r="A62" s="19" t="s">
        <v>19</v>
      </c>
      <c r="B62" s="72">
        <v>471697.79999999987</v>
      </c>
      <c r="C62" s="310">
        <v>418931.20000000019</v>
      </c>
      <c r="D62" s="69">
        <f>SUM(D39:D61)</f>
        <v>1.0000000000000002</v>
      </c>
      <c r="E62" s="311">
        <f>SUM(E39:E61)</f>
        <v>0.99999999999999978</v>
      </c>
      <c r="F62" s="117">
        <f t="shared" si="15"/>
        <v>-0.11186526627853617</v>
      </c>
      <c r="G62" s="119">
        <v>0</v>
      </c>
      <c r="H62" s="2"/>
      <c r="I62" s="72">
        <v>49688.900999999991</v>
      </c>
      <c r="J62" s="310">
        <v>45905.938000000002</v>
      </c>
      <c r="K62" s="69">
        <f>SUM(K39:K61)</f>
        <v>0.99999999999999956</v>
      </c>
      <c r="L62" s="311">
        <f>SUM(L39:L61)</f>
        <v>1.0000000000000004</v>
      </c>
      <c r="M62" s="117">
        <f t="shared" si="17"/>
        <v>-7.6132957740401408E-2</v>
      </c>
      <c r="N62" s="119">
        <v>0</v>
      </c>
      <c r="O62" s="2"/>
      <c r="P62" s="51">
        <f t="shared" si="14"/>
        <v>1.0534054006611862</v>
      </c>
      <c r="Q62" s="302">
        <f t="shared" si="14"/>
        <v>1.0957870409270063</v>
      </c>
      <c r="R62" s="118">
        <f t="shared" si="9"/>
        <v>4.0232981755379885E-2</v>
      </c>
    </row>
    <row r="64" spans="1:18" ht="15.75" thickBot="1" x14ac:dyDescent="0.3"/>
    <row r="65" spans="1:18" x14ac:dyDescent="0.25">
      <c r="A65" s="397" t="s">
        <v>16</v>
      </c>
      <c r="B65" s="385" t="s">
        <v>1</v>
      </c>
      <c r="C65" s="380"/>
      <c r="D65" s="385" t="s">
        <v>13</v>
      </c>
      <c r="E65" s="380"/>
      <c r="F65" s="400" t="s">
        <v>101</v>
      </c>
      <c r="G65" s="396"/>
      <c r="I65" s="393" t="s">
        <v>20</v>
      </c>
      <c r="J65" s="394"/>
      <c r="K65" s="385" t="s">
        <v>13</v>
      </c>
      <c r="L65" s="386"/>
      <c r="M65" s="395" t="s">
        <v>101</v>
      </c>
      <c r="N65" s="396"/>
      <c r="P65" s="391" t="s">
        <v>23</v>
      </c>
      <c r="Q65" s="380"/>
      <c r="R65" s="247" t="s">
        <v>0</v>
      </c>
    </row>
    <row r="66" spans="1:18" x14ac:dyDescent="0.25">
      <c r="A66" s="398"/>
      <c r="B66" s="388" t="str">
        <f>B5</f>
        <v>jan - set</v>
      </c>
      <c r="C66" s="376"/>
      <c r="D66" s="388" t="str">
        <f>B5</f>
        <v>jan - set</v>
      </c>
      <c r="E66" s="376"/>
      <c r="F66" s="388" t="str">
        <f>B5</f>
        <v>jan - set</v>
      </c>
      <c r="G66" s="377"/>
      <c r="I66" s="390" t="str">
        <f>B5</f>
        <v>jan - set</v>
      </c>
      <c r="J66" s="376"/>
      <c r="K66" s="388" t="str">
        <f>B5</f>
        <v>jan - set</v>
      </c>
      <c r="L66" s="389"/>
      <c r="M66" s="376" t="str">
        <f>B5</f>
        <v>jan - set</v>
      </c>
      <c r="N66" s="377"/>
      <c r="P66" s="390" t="str">
        <f>B5</f>
        <v>jan - set</v>
      </c>
      <c r="Q66" s="389"/>
      <c r="R66" s="248" t="str">
        <f>R37</f>
        <v>2017/2016</v>
      </c>
    </row>
    <row r="67" spans="1:18" ht="19.5" customHeight="1" thickBot="1" x14ac:dyDescent="0.3">
      <c r="A67" s="399"/>
      <c r="B67" s="172">
        <f>B6</f>
        <v>2016</v>
      </c>
      <c r="C67" s="252">
        <f>C6</f>
        <v>2017</v>
      </c>
      <c r="D67" s="172">
        <f>B6</f>
        <v>2016</v>
      </c>
      <c r="E67" s="252">
        <f>C6</f>
        <v>2017</v>
      </c>
      <c r="F67" s="172" t="s">
        <v>1</v>
      </c>
      <c r="G67" s="251" t="s">
        <v>15</v>
      </c>
      <c r="I67" s="41">
        <f>B6</f>
        <v>2016</v>
      </c>
      <c r="J67" s="252">
        <f>C6</f>
        <v>2017</v>
      </c>
      <c r="K67" s="172">
        <f>B6</f>
        <v>2016</v>
      </c>
      <c r="L67" s="252">
        <f>C6</f>
        <v>2017</v>
      </c>
      <c r="M67" s="42">
        <v>1000</v>
      </c>
      <c r="N67" s="251" t="s">
        <v>15</v>
      </c>
      <c r="P67" s="41">
        <f>B6</f>
        <v>2016</v>
      </c>
      <c r="Q67" s="252">
        <f>C6</f>
        <v>2017</v>
      </c>
      <c r="R67" s="249" t="s">
        <v>24</v>
      </c>
    </row>
    <row r="68" spans="1:18" ht="20.100000000000001" customHeight="1" x14ac:dyDescent="0.25">
      <c r="A68" s="68" t="s">
        <v>44</v>
      </c>
      <c r="B68" s="70">
        <v>63314.19999999999</v>
      </c>
      <c r="C68" s="304">
        <v>135816.18000000005</v>
      </c>
      <c r="D68" s="4">
        <f>B68/$B$96</f>
        <v>0.18506074564566133</v>
      </c>
      <c r="E68" s="306">
        <f>C68/$C$96</f>
        <v>0.33124423120190394</v>
      </c>
      <c r="F68" s="120">
        <f t="shared" ref="F68:F92" si="19">(C68-B68)/B68</f>
        <v>1.1451140502446542</v>
      </c>
      <c r="G68" s="121">
        <f t="shared" ref="G68:G92" si="20">(E68-D68)/D68</f>
        <v>0.78992162841569002</v>
      </c>
      <c r="I68" s="28">
        <v>5884.6399999999985</v>
      </c>
      <c r="J68" s="304">
        <v>12722.387999999997</v>
      </c>
      <c r="K68" s="74">
        <f>I68/$I$96</f>
        <v>0.18609531540816415</v>
      </c>
      <c r="L68" s="306">
        <f>J68/$J$96</f>
        <v>0.31698675530597137</v>
      </c>
      <c r="M68" s="120">
        <f t="shared" ref="M68:M92" si="21">(J68-I68)/I68</f>
        <v>1.1619653878572012</v>
      </c>
      <c r="N68" s="121">
        <f t="shared" ref="N68:N92" si="22">(L68-K68)/K68</f>
        <v>0.70335698462221963</v>
      </c>
      <c r="P68" s="75">
        <f t="shared" ref="P68:Q96" si="23">(I68/B68)*10</f>
        <v>0.92943447125605305</v>
      </c>
      <c r="Q68" s="308">
        <f t="shared" si="23"/>
        <v>0.9367358145399165</v>
      </c>
      <c r="R68" s="124">
        <f t="shared" si="9"/>
        <v>7.8556837621874438E-3</v>
      </c>
    </row>
    <row r="69" spans="1:18" ht="20.100000000000001" customHeight="1" x14ac:dyDescent="0.25">
      <c r="A69" s="68" t="s">
        <v>42</v>
      </c>
      <c r="B69" s="28">
        <v>16295.390000000001</v>
      </c>
      <c r="C69" s="265">
        <v>27640.080000000005</v>
      </c>
      <c r="D69" s="4">
        <f t="shared" ref="D69:D95" si="24">B69/$B$96</f>
        <v>4.7629710617631646E-2</v>
      </c>
      <c r="E69" s="271">
        <f t="shared" ref="E69:E95" si="25">C69/$C$96</f>
        <v>6.7411828619823644E-2</v>
      </c>
      <c r="F69" s="122">
        <f t="shared" si="19"/>
        <v>0.69619014948399538</v>
      </c>
      <c r="G69" s="103">
        <f t="shared" si="20"/>
        <v>0.41533147578832907</v>
      </c>
      <c r="I69" s="28">
        <v>2255.6620000000003</v>
      </c>
      <c r="J69" s="265">
        <v>4066.3419999999996</v>
      </c>
      <c r="K69" s="35">
        <f t="shared" ref="K69:K96" si="26">I69/$I$96</f>
        <v>7.1332848117167835E-2</v>
      </c>
      <c r="L69" s="271">
        <f t="shared" ref="L69:L96" si="27">J69/$J$96</f>
        <v>0.10131561437557118</v>
      </c>
      <c r="M69" s="122">
        <f t="shared" si="21"/>
        <v>0.80272664964875018</v>
      </c>
      <c r="N69" s="103">
        <f t="shared" si="22"/>
        <v>0.42032201222577187</v>
      </c>
      <c r="P69" s="73">
        <f t="shared" si="23"/>
        <v>1.384233209515084</v>
      </c>
      <c r="Q69" s="278">
        <f t="shared" si="23"/>
        <v>1.4711759155545132</v>
      </c>
      <c r="R69" s="112">
        <f t="shared" si="9"/>
        <v>6.2809290690176725E-2</v>
      </c>
    </row>
    <row r="70" spans="1:18" ht="20.100000000000001" customHeight="1" x14ac:dyDescent="0.25">
      <c r="A70" s="68" t="s">
        <v>48</v>
      </c>
      <c r="B70" s="28">
        <v>20059.060000000005</v>
      </c>
      <c r="C70" s="265">
        <v>35885.81</v>
      </c>
      <c r="D70" s="4">
        <f t="shared" si="24"/>
        <v>5.8630522071684718E-2</v>
      </c>
      <c r="E70" s="271">
        <f t="shared" si="25"/>
        <v>8.7522470036394712E-2</v>
      </c>
      <c r="F70" s="122">
        <f t="shared" si="19"/>
        <v>0.78900756067333111</v>
      </c>
      <c r="G70" s="103">
        <f t="shared" si="20"/>
        <v>0.49277998803055512</v>
      </c>
      <c r="I70" s="28">
        <v>2976.7180000000008</v>
      </c>
      <c r="J70" s="265">
        <v>3760.3750000000009</v>
      </c>
      <c r="K70" s="35">
        <f t="shared" si="26"/>
        <v>9.4135456899854517E-2</v>
      </c>
      <c r="L70" s="271">
        <f t="shared" si="27"/>
        <v>9.3692243153069427E-2</v>
      </c>
      <c r="M70" s="122">
        <f t="shared" si="21"/>
        <v>0.26326208932119199</v>
      </c>
      <c r="N70" s="103">
        <f t="shared" si="22"/>
        <v>-4.7082551185426381E-3</v>
      </c>
      <c r="P70" s="73">
        <f t="shared" si="23"/>
        <v>1.4839768164609906</v>
      </c>
      <c r="Q70" s="278">
        <f t="shared" si="23"/>
        <v>1.0478724041619798</v>
      </c>
      <c r="R70" s="112">
        <f t="shared" si="9"/>
        <v>-0.29387548879573394</v>
      </c>
    </row>
    <row r="71" spans="1:18" ht="20.100000000000001" customHeight="1" x14ac:dyDescent="0.25">
      <c r="A71" s="68" t="s">
        <v>36</v>
      </c>
      <c r="B71" s="28">
        <v>17121.38</v>
      </c>
      <c r="C71" s="265">
        <v>18877.37999999999</v>
      </c>
      <c r="D71" s="4">
        <f t="shared" si="24"/>
        <v>5.0043992489563371E-2</v>
      </c>
      <c r="E71" s="271">
        <f t="shared" si="25"/>
        <v>4.6040340887265357E-2</v>
      </c>
      <c r="F71" s="122">
        <f t="shared" si="19"/>
        <v>0.10256182620793353</v>
      </c>
      <c r="G71" s="103">
        <f t="shared" si="20"/>
        <v>-8.0002641738325969E-2</v>
      </c>
      <c r="I71" s="28">
        <v>2759.6869999999994</v>
      </c>
      <c r="J71" s="265">
        <v>3336.4869999999996</v>
      </c>
      <c r="K71" s="35">
        <f t="shared" si="26"/>
        <v>8.7272088469780712E-2</v>
      </c>
      <c r="L71" s="271">
        <f t="shared" si="27"/>
        <v>8.3130791817586022E-2</v>
      </c>
      <c r="M71" s="122">
        <f t="shared" si="21"/>
        <v>0.20900921010245013</v>
      </c>
      <c r="N71" s="103">
        <f t="shared" si="22"/>
        <v>-4.745270480869352E-2</v>
      </c>
      <c r="P71" s="73">
        <f t="shared" si="23"/>
        <v>1.6118367795119315</v>
      </c>
      <c r="Q71" s="278">
        <f t="shared" si="23"/>
        <v>1.76745236891984</v>
      </c>
      <c r="R71" s="112">
        <f t="shared" si="9"/>
        <v>9.6545500999815473E-2</v>
      </c>
    </row>
    <row r="72" spans="1:18" ht="20.100000000000001" customHeight="1" x14ac:dyDescent="0.25">
      <c r="A72" s="68" t="s">
        <v>57</v>
      </c>
      <c r="B72" s="28">
        <v>57701.340000000018</v>
      </c>
      <c r="C72" s="265">
        <v>61513.469999999994</v>
      </c>
      <c r="D72" s="4">
        <f t="shared" si="24"/>
        <v>0.16865494636517286</v>
      </c>
      <c r="E72" s="271">
        <f t="shared" si="25"/>
        <v>0.15002617566413201</v>
      </c>
      <c r="F72" s="122">
        <f t="shared" si="19"/>
        <v>6.6066576616764433E-2</v>
      </c>
      <c r="G72" s="103">
        <f t="shared" si="20"/>
        <v>-0.11045493240800486</v>
      </c>
      <c r="I72" s="28">
        <v>2988.8569999999991</v>
      </c>
      <c r="J72" s="265">
        <v>2847.25</v>
      </c>
      <c r="K72" s="35">
        <f t="shared" si="26"/>
        <v>9.4519339522026707E-2</v>
      </c>
      <c r="L72" s="271">
        <f t="shared" si="27"/>
        <v>7.0941126700814913E-2</v>
      </c>
      <c r="M72" s="122">
        <f t="shared" si="21"/>
        <v>-4.7378312177531114E-2</v>
      </c>
      <c r="N72" s="103">
        <f t="shared" si="22"/>
        <v>-0.24945384659313186</v>
      </c>
      <c r="P72" s="73">
        <f t="shared" si="23"/>
        <v>0.51798745055140805</v>
      </c>
      <c r="Q72" s="278">
        <f t="shared" si="23"/>
        <v>0.46286610070932438</v>
      </c>
      <c r="R72" s="112">
        <f t="shared" ref="R72:R92" si="28">(Q72-P72)/P72</f>
        <v>-0.10641445035667541</v>
      </c>
    </row>
    <row r="73" spans="1:18" ht="20.100000000000001" customHeight="1" x14ac:dyDescent="0.25">
      <c r="A73" s="68" t="s">
        <v>43</v>
      </c>
      <c r="B73" s="28">
        <v>22140.910000000003</v>
      </c>
      <c r="C73" s="265">
        <v>21274.490000000009</v>
      </c>
      <c r="D73" s="4">
        <f t="shared" si="24"/>
        <v>6.4715550601183947E-2</v>
      </c>
      <c r="E73" s="271">
        <f t="shared" si="25"/>
        <v>5.1886690409512284E-2</v>
      </c>
      <c r="F73" s="122">
        <f t="shared" si="19"/>
        <v>-3.913208626023025E-2</v>
      </c>
      <c r="G73" s="103">
        <f t="shared" si="20"/>
        <v>-0.19823458307155256</v>
      </c>
      <c r="I73" s="28">
        <v>3041.2710000000002</v>
      </c>
      <c r="J73" s="265">
        <v>2677.509</v>
      </c>
      <c r="K73" s="35">
        <f t="shared" si="26"/>
        <v>9.6176875048720564E-2</v>
      </c>
      <c r="L73" s="271">
        <f t="shared" si="27"/>
        <v>6.6711916836095259E-2</v>
      </c>
      <c r="M73" s="122">
        <f t="shared" si="21"/>
        <v>-0.11960854524309085</v>
      </c>
      <c r="N73" s="103">
        <f t="shared" si="22"/>
        <v>-0.30636219151120442</v>
      </c>
      <c r="P73" s="73">
        <f t="shared" si="23"/>
        <v>1.3735980138124404</v>
      </c>
      <c r="Q73" s="278">
        <f t="shared" si="23"/>
        <v>1.2585537890685037</v>
      </c>
      <c r="R73" s="112">
        <f t="shared" si="28"/>
        <v>-8.3753924792472484E-2</v>
      </c>
    </row>
    <row r="74" spans="1:18" ht="20.100000000000001" customHeight="1" x14ac:dyDescent="0.25">
      <c r="A74" s="68" t="s">
        <v>70</v>
      </c>
      <c r="B74" s="28">
        <v>33848.089999999982</v>
      </c>
      <c r="C74" s="265">
        <v>37423.699999999997</v>
      </c>
      <c r="D74" s="4">
        <f t="shared" si="24"/>
        <v>9.8934406090283852E-2</v>
      </c>
      <c r="E74" s="271">
        <f t="shared" si="25"/>
        <v>9.1273254300265894E-2</v>
      </c>
      <c r="F74" s="122">
        <f t="shared" si="19"/>
        <v>0.1056369798118599</v>
      </c>
      <c r="G74" s="103">
        <f t="shared" si="20"/>
        <v>-7.7436678429409864E-2</v>
      </c>
      <c r="I74" s="28">
        <v>1485.4430000000007</v>
      </c>
      <c r="J74" s="265">
        <v>1577.0709999999992</v>
      </c>
      <c r="K74" s="35">
        <f t="shared" si="26"/>
        <v>4.6975513133488161E-2</v>
      </c>
      <c r="L74" s="271">
        <f t="shared" si="27"/>
        <v>3.9293772456644414E-2</v>
      </c>
      <c r="M74" s="122">
        <f t="shared" si="21"/>
        <v>6.1683955560730717E-2</v>
      </c>
      <c r="N74" s="103">
        <f t="shared" si="22"/>
        <v>-0.16352648783239251</v>
      </c>
      <c r="P74" s="73">
        <f t="shared" si="23"/>
        <v>0.4388557818181178</v>
      </c>
      <c r="Q74" s="278">
        <f t="shared" si="23"/>
        <v>0.42140969492594249</v>
      </c>
      <c r="R74" s="112">
        <f t="shared" si="28"/>
        <v>-3.9753576493623079E-2</v>
      </c>
    </row>
    <row r="75" spans="1:18" ht="20.100000000000001" customHeight="1" x14ac:dyDescent="0.25">
      <c r="A75" s="68" t="s">
        <v>69</v>
      </c>
      <c r="B75" s="28">
        <v>22907.079999999998</v>
      </c>
      <c r="C75" s="265">
        <v>18651.060000000001</v>
      </c>
      <c r="D75" s="4">
        <f t="shared" si="24"/>
        <v>6.6954984906463566E-2</v>
      </c>
      <c r="E75" s="271">
        <f t="shared" si="25"/>
        <v>4.5488365456903448E-2</v>
      </c>
      <c r="F75" s="122">
        <f t="shared" si="19"/>
        <v>-0.18579495946231459</v>
      </c>
      <c r="G75" s="103">
        <f t="shared" si="20"/>
        <v>-0.32061271434156974</v>
      </c>
      <c r="I75" s="28">
        <v>1860.4359999999997</v>
      </c>
      <c r="J75" s="265">
        <v>1488.7120000000002</v>
      </c>
      <c r="K75" s="35">
        <f t="shared" si="26"/>
        <v>5.883425735757894E-2</v>
      </c>
      <c r="L75" s="271">
        <f t="shared" si="27"/>
        <v>3.7092249227508499E-2</v>
      </c>
      <c r="M75" s="122">
        <f t="shared" si="21"/>
        <v>-0.19980477694475893</v>
      </c>
      <c r="N75" s="103">
        <f t="shared" si="22"/>
        <v>-0.36954674209497212</v>
      </c>
      <c r="P75" s="73">
        <f t="shared" si="23"/>
        <v>0.81216636952418197</v>
      </c>
      <c r="Q75" s="278">
        <f t="shared" si="23"/>
        <v>0.79819163093143242</v>
      </c>
      <c r="R75" s="112">
        <f t="shared" si="28"/>
        <v>-1.7206743737661578E-2</v>
      </c>
    </row>
    <row r="76" spans="1:18" ht="20.100000000000001" customHeight="1" x14ac:dyDescent="0.25">
      <c r="A76" s="68" t="s">
        <v>41</v>
      </c>
      <c r="B76" s="28">
        <v>7852.8800000000019</v>
      </c>
      <c r="C76" s="265">
        <v>6933.4000000000005</v>
      </c>
      <c r="D76" s="4">
        <f t="shared" si="24"/>
        <v>2.2953142079753065E-2</v>
      </c>
      <c r="E76" s="271">
        <f t="shared" si="25"/>
        <v>1.6909979007032006E-2</v>
      </c>
      <c r="F76" s="122">
        <f t="shared" si="19"/>
        <v>-0.11708825297215814</v>
      </c>
      <c r="G76" s="103">
        <f t="shared" si="20"/>
        <v>-0.26328260643895568</v>
      </c>
      <c r="I76" s="28">
        <v>1131.5040000000001</v>
      </c>
      <c r="J76" s="265">
        <v>1103.3979999999999</v>
      </c>
      <c r="K76" s="35">
        <f t="shared" si="26"/>
        <v>3.5782578673563624E-2</v>
      </c>
      <c r="L76" s="271">
        <f t="shared" si="27"/>
        <v>2.7491894747361755E-2</v>
      </c>
      <c r="M76" s="122">
        <f t="shared" si="21"/>
        <v>-2.4839505649118535E-2</v>
      </c>
      <c r="N76" s="103">
        <f t="shared" si="22"/>
        <v>-0.23169609998865381</v>
      </c>
      <c r="P76" s="73">
        <f t="shared" si="23"/>
        <v>1.4408777416692984</v>
      </c>
      <c r="Q76" s="278">
        <f t="shared" si="23"/>
        <v>1.591424120921914</v>
      </c>
      <c r="R76" s="112">
        <f t="shared" si="28"/>
        <v>0.10448241019963518</v>
      </c>
    </row>
    <row r="77" spans="1:18" ht="20.100000000000001" customHeight="1" x14ac:dyDescent="0.25">
      <c r="A77" s="68" t="s">
        <v>71</v>
      </c>
      <c r="B77" s="28">
        <v>3499.6499999999996</v>
      </c>
      <c r="C77" s="265">
        <v>4028.1000000000004</v>
      </c>
      <c r="D77" s="4">
        <f t="shared" si="24"/>
        <v>1.0229108770210138E-2</v>
      </c>
      <c r="E77" s="271">
        <f t="shared" si="25"/>
        <v>9.824196849774371E-3</v>
      </c>
      <c r="F77" s="122">
        <f t="shared" si="19"/>
        <v>0.15100081436715124</v>
      </c>
      <c r="G77" s="103">
        <f t="shared" si="20"/>
        <v>-3.9584281439549937E-2</v>
      </c>
      <c r="I77" s="28">
        <v>822.69699999999989</v>
      </c>
      <c r="J77" s="265">
        <v>995.77100000000007</v>
      </c>
      <c r="K77" s="35">
        <f t="shared" si="26"/>
        <v>2.601689444050111E-2</v>
      </c>
      <c r="L77" s="271">
        <f t="shared" si="27"/>
        <v>2.4810296488189363E-2</v>
      </c>
      <c r="M77" s="122">
        <f t="shared" si="21"/>
        <v>0.21037392867604987</v>
      </c>
      <c r="N77" s="103">
        <f t="shared" si="22"/>
        <v>-4.637747810643409E-2</v>
      </c>
      <c r="P77" s="73">
        <f t="shared" si="23"/>
        <v>2.3507979369365506</v>
      </c>
      <c r="Q77" s="278">
        <f t="shared" si="23"/>
        <v>2.4720612695811921</v>
      </c>
      <c r="R77" s="112">
        <f t="shared" si="28"/>
        <v>5.1583902954528783E-2</v>
      </c>
    </row>
    <row r="78" spans="1:18" ht="20.100000000000001" customHeight="1" x14ac:dyDescent="0.25">
      <c r="A78" s="68" t="s">
        <v>55</v>
      </c>
      <c r="B78" s="28">
        <v>6580.97</v>
      </c>
      <c r="C78" s="265">
        <v>7281.3499999999995</v>
      </c>
      <c r="D78" s="4">
        <f t="shared" si="24"/>
        <v>1.9235482960721733E-2</v>
      </c>
      <c r="E78" s="271">
        <f t="shared" si="25"/>
        <v>1.77585997696444E-2</v>
      </c>
      <c r="F78" s="122">
        <f t="shared" si="19"/>
        <v>0.10642504068549152</v>
      </c>
      <c r="G78" s="103">
        <f t="shared" si="20"/>
        <v>-7.6779106305419162E-2</v>
      </c>
      <c r="I78" s="28">
        <v>648.21399999999994</v>
      </c>
      <c r="J78" s="265">
        <v>756.03899999999999</v>
      </c>
      <c r="K78" s="35">
        <f t="shared" si="26"/>
        <v>2.0499060058387215E-2</v>
      </c>
      <c r="L78" s="271">
        <f t="shared" si="27"/>
        <v>1.8837214326018932E-2</v>
      </c>
      <c r="M78" s="122">
        <f t="shared" si="21"/>
        <v>0.16634167111478626</v>
      </c>
      <c r="N78" s="103">
        <f t="shared" si="22"/>
        <v>-8.1069362577350784E-2</v>
      </c>
      <c r="P78" s="73">
        <f t="shared" si="23"/>
        <v>0.9849824569934218</v>
      </c>
      <c r="Q78" s="278">
        <f t="shared" si="23"/>
        <v>1.0383225638102824</v>
      </c>
      <c r="R78" s="112">
        <f t="shared" si="28"/>
        <v>5.4153357187372589E-2</v>
      </c>
    </row>
    <row r="79" spans="1:18" ht="20.100000000000001" customHeight="1" x14ac:dyDescent="0.25">
      <c r="A79" s="68" t="s">
        <v>84</v>
      </c>
      <c r="B79" s="28">
        <v>1218.4899999999998</v>
      </c>
      <c r="C79" s="265">
        <v>6781.9800000000005</v>
      </c>
      <c r="D79" s="4">
        <f t="shared" si="24"/>
        <v>3.5615180790688639E-3</v>
      </c>
      <c r="E79" s="271">
        <f t="shared" si="25"/>
        <v>1.6540678372243187E-2</v>
      </c>
      <c r="F79" s="122">
        <f t="shared" si="19"/>
        <v>4.5658889280995343</v>
      </c>
      <c r="G79" s="103">
        <f t="shared" si="20"/>
        <v>3.6442775257700339</v>
      </c>
      <c r="I79" s="28">
        <v>133.51499999999999</v>
      </c>
      <c r="J79" s="265">
        <v>739.00699999999995</v>
      </c>
      <c r="K79" s="35">
        <f t="shared" si="26"/>
        <v>4.2222661091793285E-3</v>
      </c>
      <c r="L79" s="271">
        <f t="shared" si="27"/>
        <v>1.8412850722553033E-2</v>
      </c>
      <c r="M79" s="122">
        <f t="shared" si="21"/>
        <v>4.5350110474478527</v>
      </c>
      <c r="N79" s="103">
        <f t="shared" si="22"/>
        <v>3.3608930006858082</v>
      </c>
      <c r="P79" s="73">
        <f t="shared" si="23"/>
        <v>1.0957414504837957</v>
      </c>
      <c r="Q79" s="278">
        <f t="shared" si="23"/>
        <v>1.0896626059056498</v>
      </c>
      <c r="R79" s="112">
        <f t="shared" si="28"/>
        <v>-5.5476997566003723E-3</v>
      </c>
    </row>
    <row r="80" spans="1:18" ht="20.100000000000001" customHeight="1" x14ac:dyDescent="0.25">
      <c r="A80" s="68" t="s">
        <v>59</v>
      </c>
      <c r="B80" s="28">
        <v>32098.11</v>
      </c>
      <c r="C80" s="265">
        <v>5323.2500000000009</v>
      </c>
      <c r="D80" s="4">
        <f t="shared" si="24"/>
        <v>9.3819398656485573E-2</v>
      </c>
      <c r="E80" s="271">
        <f t="shared" si="25"/>
        <v>1.2982958685375592E-2</v>
      </c>
      <c r="F80" s="122">
        <f t="shared" si="19"/>
        <v>-0.83415690207305038</v>
      </c>
      <c r="G80" s="103">
        <f t="shared" si="20"/>
        <v>-0.86161754529133194</v>
      </c>
      <c r="I80" s="28">
        <v>1168.2350000000001</v>
      </c>
      <c r="J80" s="265">
        <v>503.95200000000006</v>
      </c>
      <c r="K80" s="35">
        <f t="shared" si="26"/>
        <v>3.6944156447268943E-2</v>
      </c>
      <c r="L80" s="271">
        <f t="shared" si="27"/>
        <v>1.2556299124814849E-2</v>
      </c>
      <c r="M80" s="122">
        <f t="shared" si="21"/>
        <v>-0.56862103943127884</v>
      </c>
      <c r="N80" s="103">
        <f t="shared" si="22"/>
        <v>-0.66012759980765345</v>
      </c>
      <c r="P80" s="73">
        <f t="shared" si="23"/>
        <v>0.36395756634892218</v>
      </c>
      <c r="Q80" s="278">
        <f t="shared" si="23"/>
        <v>0.94669985441224802</v>
      </c>
      <c r="R80" s="112">
        <f t="shared" si="28"/>
        <v>1.6011270047471884</v>
      </c>
    </row>
    <row r="81" spans="1:18" ht="20.100000000000001" customHeight="1" x14ac:dyDescent="0.25">
      <c r="A81" s="68" t="s">
        <v>52</v>
      </c>
      <c r="B81" s="28">
        <v>1536.4099999999999</v>
      </c>
      <c r="C81" s="265">
        <v>1595.5099999999995</v>
      </c>
      <c r="D81" s="4">
        <f t="shared" si="24"/>
        <v>4.4907647923759682E-3</v>
      </c>
      <c r="E81" s="271">
        <f t="shared" si="25"/>
        <v>3.8913145939235621E-3</v>
      </c>
      <c r="F81" s="122">
        <f t="shared" si="19"/>
        <v>3.8466294804121094E-2</v>
      </c>
      <c r="G81" s="103">
        <f t="shared" si="20"/>
        <v>-0.13348510246408379</v>
      </c>
      <c r="I81" s="28">
        <v>312.34999999999997</v>
      </c>
      <c r="J81" s="265">
        <v>320.63199999999989</v>
      </c>
      <c r="K81" s="35">
        <f t="shared" si="26"/>
        <v>9.877727739970513E-3</v>
      </c>
      <c r="L81" s="271">
        <f t="shared" si="27"/>
        <v>7.9887594473037771E-3</v>
      </c>
      <c r="M81" s="122">
        <f t="shared" si="21"/>
        <v>2.6515127261085084E-2</v>
      </c>
      <c r="N81" s="103">
        <f t="shared" si="22"/>
        <v>-0.19123510410425373</v>
      </c>
      <c r="P81" s="73">
        <f t="shared" si="23"/>
        <v>2.0329859868134155</v>
      </c>
      <c r="Q81" s="278">
        <f t="shared" si="23"/>
        <v>2.0095894102826053</v>
      </c>
      <c r="R81" s="112">
        <f t="shared" si="28"/>
        <v>-1.1508478997183309E-2</v>
      </c>
    </row>
    <row r="82" spans="1:18" ht="20.100000000000001" customHeight="1" x14ac:dyDescent="0.25">
      <c r="A82" s="68" t="s">
        <v>83</v>
      </c>
      <c r="B82" s="28">
        <v>348</v>
      </c>
      <c r="C82" s="265">
        <v>1596.9099999999999</v>
      </c>
      <c r="D82" s="4">
        <f t="shared" si="24"/>
        <v>1.01716738874834E-3</v>
      </c>
      <c r="E82" s="271">
        <f t="shared" si="25"/>
        <v>3.8947290760838081E-3</v>
      </c>
      <c r="F82" s="122">
        <f t="shared" si="19"/>
        <v>3.5888218390804592</v>
      </c>
      <c r="G82" s="103">
        <f t="shared" si="20"/>
        <v>2.8289952265146923</v>
      </c>
      <c r="I82" s="28">
        <v>45.92</v>
      </c>
      <c r="J82" s="265">
        <v>298.29300000000006</v>
      </c>
      <c r="K82" s="35">
        <f t="shared" si="26"/>
        <v>1.4521698665581754E-3</v>
      </c>
      <c r="L82" s="271">
        <f t="shared" si="27"/>
        <v>7.432168410559728E-3</v>
      </c>
      <c r="M82" s="122">
        <f t="shared" si="21"/>
        <v>5.4959277003484326</v>
      </c>
      <c r="N82" s="103">
        <f t="shared" si="22"/>
        <v>4.1179745439663327</v>
      </c>
      <c r="P82" s="73">
        <f t="shared" si="23"/>
        <v>1.3195402298850576</v>
      </c>
      <c r="Q82" s="278">
        <f t="shared" si="23"/>
        <v>1.8679387066271744</v>
      </c>
      <c r="R82" s="112">
        <f t="shared" si="28"/>
        <v>0.41559814875055889</v>
      </c>
    </row>
    <row r="83" spans="1:18" ht="20.100000000000001" customHeight="1" x14ac:dyDescent="0.25">
      <c r="A83" s="68" t="s">
        <v>54</v>
      </c>
      <c r="B83" s="28">
        <v>19716.510000000006</v>
      </c>
      <c r="C83" s="265">
        <v>3073.96</v>
      </c>
      <c r="D83" s="4">
        <f t="shared" si="24"/>
        <v>5.7629284459570516E-2</v>
      </c>
      <c r="E83" s="271">
        <f t="shared" si="25"/>
        <v>7.4971297009340443E-3</v>
      </c>
      <c r="F83" s="122">
        <f t="shared" ref="F83:F91" si="29">(C83-B83)/B83</f>
        <v>-0.84409208323379759</v>
      </c>
      <c r="G83" s="103">
        <f t="shared" ref="G83:G91" si="30">(E83-D83)/D83</f>
        <v>-0.86990763860353648</v>
      </c>
      <c r="I83" s="28">
        <v>1625.3259999999998</v>
      </c>
      <c r="J83" s="265">
        <v>294.089</v>
      </c>
      <c r="K83" s="35">
        <f t="shared" si="26"/>
        <v>5.1399160290364385E-2</v>
      </c>
      <c r="L83" s="271">
        <f t="shared" si="27"/>
        <v>7.3274229555943295E-3</v>
      </c>
      <c r="M83" s="122">
        <f t="shared" ref="M83:M91" si="31">(J83-I83)/I83</f>
        <v>-0.81905845350409701</v>
      </c>
      <c r="N83" s="103">
        <f t="shared" ref="N83:N91" si="32">(L83-K83)/K83</f>
        <v>-0.85744080420379998</v>
      </c>
      <c r="P83" s="73">
        <f t="shared" si="23"/>
        <v>0.82434771671051288</v>
      </c>
      <c r="Q83" s="278">
        <f t="shared" si="23"/>
        <v>0.95671056227146734</v>
      </c>
      <c r="R83" s="112">
        <f t="shared" si="28"/>
        <v>0.1605667643371862</v>
      </c>
    </row>
    <row r="84" spans="1:18" ht="20.100000000000001" customHeight="1" x14ac:dyDescent="0.25">
      <c r="A84" s="68" t="s">
        <v>77</v>
      </c>
      <c r="B84" s="28">
        <v>4077.0600000000004</v>
      </c>
      <c r="C84" s="265">
        <v>3613.7300000000005</v>
      </c>
      <c r="D84" s="4">
        <f t="shared" si="24"/>
        <v>1.1916817453937665E-2</v>
      </c>
      <c r="E84" s="271">
        <f t="shared" si="25"/>
        <v>8.8135832978166219E-3</v>
      </c>
      <c r="F84" s="122">
        <f t="shared" si="29"/>
        <v>-0.11364316443711887</v>
      </c>
      <c r="G84" s="103">
        <f t="shared" si="30"/>
        <v>-0.26040796279006889</v>
      </c>
      <c r="I84" s="28">
        <v>329.16800000000001</v>
      </c>
      <c r="J84" s="265">
        <v>277.99600000000004</v>
      </c>
      <c r="K84" s="35">
        <f t="shared" si="26"/>
        <v>1.0409578628815797E-2</v>
      </c>
      <c r="L84" s="271">
        <f t="shared" si="27"/>
        <v>6.9264551614082867E-3</v>
      </c>
      <c r="M84" s="122">
        <f t="shared" si="31"/>
        <v>-0.15545861080056375</v>
      </c>
      <c r="N84" s="103">
        <f t="shared" si="32"/>
        <v>-0.33460753711639468</v>
      </c>
      <c r="P84" s="73">
        <f t="shared" si="23"/>
        <v>0.80736609223312872</v>
      </c>
      <c r="Q84" s="278">
        <f t="shared" si="23"/>
        <v>0.76927717344682633</v>
      </c>
      <c r="R84" s="112">
        <f t="shared" si="28"/>
        <v>-4.7176762998493778E-2</v>
      </c>
    </row>
    <row r="85" spans="1:18" ht="20.100000000000001" customHeight="1" x14ac:dyDescent="0.25">
      <c r="A85" s="68" t="s">
        <v>207</v>
      </c>
      <c r="B85" s="28">
        <v>808.15999999999985</v>
      </c>
      <c r="C85" s="265">
        <v>1191.3999999999999</v>
      </c>
      <c r="D85" s="4">
        <f t="shared" si="24"/>
        <v>2.3621666577323514E-3</v>
      </c>
      <c r="E85" s="271">
        <f t="shared" si="25"/>
        <v>2.9057243183687551E-3</v>
      </c>
      <c r="F85" s="122">
        <f t="shared" si="29"/>
        <v>0.47421302712334201</v>
      </c>
      <c r="G85" s="103">
        <f t="shared" si="30"/>
        <v>0.23010978453070363</v>
      </c>
      <c r="I85" s="28">
        <v>173.80799999999999</v>
      </c>
      <c r="J85" s="265">
        <v>248.46100000000001</v>
      </c>
      <c r="K85" s="35">
        <f t="shared" si="26"/>
        <v>5.4964882440492885E-3</v>
      </c>
      <c r="L85" s="271">
        <f t="shared" si="27"/>
        <v>6.1905710005131873E-3</v>
      </c>
      <c r="M85" s="122">
        <f t="shared" si="31"/>
        <v>0.42951417656264396</v>
      </c>
      <c r="N85" s="103">
        <f t="shared" si="32"/>
        <v>0.12627749312760558</v>
      </c>
      <c r="P85" s="73">
        <f t="shared" si="23"/>
        <v>2.1506632350029702</v>
      </c>
      <c r="Q85" s="278">
        <f t="shared" si="23"/>
        <v>2.0854540876280008</v>
      </c>
      <c r="R85" s="112">
        <f t="shared" si="28"/>
        <v>-3.0320482683510119E-2</v>
      </c>
    </row>
    <row r="86" spans="1:18" ht="20.100000000000001" customHeight="1" x14ac:dyDescent="0.25">
      <c r="A86" s="68" t="s">
        <v>74</v>
      </c>
      <c r="B86" s="28">
        <v>588.99</v>
      </c>
      <c r="C86" s="265">
        <v>739.5100000000001</v>
      </c>
      <c r="D86" s="4">
        <f t="shared" si="24"/>
        <v>1.7215558054565654E-3</v>
      </c>
      <c r="E86" s="271">
        <f t="shared" si="25"/>
        <v>1.8036026445164333E-3</v>
      </c>
      <c r="F86" s="122">
        <f t="shared" si="29"/>
        <v>0.25555612149612061</v>
      </c>
      <c r="G86" s="103">
        <f t="shared" si="30"/>
        <v>4.7658541651578165E-2</v>
      </c>
      <c r="I86" s="28">
        <v>179.06500000000003</v>
      </c>
      <c r="J86" s="265">
        <v>180.26699999999997</v>
      </c>
      <c r="K86" s="35">
        <f t="shared" si="26"/>
        <v>5.6627351296872751E-3</v>
      </c>
      <c r="L86" s="271">
        <f t="shared" si="27"/>
        <v>4.4914721527704975E-3</v>
      </c>
      <c r="M86" s="122">
        <f t="shared" si="31"/>
        <v>6.7126462457763447E-3</v>
      </c>
      <c r="N86" s="103">
        <f t="shared" si="32"/>
        <v>-0.20683697013769048</v>
      </c>
      <c r="P86" s="73">
        <f t="shared" si="23"/>
        <v>3.0402044177320504</v>
      </c>
      <c r="Q86" s="278">
        <f t="shared" si="23"/>
        <v>2.4376546632229443</v>
      </c>
      <c r="R86" s="112">
        <f t="shared" si="28"/>
        <v>-0.19819382900528765</v>
      </c>
    </row>
    <row r="87" spans="1:18" ht="20.100000000000001" customHeight="1" x14ac:dyDescent="0.25">
      <c r="A87" s="68" t="s">
        <v>181</v>
      </c>
      <c r="B87" s="28">
        <v>341.31</v>
      </c>
      <c r="C87" s="265">
        <v>913.17999999999984</v>
      </c>
      <c r="D87" s="4">
        <f t="shared" si="24"/>
        <v>9.9761322256809184E-4</v>
      </c>
      <c r="E87" s="271">
        <f t="shared" si="25"/>
        <v>2.2271691564948628E-3</v>
      </c>
      <c r="F87" s="122">
        <f t="shared" si="29"/>
        <v>1.6755149277782657</v>
      </c>
      <c r="G87" s="103">
        <f t="shared" si="30"/>
        <v>1.2324976314584162</v>
      </c>
      <c r="I87" s="28">
        <v>51.531999999999996</v>
      </c>
      <c r="J87" s="265">
        <v>132.02799999999999</v>
      </c>
      <c r="K87" s="35">
        <f t="shared" si="26"/>
        <v>1.6296432396227325E-3</v>
      </c>
      <c r="L87" s="271">
        <f t="shared" si="27"/>
        <v>3.2895653968057566E-3</v>
      </c>
      <c r="M87" s="122">
        <f t="shared" si="31"/>
        <v>1.5620585267406659</v>
      </c>
      <c r="N87" s="103">
        <f t="shared" si="32"/>
        <v>1.018580089693313</v>
      </c>
      <c r="P87" s="73">
        <f t="shared" si="23"/>
        <v>1.5098297735196742</v>
      </c>
      <c r="Q87" s="278">
        <f t="shared" si="23"/>
        <v>1.4458047701438927</v>
      </c>
      <c r="R87" s="112">
        <f t="shared" si="28"/>
        <v>-4.2405444970480398E-2</v>
      </c>
    </row>
    <row r="88" spans="1:18" ht="20.100000000000001" customHeight="1" x14ac:dyDescent="0.25">
      <c r="A88" s="68" t="s">
        <v>73</v>
      </c>
      <c r="B88" s="28">
        <v>980.43999999999994</v>
      </c>
      <c r="C88" s="265">
        <v>594.73</v>
      </c>
      <c r="D88" s="4">
        <f t="shared" si="24"/>
        <v>2.8657229730586851E-3</v>
      </c>
      <c r="E88" s="271">
        <f t="shared" si="25"/>
        <v>1.4504964108304937E-3</v>
      </c>
      <c r="F88" s="122">
        <f t="shared" si="29"/>
        <v>-0.39340500183591037</v>
      </c>
      <c r="G88" s="103">
        <f t="shared" si="30"/>
        <v>-0.49384625643617996</v>
      </c>
      <c r="I88" s="28">
        <v>164.71699999999998</v>
      </c>
      <c r="J88" s="265">
        <v>131.04900000000001</v>
      </c>
      <c r="K88" s="35">
        <f t="shared" si="26"/>
        <v>5.208995294204332E-3</v>
      </c>
      <c r="L88" s="271">
        <f t="shared" si="27"/>
        <v>3.2651729609325113E-3</v>
      </c>
      <c r="M88" s="122">
        <f t="shared" si="31"/>
        <v>-0.20439906020629312</v>
      </c>
      <c r="N88" s="103">
        <f t="shared" si="32"/>
        <v>-0.37316645984199098</v>
      </c>
      <c r="P88" s="73">
        <f t="shared" si="23"/>
        <v>1.6800314144669739</v>
      </c>
      <c r="Q88" s="278">
        <f t="shared" si="23"/>
        <v>2.2035041111092428</v>
      </c>
      <c r="R88" s="112">
        <f t="shared" si="28"/>
        <v>0.31158506450211343</v>
      </c>
    </row>
    <row r="89" spans="1:18" ht="20.100000000000001" customHeight="1" x14ac:dyDescent="0.25">
      <c r="A89" s="68" t="s">
        <v>56</v>
      </c>
      <c r="B89" s="28">
        <v>46.400000000000006</v>
      </c>
      <c r="C89" s="265">
        <v>167.70999999999998</v>
      </c>
      <c r="D89" s="4">
        <f t="shared" si="24"/>
        <v>1.3562231849977867E-4</v>
      </c>
      <c r="E89" s="271">
        <f t="shared" si="25"/>
        <v>4.0903057363910015E-4</v>
      </c>
      <c r="F89" s="122">
        <f t="shared" si="29"/>
        <v>2.6144396551724127</v>
      </c>
      <c r="G89" s="103">
        <f t="shared" si="30"/>
        <v>2.0159532602280921</v>
      </c>
      <c r="I89" s="28">
        <v>77.881</v>
      </c>
      <c r="J89" s="265">
        <v>129.40600000000001</v>
      </c>
      <c r="K89" s="35">
        <f t="shared" si="26"/>
        <v>2.4629015979402711E-3</v>
      </c>
      <c r="L89" s="271">
        <f t="shared" si="27"/>
        <v>3.2242365236089753E-3</v>
      </c>
      <c r="M89" s="122">
        <f t="shared" si="31"/>
        <v>0.66158626622667926</v>
      </c>
      <c r="N89" s="103">
        <f t="shared" si="32"/>
        <v>0.30912113025766436</v>
      </c>
      <c r="P89" s="73">
        <f t="shared" si="23"/>
        <v>16.784698275862066</v>
      </c>
      <c r="Q89" s="278">
        <f t="shared" si="23"/>
        <v>7.7160574801741113</v>
      </c>
      <c r="R89" s="112">
        <f t="shared" si="28"/>
        <v>-0.54029215459472935</v>
      </c>
    </row>
    <row r="90" spans="1:18" ht="20.100000000000001" customHeight="1" x14ac:dyDescent="0.25">
      <c r="A90" s="68" t="s">
        <v>51</v>
      </c>
      <c r="B90" s="28">
        <v>633.72</v>
      </c>
      <c r="C90" s="265">
        <v>425.95</v>
      </c>
      <c r="D90" s="4">
        <f t="shared" si="24"/>
        <v>1.8522968896482702E-3</v>
      </c>
      <c r="E90" s="271">
        <f t="shared" si="25"/>
        <v>1.0388561972546344E-3</v>
      </c>
      <c r="F90" s="122">
        <f t="shared" si="29"/>
        <v>-0.32785772896547377</v>
      </c>
      <c r="G90" s="103">
        <f t="shared" si="30"/>
        <v>-0.43915243659891845</v>
      </c>
      <c r="I90" s="28">
        <v>139.02199999999999</v>
      </c>
      <c r="J90" s="265">
        <v>122.01199999999999</v>
      </c>
      <c r="K90" s="35">
        <f t="shared" si="26"/>
        <v>4.3964189718782801E-3</v>
      </c>
      <c r="L90" s="271">
        <f t="shared" si="27"/>
        <v>3.0400100978206436E-3</v>
      </c>
      <c r="M90" s="122">
        <f t="shared" si="31"/>
        <v>-0.1223547352217635</v>
      </c>
      <c r="N90" s="103">
        <f t="shared" si="32"/>
        <v>-0.30852584404123307</v>
      </c>
      <c r="P90" s="73">
        <f t="shared" si="23"/>
        <v>2.1937448715521048</v>
      </c>
      <c r="Q90" s="278">
        <f t="shared" si="23"/>
        <v>2.8644676605235353</v>
      </c>
      <c r="R90" s="112">
        <f t="shared" si="28"/>
        <v>0.30574329661994143</v>
      </c>
    </row>
    <row r="91" spans="1:18" ht="20.100000000000001" customHeight="1" x14ac:dyDescent="0.25">
      <c r="A91" s="68" t="s">
        <v>76</v>
      </c>
      <c r="B91" s="28">
        <v>691.34999999999991</v>
      </c>
      <c r="C91" s="265">
        <v>540.97</v>
      </c>
      <c r="D91" s="4">
        <f t="shared" si="24"/>
        <v>2.0207433166987494E-3</v>
      </c>
      <c r="E91" s="271">
        <f t="shared" si="25"/>
        <v>1.3193802958770739E-3</v>
      </c>
      <c r="F91" s="122">
        <f t="shared" si="29"/>
        <v>-0.21751645331597586</v>
      </c>
      <c r="G91" s="103">
        <f t="shared" si="30"/>
        <v>-0.34708169762376312</v>
      </c>
      <c r="I91" s="28">
        <v>137.27799999999999</v>
      </c>
      <c r="J91" s="265">
        <v>115.22500000000001</v>
      </c>
      <c r="K91" s="35">
        <f t="shared" si="26"/>
        <v>4.3412668759009836E-3</v>
      </c>
      <c r="L91" s="271">
        <f t="shared" si="27"/>
        <v>2.8709074805870218E-3</v>
      </c>
      <c r="M91" s="122">
        <f t="shared" si="31"/>
        <v>-0.16064482291408663</v>
      </c>
      <c r="N91" s="103">
        <f t="shared" si="32"/>
        <v>-0.33869362039826323</v>
      </c>
      <c r="P91" s="73">
        <f t="shared" si="23"/>
        <v>1.9856512620235773</v>
      </c>
      <c r="Q91" s="278">
        <f t="shared" si="23"/>
        <v>2.1299702386453965</v>
      </c>
      <c r="R91" s="112">
        <f t="shared" si="28"/>
        <v>7.2680928107558856E-2</v>
      </c>
    </row>
    <row r="92" spans="1:18" ht="20.100000000000001" customHeight="1" x14ac:dyDescent="0.25">
      <c r="A92" s="68" t="s">
        <v>208</v>
      </c>
      <c r="B92" s="28">
        <v>732.18</v>
      </c>
      <c r="C92" s="265">
        <v>981.01</v>
      </c>
      <c r="D92" s="4">
        <f t="shared" si="24"/>
        <v>2.1400851111889642E-3</v>
      </c>
      <c r="E92" s="271">
        <f t="shared" si="25"/>
        <v>2.3926008171587486E-3</v>
      </c>
      <c r="F92" s="122">
        <f t="shared" si="19"/>
        <v>0.33984812477806015</v>
      </c>
      <c r="G92" s="103">
        <f t="shared" si="20"/>
        <v>0.11799330066339959</v>
      </c>
      <c r="I92" s="28">
        <v>80.331000000000003</v>
      </c>
      <c r="J92" s="265">
        <v>88.673000000000002</v>
      </c>
      <c r="K92" s="35">
        <f t="shared" si="26"/>
        <v>2.5403801731377347E-3</v>
      </c>
      <c r="L92" s="271">
        <f t="shared" si="27"/>
        <v>2.2093467478940592E-3</v>
      </c>
      <c r="M92" s="122">
        <f t="shared" si="21"/>
        <v>0.10384533990613834</v>
      </c>
      <c r="N92" s="103">
        <f t="shared" si="22"/>
        <v>-0.13030861630241808</v>
      </c>
      <c r="P92" s="73">
        <f t="shared" si="23"/>
        <v>1.0971482422355159</v>
      </c>
      <c r="Q92" s="278">
        <f t="shared" si="23"/>
        <v>0.90389496539280956</v>
      </c>
      <c r="R92" s="112">
        <f t="shared" si="28"/>
        <v>-0.17614144506939128</v>
      </c>
    </row>
    <row r="93" spans="1:18" ht="20.100000000000001" customHeight="1" x14ac:dyDescent="0.25">
      <c r="A93" s="68" t="s">
        <v>72</v>
      </c>
      <c r="B93" s="28">
        <v>525.83999999999992</v>
      </c>
      <c r="C93" s="265">
        <v>350.0499999999999</v>
      </c>
      <c r="D93" s="4">
        <f t="shared" si="24"/>
        <v>1.5369749991362845E-3</v>
      </c>
      <c r="E93" s="271">
        <f t="shared" si="25"/>
        <v>8.5374248585276362E-4</v>
      </c>
      <c r="F93" s="122">
        <f t="shared" ref="F93:F94" si="33">(C93-B93)/B93</f>
        <v>-0.33430321010193226</v>
      </c>
      <c r="G93" s="103">
        <f t="shared" ref="G93:G94" si="34">(E93-D93)/D93</f>
        <v>-0.44453066163566024</v>
      </c>
      <c r="I93" s="28">
        <v>104.70100000000001</v>
      </c>
      <c r="J93" s="265">
        <v>85.29800000000003</v>
      </c>
      <c r="K93" s="35">
        <f t="shared" si="26"/>
        <v>3.311054817040669E-3</v>
      </c>
      <c r="L93" s="271">
        <f t="shared" si="27"/>
        <v>2.1252563790766922E-3</v>
      </c>
      <c r="M93" s="122">
        <f t="shared" ref="M93:M94" si="35">(J93-I93)/I93</f>
        <v>-0.18531819180332543</v>
      </c>
      <c r="N93" s="103">
        <f t="shared" ref="N93:N94" si="36">(L93-K93)/K93</f>
        <v>-0.358133133846395</v>
      </c>
      <c r="P93" s="73">
        <f t="shared" ref="P93" si="37">(I93/B93)*10</f>
        <v>1.9911189715502819</v>
      </c>
      <c r="Q93" s="278">
        <f t="shared" ref="Q93" si="38">(J93/C93)*10</f>
        <v>2.4367376089130142</v>
      </c>
      <c r="R93" s="112">
        <f t="shared" ref="R93" si="39">(Q93-P93)/P93</f>
        <v>0.22380311961759586</v>
      </c>
    </row>
    <row r="94" spans="1:18" ht="20.100000000000001" customHeight="1" x14ac:dyDescent="0.25">
      <c r="A94" s="68" t="s">
        <v>209</v>
      </c>
      <c r="B94" s="28">
        <v>160.29000000000002</v>
      </c>
      <c r="C94" s="265">
        <v>630.98</v>
      </c>
      <c r="D94" s="4">
        <f t="shared" si="24"/>
        <v>4.6851080673123975E-4</v>
      </c>
      <c r="E94" s="271">
        <f t="shared" si="25"/>
        <v>1.5389071096225595E-3</v>
      </c>
      <c r="F94" s="122">
        <f t="shared" si="33"/>
        <v>2.936490111672593</v>
      </c>
      <c r="G94" s="103">
        <f t="shared" si="34"/>
        <v>2.2846779359464171</v>
      </c>
      <c r="I94" s="28">
        <v>24.632999999999996</v>
      </c>
      <c r="J94" s="265">
        <v>76.063000000000002</v>
      </c>
      <c r="K94" s="35">
        <f t="shared" si="26"/>
        <v>7.7899173177106977E-4</v>
      </c>
      <c r="L94" s="271">
        <f t="shared" si="27"/>
        <v>1.8951602143275387E-3</v>
      </c>
      <c r="M94" s="122">
        <f t="shared" si="35"/>
        <v>2.0878496326066665</v>
      </c>
      <c r="N94" s="103">
        <f t="shared" si="36"/>
        <v>1.432837393561051</v>
      </c>
      <c r="P94" s="73">
        <f t="shared" ref="P94" si="40">(I94/B94)*10</f>
        <v>1.5367770915216168</v>
      </c>
      <c r="Q94" s="278">
        <f t="shared" ref="Q94" si="41">(J94/C94)*10</f>
        <v>1.2054740245332658</v>
      </c>
      <c r="R94" s="112">
        <f t="shared" ref="R94" si="42">(Q94-P94)/P94</f>
        <v>-0.21558303335997561</v>
      </c>
    </row>
    <row r="95" spans="1:18" ht="20.100000000000001" customHeight="1" thickBot="1" x14ac:dyDescent="0.3">
      <c r="A95" s="15" t="s">
        <v>18</v>
      </c>
      <c r="B95" s="28">
        <f>B96-SUM(B68:B94)</f>
        <v>6302.3700000001118</v>
      </c>
      <c r="C95" s="265">
        <f>C96-SUM(C68:C94)</f>
        <v>6172.4000000000233</v>
      </c>
      <c r="D95" s="4">
        <f t="shared" si="24"/>
        <v>1.8421164470764338E-2</v>
      </c>
      <c r="E95" s="271">
        <f t="shared" si="25"/>
        <v>1.5053964061355863E-2</v>
      </c>
      <c r="F95" s="122">
        <f>(C95-B95)/B95</f>
        <v>-2.0622400779403013E-2</v>
      </c>
      <c r="G95" s="103">
        <f>(E95-D95)/D95</f>
        <v>-0.18278976960183244</v>
      </c>
      <c r="I95" s="28">
        <f>I96-SUM(I68:I94)</f>
        <v>1019.0340000000069</v>
      </c>
      <c r="J95" s="265">
        <f>J96-SUM(J68:J94)</f>
        <v>1061.6000000000131</v>
      </c>
      <c r="K95" s="35">
        <f t="shared" si="26"/>
        <v>3.2225837713376601E-2</v>
      </c>
      <c r="L95" s="271">
        <f t="shared" si="27"/>
        <v>2.6450469788598132E-2</v>
      </c>
      <c r="M95" s="122">
        <f>(J95-I95)/I95</f>
        <v>4.1770932078817664E-2</v>
      </c>
      <c r="N95" s="103">
        <f>(L95-K95)/K95</f>
        <v>-0.17921544743524775</v>
      </c>
      <c r="P95" s="73">
        <f t="shared" si="23"/>
        <v>1.6169060210682471</v>
      </c>
      <c r="Q95" s="278">
        <f t="shared" si="23"/>
        <v>1.7199144579094177</v>
      </c>
      <c r="R95" s="112">
        <f>(Q95-P95)/P95</f>
        <v>6.3707126758743599E-2</v>
      </c>
    </row>
    <row r="96" spans="1:18" ht="26.25" customHeight="1" thickBot="1" x14ac:dyDescent="0.3">
      <c r="A96" s="19" t="s">
        <v>19</v>
      </c>
      <c r="B96" s="26">
        <v>342126.57999999996</v>
      </c>
      <c r="C96" s="284">
        <v>410018.25</v>
      </c>
      <c r="D96" s="21">
        <f>SUM(D68:D95)</f>
        <v>1.0000000000000004</v>
      </c>
      <c r="E96" s="289">
        <f>SUM(E68:E95)</f>
        <v>1.0000000000000004</v>
      </c>
      <c r="F96" s="123">
        <f>(C96-B96)/B96</f>
        <v>0.19844020888409211</v>
      </c>
      <c r="G96" s="119">
        <v>0</v>
      </c>
      <c r="H96" s="2"/>
      <c r="I96" s="26">
        <v>31621.645000000008</v>
      </c>
      <c r="J96" s="284">
        <v>40135.393000000004</v>
      </c>
      <c r="K96" s="34">
        <f t="shared" si="26"/>
        <v>1</v>
      </c>
      <c r="L96" s="289">
        <f t="shared" si="27"/>
        <v>1</v>
      </c>
      <c r="M96" s="123">
        <f>(J96-I96)/I96</f>
        <v>0.26923798556336948</v>
      </c>
      <c r="N96" s="119">
        <f>(L96-K96)/K96</f>
        <v>0</v>
      </c>
      <c r="O96" s="2"/>
      <c r="P96" s="67">
        <f t="shared" si="23"/>
        <v>0.92426741587864969</v>
      </c>
      <c r="Q96" s="309">
        <f t="shared" si="23"/>
        <v>0.97886845280667389</v>
      </c>
      <c r="R96" s="118">
        <f>(Q96-P96)/P96</f>
        <v>5.9074934364226214E-2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G68 G69:G8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7" t="s">
        <v>183</v>
      </c>
    </row>
    <row r="2" spans="1:20" ht="15.75" thickBot="1" x14ac:dyDescent="0.3"/>
    <row r="3" spans="1:20" x14ac:dyDescent="0.25">
      <c r="A3" s="367" t="s">
        <v>17</v>
      </c>
      <c r="B3" s="382"/>
      <c r="C3" s="382"/>
      <c r="D3" s="385" t="s">
        <v>1</v>
      </c>
      <c r="E3" s="380"/>
      <c r="F3" s="385" t="s">
        <v>13</v>
      </c>
      <c r="G3" s="380"/>
      <c r="H3" s="385" t="s">
        <v>90</v>
      </c>
      <c r="I3" s="381"/>
      <c r="K3" s="387" t="s">
        <v>20</v>
      </c>
      <c r="L3" s="380"/>
      <c r="M3" s="378" t="s">
        <v>13</v>
      </c>
      <c r="N3" s="379"/>
      <c r="O3" s="380" t="s">
        <v>90</v>
      </c>
      <c r="P3" s="381"/>
      <c r="R3" s="391" t="s">
        <v>23</v>
      </c>
      <c r="S3" s="380"/>
      <c r="T3" s="247" t="s">
        <v>0</v>
      </c>
    </row>
    <row r="4" spans="1:20" x14ac:dyDescent="0.25">
      <c r="A4" s="383"/>
      <c r="B4" s="384"/>
      <c r="C4" s="384"/>
      <c r="D4" s="388" t="s">
        <v>204</v>
      </c>
      <c r="E4" s="376"/>
      <c r="F4" s="388" t="str">
        <f>D4</f>
        <v>jan - set</v>
      </c>
      <c r="G4" s="376"/>
      <c r="H4" s="388" t="str">
        <f>F4</f>
        <v>jan - set</v>
      </c>
      <c r="I4" s="377"/>
      <c r="K4" s="390" t="str">
        <f>D4</f>
        <v>jan - set</v>
      </c>
      <c r="L4" s="376"/>
      <c r="M4" s="374" t="str">
        <f>D4</f>
        <v>jan - set</v>
      </c>
      <c r="N4" s="375"/>
      <c r="O4" s="376" t="str">
        <f>D4</f>
        <v>jan - set</v>
      </c>
      <c r="P4" s="377"/>
      <c r="R4" s="390" t="str">
        <f>D4</f>
        <v>jan - set</v>
      </c>
      <c r="S4" s="389"/>
      <c r="T4" s="248" t="s">
        <v>91</v>
      </c>
    </row>
    <row r="5" spans="1:20" ht="19.5" customHeight="1" thickBot="1" x14ac:dyDescent="0.3">
      <c r="A5" s="368"/>
      <c r="B5" s="392"/>
      <c r="C5" s="392"/>
      <c r="D5" s="172">
        <v>2016</v>
      </c>
      <c r="E5" s="322">
        <v>2017</v>
      </c>
      <c r="F5" s="172">
        <f>D5</f>
        <v>2016</v>
      </c>
      <c r="G5" s="322">
        <f>E5</f>
        <v>2017</v>
      </c>
      <c r="H5" s="172" t="s">
        <v>1</v>
      </c>
      <c r="I5" s="251" t="s">
        <v>15</v>
      </c>
      <c r="K5" s="41">
        <f>D5</f>
        <v>2016</v>
      </c>
      <c r="L5" s="252">
        <f>E5</f>
        <v>2017</v>
      </c>
      <c r="M5" s="321">
        <f>F5</f>
        <v>2016</v>
      </c>
      <c r="N5" s="283">
        <f>G5</f>
        <v>2017</v>
      </c>
      <c r="O5" s="42">
        <v>1000</v>
      </c>
      <c r="P5" s="251" t="s">
        <v>15</v>
      </c>
      <c r="R5" s="41">
        <f>D5</f>
        <v>2016</v>
      </c>
      <c r="S5" s="252">
        <f>E5</f>
        <v>2017</v>
      </c>
      <c r="T5" s="337" t="s">
        <v>24</v>
      </c>
    </row>
    <row r="6" spans="1:20" ht="24" customHeight="1" x14ac:dyDescent="0.25">
      <c r="A6" s="323" t="s">
        <v>21</v>
      </c>
      <c r="B6" s="13"/>
      <c r="C6" s="13"/>
      <c r="D6" s="325">
        <v>3458.3599999999983</v>
      </c>
      <c r="E6" s="326">
        <v>2717.0200000000004</v>
      </c>
      <c r="F6" s="320">
        <f>D6/D8</f>
        <v>0.40498674386142403</v>
      </c>
      <c r="G6" s="330">
        <f>E6/E8</f>
        <v>0.29072189878415589</v>
      </c>
      <c r="H6" s="334">
        <f>(E6-D6)/D6</f>
        <v>-0.21436172058432271</v>
      </c>
      <c r="I6" s="121">
        <f>(G6-F6)/F6</f>
        <v>-0.28214465487879425</v>
      </c>
      <c r="J6" s="2"/>
      <c r="K6" s="332">
        <v>1298.4820000000009</v>
      </c>
      <c r="L6" s="326">
        <v>1397.2559999999999</v>
      </c>
      <c r="M6" s="320">
        <f>K6/K8</f>
        <v>0.34391307790977449</v>
      </c>
      <c r="N6" s="330">
        <f>L6/L8</f>
        <v>0.28311458954284879</v>
      </c>
      <c r="O6" s="334">
        <f>(L6-K6)/K6</f>
        <v>7.606882498178559E-2</v>
      </c>
      <c r="P6" s="121">
        <f>(N6-M6)/M6</f>
        <v>-0.17678446174959409</v>
      </c>
      <c r="R6" s="60">
        <f t="shared" ref="R6:S8" si="0">(K6/D6)*10</f>
        <v>3.7546177957182056</v>
      </c>
      <c r="S6" s="313">
        <f t="shared" si="0"/>
        <v>5.1426047655151583</v>
      </c>
      <c r="T6" s="335">
        <f>(S6-R6)/R6</f>
        <v>0.36967463675792073</v>
      </c>
    </row>
    <row r="7" spans="1:20" ht="24" customHeight="1" thickBot="1" x14ac:dyDescent="0.3">
      <c r="A7" s="323" t="s">
        <v>22</v>
      </c>
      <c r="B7" s="13"/>
      <c r="C7" s="13"/>
      <c r="D7" s="327">
        <v>5081.08</v>
      </c>
      <c r="E7" s="328">
        <v>6628.7500000000009</v>
      </c>
      <c r="F7" s="320">
        <f>D7/D8</f>
        <v>0.59501325613857592</v>
      </c>
      <c r="G7" s="331">
        <f>E7/E8</f>
        <v>0.70927810121584423</v>
      </c>
      <c r="H7" s="110">
        <f t="shared" ref="H7:H8" si="1">(E7-D7)/D7</f>
        <v>0.30459469246695603</v>
      </c>
      <c r="I7" s="106">
        <f t="shared" ref="I7:I8" si="2">(G7-F7)/F7</f>
        <v>0.19203747798629975</v>
      </c>
      <c r="K7" s="332">
        <v>2477.1289999999972</v>
      </c>
      <c r="L7" s="328">
        <v>3538.0459999999971</v>
      </c>
      <c r="M7" s="320">
        <f>K7/K8</f>
        <v>0.65608692209022557</v>
      </c>
      <c r="N7" s="331">
        <f>L7/L8</f>
        <v>0.71688541045715126</v>
      </c>
      <c r="O7" s="336">
        <f t="shared" ref="O7:O8" si="3">(L7-K7)/K7</f>
        <v>0.42828492177839794</v>
      </c>
      <c r="P7" s="103">
        <f t="shared" ref="P7:P8" si="4">(N7-M7)/M7</f>
        <v>9.2668343659751601E-2</v>
      </c>
      <c r="R7" s="60">
        <f t="shared" si="0"/>
        <v>4.8752017287663199</v>
      </c>
      <c r="S7" s="313">
        <f t="shared" si="0"/>
        <v>5.3374256081463267</v>
      </c>
      <c r="T7" s="177">
        <f t="shared" ref="T7:T8" si="5">(S7-R7)/R7</f>
        <v>9.4811231431232199E-2</v>
      </c>
    </row>
    <row r="8" spans="1:20" ht="26.25" customHeight="1" thickBot="1" x14ac:dyDescent="0.3">
      <c r="A8" s="19" t="s">
        <v>12</v>
      </c>
      <c r="B8" s="324"/>
      <c r="C8" s="324"/>
      <c r="D8" s="329">
        <f>D6+D7</f>
        <v>8539.4399999999987</v>
      </c>
      <c r="E8" s="284">
        <f>E6+E7</f>
        <v>9345.77</v>
      </c>
      <c r="F8" s="21">
        <f>SUM(F6:F7)</f>
        <v>1</v>
      </c>
      <c r="G8" s="289">
        <f>SUM(G6:G7)</f>
        <v>1</v>
      </c>
      <c r="H8" s="179">
        <f t="shared" si="1"/>
        <v>9.4424224539314275E-2</v>
      </c>
      <c r="I8" s="119">
        <f t="shared" si="2"/>
        <v>0</v>
      </c>
      <c r="J8" s="2"/>
      <c r="K8" s="26">
        <f>K6+K7</f>
        <v>3775.6109999999981</v>
      </c>
      <c r="L8" s="284">
        <f>L6+L7</f>
        <v>4935.301999999997</v>
      </c>
      <c r="M8" s="21">
        <f>SUM(M6:M7)</f>
        <v>1</v>
      </c>
      <c r="N8" s="289">
        <f>SUM(N6:N7)</f>
        <v>1</v>
      </c>
      <c r="O8" s="179">
        <f t="shared" si="3"/>
        <v>0.3071531998397079</v>
      </c>
      <c r="P8" s="119">
        <f t="shared" si="4"/>
        <v>0</v>
      </c>
      <c r="Q8" s="2"/>
      <c r="R8" s="51">
        <f t="shared" si="0"/>
        <v>4.4213800904977356</v>
      </c>
      <c r="S8" s="302">
        <f t="shared" si="0"/>
        <v>5.2807869228538653</v>
      </c>
      <c r="T8" s="333">
        <f t="shared" si="5"/>
        <v>0.19437524364917974</v>
      </c>
    </row>
  </sheetData>
  <mergeCells count="15">
    <mergeCell ref="A3:C5"/>
    <mergeCell ref="D3:E3"/>
    <mergeCell ref="F3:G3"/>
    <mergeCell ref="H3:I3"/>
    <mergeCell ref="K3:L3"/>
    <mergeCell ref="M3:N3"/>
    <mergeCell ref="O3:P3"/>
    <mergeCell ref="R3:S3"/>
    <mergeCell ref="D4:E4"/>
    <mergeCell ref="F4:G4"/>
    <mergeCell ref="H4:I4"/>
    <mergeCell ref="K4:L4"/>
    <mergeCell ref="M4:N4"/>
    <mergeCell ref="O4:P4"/>
    <mergeCell ref="R4:S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workbookViewId="0">
      <selection activeCell="L100" sqref="L100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7" t="s">
        <v>190</v>
      </c>
    </row>
    <row r="3" spans="1:18" ht="8.25" customHeight="1" thickBot="1" x14ac:dyDescent="0.3"/>
    <row r="4" spans="1:18" x14ac:dyDescent="0.25">
      <c r="A4" s="397" t="s">
        <v>3</v>
      </c>
      <c r="B4" s="385" t="s">
        <v>1</v>
      </c>
      <c r="C4" s="380"/>
      <c r="D4" s="385" t="s">
        <v>13</v>
      </c>
      <c r="E4" s="380"/>
      <c r="F4" s="400" t="s">
        <v>101</v>
      </c>
      <c r="G4" s="396"/>
      <c r="I4" s="393" t="s">
        <v>20</v>
      </c>
      <c r="J4" s="394"/>
      <c r="K4" s="385" t="s">
        <v>13</v>
      </c>
      <c r="L4" s="386"/>
      <c r="M4" s="395" t="s">
        <v>101</v>
      </c>
      <c r="N4" s="396"/>
      <c r="P4" s="391" t="s">
        <v>23</v>
      </c>
      <c r="Q4" s="380"/>
      <c r="R4" s="247" t="s">
        <v>0</v>
      </c>
    </row>
    <row r="5" spans="1:18" x14ac:dyDescent="0.25">
      <c r="A5" s="398"/>
      <c r="B5" s="388" t="s">
        <v>204</v>
      </c>
      <c r="C5" s="376"/>
      <c r="D5" s="388" t="str">
        <f>B5</f>
        <v>jan - set</v>
      </c>
      <c r="E5" s="376"/>
      <c r="F5" s="388" t="str">
        <f>D5</f>
        <v>jan - set</v>
      </c>
      <c r="G5" s="377"/>
      <c r="I5" s="390" t="str">
        <f>B5</f>
        <v>jan - set</v>
      </c>
      <c r="J5" s="376"/>
      <c r="K5" s="388" t="str">
        <f>B5</f>
        <v>jan - set</v>
      </c>
      <c r="L5" s="389"/>
      <c r="M5" s="376" t="str">
        <f>B5</f>
        <v>jan - set</v>
      </c>
      <c r="N5" s="377"/>
      <c r="P5" s="390" t="str">
        <f>B5</f>
        <v>jan - set</v>
      </c>
      <c r="Q5" s="389"/>
      <c r="R5" s="248" t="s">
        <v>91</v>
      </c>
    </row>
    <row r="6" spans="1:18" ht="19.5" customHeight="1" thickBot="1" x14ac:dyDescent="0.3">
      <c r="A6" s="399"/>
      <c r="B6" s="172">
        <f>'4'!E6</f>
        <v>2016</v>
      </c>
      <c r="C6" s="252">
        <f>'4'!F6</f>
        <v>2017</v>
      </c>
      <c r="D6" s="172">
        <f>B6</f>
        <v>2016</v>
      </c>
      <c r="E6" s="252">
        <f>C6</f>
        <v>2017</v>
      </c>
      <c r="F6" s="172" t="s">
        <v>1</v>
      </c>
      <c r="G6" s="251" t="s">
        <v>15</v>
      </c>
      <c r="I6" s="41">
        <f>B6</f>
        <v>2016</v>
      </c>
      <c r="J6" s="252">
        <f>E6</f>
        <v>2017</v>
      </c>
      <c r="K6" s="172">
        <f>B6</f>
        <v>2016</v>
      </c>
      <c r="L6" s="252">
        <f>C6</f>
        <v>2017</v>
      </c>
      <c r="M6" s="42">
        <v>1000</v>
      </c>
      <c r="N6" s="251" t="s">
        <v>15</v>
      </c>
      <c r="P6" s="41">
        <f>B6</f>
        <v>2016</v>
      </c>
      <c r="Q6" s="252">
        <f>C6</f>
        <v>2017</v>
      </c>
      <c r="R6" s="249" t="s">
        <v>24</v>
      </c>
    </row>
    <row r="7" spans="1:18" ht="20.100000000000001" customHeight="1" x14ac:dyDescent="0.25">
      <c r="A7" s="15" t="s">
        <v>44</v>
      </c>
      <c r="B7" s="70">
        <v>827.89999999999986</v>
      </c>
      <c r="C7" s="304">
        <v>979.30999999999983</v>
      </c>
      <c r="D7" s="4">
        <f>B7/$B$33</f>
        <v>9.6950151297977377E-2</v>
      </c>
      <c r="E7" s="306">
        <f>C7/$C$33</f>
        <v>0.1047864434926175</v>
      </c>
      <c r="F7" s="107">
        <f>(C7-B7)/B7</f>
        <v>0.18288440632926681</v>
      </c>
      <c r="G7" s="121">
        <f>(E7-D7)/D7</f>
        <v>8.0828055343154501E-2</v>
      </c>
      <c r="I7" s="70">
        <v>726.6389999999999</v>
      </c>
      <c r="J7" s="304">
        <v>1014.123</v>
      </c>
      <c r="K7" s="4">
        <f>I7/$I$33</f>
        <v>0.19245600248542549</v>
      </c>
      <c r="L7" s="306">
        <f>J7/$J$33</f>
        <v>0.20548347395964825</v>
      </c>
      <c r="M7" s="107">
        <f>(J7-I7)/I7</f>
        <v>0.39563524666306127</v>
      </c>
      <c r="N7" s="121">
        <f>(L7-K7)/K7</f>
        <v>6.7690647763554768E-2</v>
      </c>
      <c r="P7" s="60">
        <f t="shared" ref="P7:Q33" si="0">(I7/B7)*10</f>
        <v>8.7768933446068367</v>
      </c>
      <c r="Q7" s="312">
        <f t="shared" si="0"/>
        <v>10.355484984325701</v>
      </c>
      <c r="R7" s="124">
        <f>(Q7-P7)/P7</f>
        <v>0.17985767602939665</v>
      </c>
    </row>
    <row r="8" spans="1:18" ht="20.100000000000001" customHeight="1" x14ac:dyDescent="0.25">
      <c r="A8" s="15" t="s">
        <v>36</v>
      </c>
      <c r="B8" s="28">
        <v>438.73</v>
      </c>
      <c r="C8" s="265">
        <v>1475.3100000000002</v>
      </c>
      <c r="D8" s="4">
        <f t="shared" ref="D8:D32" si="1">B8/$B$33</f>
        <v>5.1376905277161045E-2</v>
      </c>
      <c r="E8" s="271">
        <f t="shared" ref="E8:E32" si="2">C8/$C$33</f>
        <v>0.15785858201089906</v>
      </c>
      <c r="F8" s="107">
        <f t="shared" ref="F8:F33" si="3">(C8-B8)/B8</f>
        <v>2.3626831992341533</v>
      </c>
      <c r="G8" s="103">
        <f t="shared" ref="G8:G32" si="4">(E8-D8)/D8</f>
        <v>2.0725591811983488</v>
      </c>
      <c r="I8" s="28">
        <v>201.12899999999999</v>
      </c>
      <c r="J8" s="265">
        <v>608.07599999999991</v>
      </c>
      <c r="K8" s="4">
        <f t="shared" ref="K8:K32" si="5">I8/$I$33</f>
        <v>5.3270583224807842E-2</v>
      </c>
      <c r="L8" s="271">
        <f t="shared" ref="L8:L32" si="6">J8/$J$33</f>
        <v>0.12320948140559582</v>
      </c>
      <c r="M8" s="107">
        <f t="shared" ref="M8:M33" si="7">(J8-I8)/I8</f>
        <v>2.0233133958802556</v>
      </c>
      <c r="N8" s="103">
        <f t="shared" ref="N8:N32" si="8">(L8-K8)/K8</f>
        <v>1.3128990513514365</v>
      </c>
      <c r="P8" s="60">
        <f t="shared" si="0"/>
        <v>4.5843457251612607</v>
      </c>
      <c r="Q8" s="313">
        <f t="shared" si="0"/>
        <v>4.1216829005429361</v>
      </c>
      <c r="R8" s="112">
        <f t="shared" ref="R8:R71" si="9">(Q8-P8)/P8</f>
        <v>-0.10092232400339959</v>
      </c>
    </row>
    <row r="9" spans="1:18" ht="20.100000000000001" customHeight="1" x14ac:dyDescent="0.25">
      <c r="A9" s="15" t="s">
        <v>46</v>
      </c>
      <c r="B9" s="28">
        <v>229.45999999999995</v>
      </c>
      <c r="C9" s="265">
        <v>481.06</v>
      </c>
      <c r="D9" s="4">
        <f t="shared" si="1"/>
        <v>2.6870614466522395E-2</v>
      </c>
      <c r="E9" s="271">
        <f t="shared" si="2"/>
        <v>5.1473554345976842E-2</v>
      </c>
      <c r="F9" s="107">
        <f t="shared" si="3"/>
        <v>1.096487405212238</v>
      </c>
      <c r="G9" s="103">
        <f t="shared" si="4"/>
        <v>0.91560763934545664</v>
      </c>
      <c r="I9" s="28">
        <v>430.58199999999999</v>
      </c>
      <c r="J9" s="265">
        <v>529.24300000000005</v>
      </c>
      <c r="K9" s="4">
        <f t="shared" si="5"/>
        <v>0.11404299860340485</v>
      </c>
      <c r="L9" s="271">
        <f t="shared" si="6"/>
        <v>0.10723619344874943</v>
      </c>
      <c r="M9" s="107">
        <f t="shared" si="7"/>
        <v>0.22913405576638146</v>
      </c>
      <c r="N9" s="103">
        <f t="shared" si="8"/>
        <v>-5.9686304622054979E-2</v>
      </c>
      <c r="P9" s="60">
        <f t="shared" si="0"/>
        <v>18.765013509979958</v>
      </c>
      <c r="Q9" s="313">
        <f t="shared" si="0"/>
        <v>11.001600631937805</v>
      </c>
      <c r="R9" s="112">
        <f t="shared" si="9"/>
        <v>-0.41371741480032886</v>
      </c>
    </row>
    <row r="10" spans="1:18" ht="20.100000000000001" customHeight="1" x14ac:dyDescent="0.25">
      <c r="A10" s="15" t="s">
        <v>42</v>
      </c>
      <c r="B10" s="28">
        <v>726.6400000000001</v>
      </c>
      <c r="C10" s="265">
        <v>1072.2300000000005</v>
      </c>
      <c r="D10" s="4">
        <f t="shared" si="1"/>
        <v>8.5092230872282043E-2</v>
      </c>
      <c r="E10" s="271">
        <f t="shared" si="2"/>
        <v>0.11472890944245369</v>
      </c>
      <c r="F10" s="107">
        <f t="shared" si="3"/>
        <v>0.47560002201915713</v>
      </c>
      <c r="G10" s="103">
        <f t="shared" si="4"/>
        <v>0.3482888892013466</v>
      </c>
      <c r="I10" s="28">
        <v>275.92800000000005</v>
      </c>
      <c r="J10" s="265">
        <v>525.69399999999996</v>
      </c>
      <c r="K10" s="4">
        <f t="shared" si="5"/>
        <v>7.3081681349058472E-2</v>
      </c>
      <c r="L10" s="271">
        <f t="shared" si="6"/>
        <v>0.10651708851859519</v>
      </c>
      <c r="M10" s="107">
        <f t="shared" si="7"/>
        <v>0.90518541068684533</v>
      </c>
      <c r="N10" s="103">
        <f t="shared" si="8"/>
        <v>0.45750736097381089</v>
      </c>
      <c r="P10" s="60">
        <f t="shared" si="0"/>
        <v>3.7973136628867117</v>
      </c>
      <c r="Q10" s="313">
        <f t="shared" si="0"/>
        <v>4.9028100314298211</v>
      </c>
      <c r="R10" s="112">
        <f t="shared" si="9"/>
        <v>0.29112590285805173</v>
      </c>
    </row>
    <row r="11" spans="1:18" ht="20.100000000000001" customHeight="1" x14ac:dyDescent="0.25">
      <c r="A11" s="15" t="s">
        <v>37</v>
      </c>
      <c r="B11" s="28">
        <v>1061.78</v>
      </c>
      <c r="C11" s="265">
        <v>566.56000000000006</v>
      </c>
      <c r="D11" s="4">
        <f t="shared" si="1"/>
        <v>0.12433836410818509</v>
      </c>
      <c r="E11" s="271">
        <f t="shared" si="2"/>
        <v>6.0622078223624164E-2</v>
      </c>
      <c r="F11" s="107">
        <f t="shared" si="3"/>
        <v>-0.466405470059711</v>
      </c>
      <c r="G11" s="103">
        <f t="shared" si="4"/>
        <v>-0.51244269089082006</v>
      </c>
      <c r="I11" s="28">
        <v>241.95200000000003</v>
      </c>
      <c r="J11" s="265">
        <v>265.678</v>
      </c>
      <c r="K11" s="4">
        <f t="shared" si="5"/>
        <v>6.4082872944273131E-2</v>
      </c>
      <c r="L11" s="271">
        <f t="shared" si="6"/>
        <v>5.3832166704286782E-2</v>
      </c>
      <c r="M11" s="107">
        <f t="shared" si="7"/>
        <v>9.8060772384605074E-2</v>
      </c>
      <c r="N11" s="103">
        <f t="shared" si="8"/>
        <v>-0.15996015423497675</v>
      </c>
      <c r="P11" s="60">
        <f t="shared" si="0"/>
        <v>2.2787394752208558</v>
      </c>
      <c r="Q11" s="313">
        <f t="shared" si="0"/>
        <v>4.6893179892685675</v>
      </c>
      <c r="R11" s="112">
        <f t="shared" si="9"/>
        <v>1.0578561262752855</v>
      </c>
    </row>
    <row r="12" spans="1:18" ht="20.100000000000001" customHeight="1" x14ac:dyDescent="0.25">
      <c r="A12" s="15" t="s">
        <v>52</v>
      </c>
      <c r="B12" s="28">
        <v>462.30999999999995</v>
      </c>
      <c r="C12" s="265">
        <v>501.64</v>
      </c>
      <c r="D12" s="4">
        <f t="shared" si="1"/>
        <v>5.4138210468133746E-2</v>
      </c>
      <c r="E12" s="271">
        <f t="shared" si="2"/>
        <v>5.3675620093368438E-2</v>
      </c>
      <c r="F12" s="107">
        <f t="shared" si="3"/>
        <v>8.5072786658302965E-2</v>
      </c>
      <c r="G12" s="103">
        <f t="shared" si="4"/>
        <v>-8.5446188702079998E-3</v>
      </c>
      <c r="I12" s="28">
        <v>147.929</v>
      </c>
      <c r="J12" s="265">
        <v>175.88500000000002</v>
      </c>
      <c r="K12" s="4">
        <f t="shared" si="5"/>
        <v>3.918014859051952E-2</v>
      </c>
      <c r="L12" s="271">
        <f t="shared" si="6"/>
        <v>3.5638143319294338E-2</v>
      </c>
      <c r="M12" s="107">
        <f t="shared" si="7"/>
        <v>0.188982552440698</v>
      </c>
      <c r="N12" s="103">
        <f t="shared" si="8"/>
        <v>-9.0403058657165136E-2</v>
      </c>
      <c r="P12" s="60">
        <f t="shared" si="0"/>
        <v>3.1997793688217868</v>
      </c>
      <c r="Q12" s="313">
        <f t="shared" si="0"/>
        <v>3.5061996650984772</v>
      </c>
      <c r="R12" s="112">
        <f t="shared" si="9"/>
        <v>9.5762945177535655E-2</v>
      </c>
    </row>
    <row r="13" spans="1:18" ht="20.100000000000001" customHeight="1" x14ac:dyDescent="0.25">
      <c r="A13" s="15" t="s">
        <v>41</v>
      </c>
      <c r="B13" s="28">
        <v>182.67000000000004</v>
      </c>
      <c r="C13" s="265">
        <v>317.85000000000008</v>
      </c>
      <c r="D13" s="4">
        <f t="shared" si="1"/>
        <v>2.1391332452713536E-2</v>
      </c>
      <c r="E13" s="271">
        <f t="shared" si="2"/>
        <v>3.4010038766201185E-2</v>
      </c>
      <c r="F13" s="107">
        <f t="shared" si="3"/>
        <v>0.74002299228116275</v>
      </c>
      <c r="G13" s="103">
        <f t="shared" si="4"/>
        <v>0.58989809734301701</v>
      </c>
      <c r="I13" s="28">
        <v>93.440000000000026</v>
      </c>
      <c r="J13" s="265">
        <v>166.17499999999998</v>
      </c>
      <c r="K13" s="4">
        <f t="shared" si="5"/>
        <v>2.4748312259922967E-2</v>
      </c>
      <c r="L13" s="271">
        <f t="shared" si="6"/>
        <v>3.3670685198190498E-2</v>
      </c>
      <c r="M13" s="107">
        <f t="shared" si="7"/>
        <v>0.77841395547945136</v>
      </c>
      <c r="N13" s="103">
        <f t="shared" si="8"/>
        <v>0.36052450141080056</v>
      </c>
      <c r="P13" s="60">
        <f t="shared" si="0"/>
        <v>5.1152351234466531</v>
      </c>
      <c r="Q13" s="313">
        <f t="shared" si="0"/>
        <v>5.2280950133710844</v>
      </c>
      <c r="R13" s="112">
        <f t="shared" si="9"/>
        <v>2.2063480407208756E-2</v>
      </c>
    </row>
    <row r="14" spans="1:18" ht="20.100000000000001" customHeight="1" x14ac:dyDescent="0.25">
      <c r="A14" s="15" t="s">
        <v>56</v>
      </c>
      <c r="B14" s="28">
        <v>21.919999999999995</v>
      </c>
      <c r="C14" s="265">
        <v>43.530000000000008</v>
      </c>
      <c r="D14" s="4">
        <f t="shared" si="1"/>
        <v>2.5669130528465567E-3</v>
      </c>
      <c r="E14" s="271">
        <f t="shared" si="2"/>
        <v>4.6577221566548293E-3</v>
      </c>
      <c r="F14" s="107">
        <f t="shared" si="3"/>
        <v>0.98585766423357746</v>
      </c>
      <c r="G14" s="103">
        <f t="shared" si="4"/>
        <v>0.81452275973651989</v>
      </c>
      <c r="I14" s="28">
        <v>104.59</v>
      </c>
      <c r="J14" s="265">
        <v>162.059</v>
      </c>
      <c r="K14" s="4">
        <f t="shared" si="5"/>
        <v>2.7701476661658203E-2</v>
      </c>
      <c r="L14" s="271">
        <f t="shared" si="6"/>
        <v>3.2836693681561932E-2</v>
      </c>
      <c r="M14" s="107">
        <f t="shared" si="7"/>
        <v>0.54946935653504148</v>
      </c>
      <c r="N14" s="103">
        <f t="shared" si="8"/>
        <v>0.18537701374639773</v>
      </c>
      <c r="P14" s="60">
        <f t="shared" si="0"/>
        <v>47.714416058394171</v>
      </c>
      <c r="Q14" s="313">
        <f t="shared" si="0"/>
        <v>37.229267172065235</v>
      </c>
      <c r="R14" s="112">
        <f t="shared" si="9"/>
        <v>-0.21974802905471863</v>
      </c>
    </row>
    <row r="15" spans="1:18" ht="20.100000000000001" customHeight="1" x14ac:dyDescent="0.25">
      <c r="A15" s="15" t="s">
        <v>35</v>
      </c>
      <c r="B15" s="28">
        <v>750.85999999999956</v>
      </c>
      <c r="C15" s="265">
        <v>279.50999999999993</v>
      </c>
      <c r="D15" s="4">
        <f t="shared" si="1"/>
        <v>8.7928482429761159E-2</v>
      </c>
      <c r="E15" s="271">
        <f t="shared" si="2"/>
        <v>2.9907648058961425E-2</v>
      </c>
      <c r="F15" s="107">
        <f t="shared" si="3"/>
        <v>-0.62774685027834731</v>
      </c>
      <c r="G15" s="103">
        <f t="shared" si="4"/>
        <v>-0.6598639345009486</v>
      </c>
      <c r="I15" s="28">
        <v>147.17399999999998</v>
      </c>
      <c r="J15" s="265">
        <v>149.11199999999999</v>
      </c>
      <c r="K15" s="4">
        <f t="shared" si="5"/>
        <v>3.8980180956141926E-2</v>
      </c>
      <c r="L15" s="271">
        <f t="shared" si="6"/>
        <v>3.021334864614161E-2</v>
      </c>
      <c r="M15" s="107">
        <f t="shared" si="7"/>
        <v>1.3168086754454026E-2</v>
      </c>
      <c r="N15" s="103">
        <f t="shared" si="8"/>
        <v>-0.22490486434283644</v>
      </c>
      <c r="P15" s="60">
        <f t="shared" si="0"/>
        <v>1.9600724502570395</v>
      </c>
      <c r="Q15" s="313">
        <f t="shared" si="0"/>
        <v>5.3347644091445758</v>
      </c>
      <c r="R15" s="112">
        <f t="shared" si="9"/>
        <v>1.7217179693765845</v>
      </c>
    </row>
    <row r="16" spans="1:18" ht="20.100000000000001" customHeight="1" x14ac:dyDescent="0.25">
      <c r="A16" s="15" t="s">
        <v>72</v>
      </c>
      <c r="B16" s="28">
        <v>67.349999999999994</v>
      </c>
      <c r="C16" s="265">
        <v>59.12</v>
      </c>
      <c r="D16" s="4">
        <f t="shared" si="1"/>
        <v>7.886934037829179E-3</v>
      </c>
      <c r="E16" s="271">
        <f t="shared" si="2"/>
        <v>6.3258565104854919E-3</v>
      </c>
      <c r="F16" s="107">
        <f t="shared" si="3"/>
        <v>-0.12219747587230879</v>
      </c>
      <c r="G16" s="103">
        <f t="shared" si="4"/>
        <v>-0.19793211403266184</v>
      </c>
      <c r="I16" s="28">
        <v>137.80500000000001</v>
      </c>
      <c r="J16" s="265">
        <v>131.042</v>
      </c>
      <c r="K16" s="4">
        <f t="shared" si="5"/>
        <v>3.6498728285302692E-2</v>
      </c>
      <c r="L16" s="271">
        <f t="shared" si="6"/>
        <v>2.6551971895539522E-2</v>
      </c>
      <c r="M16" s="107">
        <f t="shared" si="7"/>
        <v>-4.90765937375277E-2</v>
      </c>
      <c r="N16" s="103">
        <f t="shared" si="8"/>
        <v>-0.27252336881470279</v>
      </c>
      <c r="P16" s="60">
        <f t="shared" si="0"/>
        <v>20.461024498886417</v>
      </c>
      <c r="Q16" s="313">
        <f t="shared" si="0"/>
        <v>22.165426251691475</v>
      </c>
      <c r="R16" s="112">
        <f t="shared" si="9"/>
        <v>8.3299922391365078E-2</v>
      </c>
    </row>
    <row r="17" spans="1:18" ht="20.100000000000001" customHeight="1" x14ac:dyDescent="0.25">
      <c r="A17" s="15" t="s">
        <v>43</v>
      </c>
      <c r="B17" s="28">
        <v>184.93</v>
      </c>
      <c r="C17" s="265">
        <v>275.49</v>
      </c>
      <c r="D17" s="4">
        <f t="shared" si="1"/>
        <v>2.16559868094395E-2</v>
      </c>
      <c r="E17" s="271">
        <f t="shared" si="2"/>
        <v>2.9477506936293103E-2</v>
      </c>
      <c r="F17" s="107">
        <f t="shared" si="3"/>
        <v>0.48969880495322554</v>
      </c>
      <c r="G17" s="103">
        <f t="shared" si="4"/>
        <v>0.36117126389476401</v>
      </c>
      <c r="I17" s="28">
        <v>97.358999999999995</v>
      </c>
      <c r="J17" s="265">
        <v>128.02000000000001</v>
      </c>
      <c r="K17" s="4">
        <f t="shared" si="5"/>
        <v>2.5786289954129276E-2</v>
      </c>
      <c r="L17" s="271">
        <f t="shared" si="6"/>
        <v>2.5939648678034291E-2</v>
      </c>
      <c r="M17" s="107">
        <f t="shared" si="7"/>
        <v>0.31492722809396168</v>
      </c>
      <c r="N17" s="103">
        <f t="shared" si="8"/>
        <v>5.9472969619833596E-3</v>
      </c>
      <c r="P17" s="60">
        <f t="shared" si="0"/>
        <v>5.264640674849943</v>
      </c>
      <c r="Q17" s="313">
        <f t="shared" si="0"/>
        <v>4.6469926313114822</v>
      </c>
      <c r="R17" s="112">
        <f t="shared" si="9"/>
        <v>-0.11732007589598041</v>
      </c>
    </row>
    <row r="18" spans="1:18" ht="20.100000000000001" customHeight="1" x14ac:dyDescent="0.25">
      <c r="A18" s="15" t="s">
        <v>39</v>
      </c>
      <c r="B18" s="28">
        <v>217.15</v>
      </c>
      <c r="C18" s="265">
        <v>282.08</v>
      </c>
      <c r="D18" s="4">
        <f t="shared" si="1"/>
        <v>2.5429067948249538E-2</v>
      </c>
      <c r="E18" s="271">
        <f t="shared" si="2"/>
        <v>3.0182638776687205E-2</v>
      </c>
      <c r="F18" s="107">
        <f t="shared" si="3"/>
        <v>0.29900990099009889</v>
      </c>
      <c r="G18" s="103">
        <f t="shared" si="4"/>
        <v>0.18693452855258463</v>
      </c>
      <c r="I18" s="28">
        <v>95.538000000000011</v>
      </c>
      <c r="J18" s="265">
        <v>108.77600000000001</v>
      </c>
      <c r="K18" s="4">
        <f t="shared" si="5"/>
        <v>2.5303983911478169E-2</v>
      </c>
      <c r="L18" s="271">
        <f t="shared" si="6"/>
        <v>2.2040393880658163E-2</v>
      </c>
      <c r="M18" s="107">
        <f t="shared" si="7"/>
        <v>0.13856266616424875</v>
      </c>
      <c r="N18" s="103">
        <f t="shared" si="8"/>
        <v>-0.12897534405005709</v>
      </c>
      <c r="P18" s="60">
        <f t="shared" si="0"/>
        <v>4.3996315910660835</v>
      </c>
      <c r="Q18" s="313">
        <f t="shared" si="0"/>
        <v>3.8562110039705058</v>
      </c>
      <c r="R18" s="112">
        <f t="shared" si="9"/>
        <v>-0.12351502071197293</v>
      </c>
    </row>
    <row r="19" spans="1:18" ht="20.100000000000001" customHeight="1" x14ac:dyDescent="0.25">
      <c r="A19" s="15" t="s">
        <v>63</v>
      </c>
      <c r="B19" s="28">
        <v>205.65999999999997</v>
      </c>
      <c r="C19" s="265">
        <v>274.42999999999995</v>
      </c>
      <c r="D19" s="4">
        <f t="shared" si="1"/>
        <v>2.4083546462063087E-2</v>
      </c>
      <c r="E19" s="271">
        <f t="shared" si="2"/>
        <v>2.9364086640266126E-2</v>
      </c>
      <c r="F19" s="107">
        <f t="shared" si="3"/>
        <v>0.33438685208596708</v>
      </c>
      <c r="G19" s="103">
        <f t="shared" si="4"/>
        <v>0.21925924350556336</v>
      </c>
      <c r="I19" s="28">
        <v>60.904999999999994</v>
      </c>
      <c r="J19" s="265">
        <v>81.407000000000025</v>
      </c>
      <c r="K19" s="4">
        <f t="shared" si="5"/>
        <v>1.6131163936115238E-2</v>
      </c>
      <c r="L19" s="271">
        <f t="shared" si="6"/>
        <v>1.6494836587507718E-2</v>
      </c>
      <c r="M19" s="107">
        <f t="shared" si="7"/>
        <v>0.33662260898120078</v>
      </c>
      <c r="N19" s="103">
        <f t="shared" si="8"/>
        <v>2.2544724784444876E-2</v>
      </c>
      <c r="P19" s="60">
        <f t="shared" si="0"/>
        <v>2.9614412136536035</v>
      </c>
      <c r="Q19" s="313">
        <f t="shared" si="0"/>
        <v>2.9664030900411777</v>
      </c>
      <c r="R19" s="112">
        <f t="shared" si="9"/>
        <v>1.6754937983228418E-3</v>
      </c>
    </row>
    <row r="20" spans="1:18" ht="20.100000000000001" customHeight="1" x14ac:dyDescent="0.25">
      <c r="A20" s="15" t="s">
        <v>83</v>
      </c>
      <c r="B20" s="28">
        <v>42.03</v>
      </c>
      <c r="C20" s="265">
        <v>515.25</v>
      </c>
      <c r="D20" s="4">
        <f t="shared" si="1"/>
        <v>4.9218684129170073E-3</v>
      </c>
      <c r="E20" s="271">
        <f t="shared" si="2"/>
        <v>5.5131893894243063E-2</v>
      </c>
      <c r="F20" s="107">
        <f t="shared" si="3"/>
        <v>11.259100642398288</v>
      </c>
      <c r="G20" s="103">
        <f t="shared" si="4"/>
        <v>10.201415655395072</v>
      </c>
      <c r="I20" s="28">
        <v>11.428000000000001</v>
      </c>
      <c r="J20" s="265">
        <v>77.358999999999995</v>
      </c>
      <c r="K20" s="4">
        <f t="shared" si="5"/>
        <v>3.0267948684332153E-3</v>
      </c>
      <c r="L20" s="271">
        <f t="shared" si="6"/>
        <v>1.5674623356382242E-2</v>
      </c>
      <c r="M20" s="107">
        <f t="shared" si="7"/>
        <v>5.769250962548127</v>
      </c>
      <c r="N20" s="103">
        <f t="shared" si="8"/>
        <v>4.1786209630043496</v>
      </c>
      <c r="P20" s="60">
        <f t="shared" si="0"/>
        <v>2.719010230787533</v>
      </c>
      <c r="Q20" s="313">
        <f t="shared" si="0"/>
        <v>1.5013876758854925</v>
      </c>
      <c r="R20" s="112">
        <f t="shared" si="9"/>
        <v>-0.44781830576244974</v>
      </c>
    </row>
    <row r="21" spans="1:18" ht="20.100000000000001" customHeight="1" x14ac:dyDescent="0.25">
      <c r="A21" s="15" t="s">
        <v>51</v>
      </c>
      <c r="B21" s="28">
        <v>62.550000000000004</v>
      </c>
      <c r="C21" s="265">
        <v>147.67000000000002</v>
      </c>
      <c r="D21" s="4">
        <f t="shared" si="1"/>
        <v>7.3248362890306644E-3</v>
      </c>
      <c r="E21" s="271">
        <f t="shared" si="2"/>
        <v>1.5800731239908536E-2</v>
      </c>
      <c r="F21" s="107">
        <f t="shared" si="3"/>
        <v>1.3608313349320544</v>
      </c>
      <c r="G21" s="103">
        <f t="shared" si="4"/>
        <v>1.1571446263680976</v>
      </c>
      <c r="I21" s="28">
        <v>43.489000000000004</v>
      </c>
      <c r="J21" s="265">
        <v>74.659000000000006</v>
      </c>
      <c r="K21" s="4">
        <f t="shared" si="5"/>
        <v>1.1518400597942955E-2</v>
      </c>
      <c r="L21" s="271">
        <f t="shared" si="6"/>
        <v>1.5127544373171084E-2</v>
      </c>
      <c r="M21" s="107">
        <f t="shared" si="7"/>
        <v>0.7167329669571616</v>
      </c>
      <c r="N21" s="103">
        <f t="shared" si="8"/>
        <v>0.31333723328503416</v>
      </c>
      <c r="P21" s="60">
        <f t="shared" si="0"/>
        <v>6.9526778577138293</v>
      </c>
      <c r="Q21" s="313">
        <f t="shared" si="0"/>
        <v>5.0558000948059867</v>
      </c>
      <c r="R21" s="112">
        <f t="shared" si="9"/>
        <v>-0.27282693110875289</v>
      </c>
    </row>
    <row r="22" spans="1:18" ht="20.100000000000001" customHeight="1" x14ac:dyDescent="0.25">
      <c r="A22" s="15" t="s">
        <v>50</v>
      </c>
      <c r="B22" s="28">
        <v>216.64000000000001</v>
      </c>
      <c r="C22" s="265">
        <v>199.25000000000003</v>
      </c>
      <c r="D22" s="4">
        <f t="shared" si="1"/>
        <v>2.5369345062439697E-2</v>
      </c>
      <c r="E22" s="271">
        <f t="shared" si="2"/>
        <v>2.1319805644692734E-2</v>
      </c>
      <c r="F22" s="107">
        <f t="shared" si="3"/>
        <v>-8.02714180206794E-2</v>
      </c>
      <c r="G22" s="103">
        <f t="shared" si="4"/>
        <v>-0.15962333311246824</v>
      </c>
      <c r="I22" s="28">
        <v>83.313999999999979</v>
      </c>
      <c r="J22" s="265">
        <v>71.871999999999971</v>
      </c>
      <c r="K22" s="4">
        <f t="shared" si="5"/>
        <v>2.2066362239118377E-2</v>
      </c>
      <c r="L22" s="271">
        <f t="shared" si="6"/>
        <v>1.456283728938978E-2</v>
      </c>
      <c r="M22" s="107">
        <f t="shared" si="7"/>
        <v>-0.13733586191996555</v>
      </c>
      <c r="N22" s="103">
        <f t="shared" si="8"/>
        <v>-0.34004358617963065</v>
      </c>
      <c r="P22" s="60">
        <f t="shared" si="0"/>
        <v>3.8457348596750358</v>
      </c>
      <c r="Q22" s="313">
        <f t="shared" si="0"/>
        <v>3.6071267252195716</v>
      </c>
      <c r="R22" s="112">
        <f t="shared" si="9"/>
        <v>-6.2044873908865004E-2</v>
      </c>
    </row>
    <row r="23" spans="1:18" ht="20.100000000000001" customHeight="1" x14ac:dyDescent="0.25">
      <c r="A23" s="15" t="s">
        <v>77</v>
      </c>
      <c r="B23" s="28">
        <v>198.93</v>
      </c>
      <c r="C23" s="265">
        <v>184.89</v>
      </c>
      <c r="D23" s="4">
        <f t="shared" si="1"/>
        <v>2.3295438576768506E-2</v>
      </c>
      <c r="E23" s="271">
        <f t="shared" si="2"/>
        <v>1.9783281634365064E-2</v>
      </c>
      <c r="F23" s="107">
        <f t="shared" si="3"/>
        <v>-7.0577590107072943E-2</v>
      </c>
      <c r="G23" s="103">
        <f t="shared" si="4"/>
        <v>-0.15076586477774917</v>
      </c>
      <c r="I23" s="28">
        <v>77.354000000000013</v>
      </c>
      <c r="J23" s="265">
        <v>70.486999999999995</v>
      </c>
      <c r="K23" s="4">
        <f t="shared" si="5"/>
        <v>2.0487809787607888E-2</v>
      </c>
      <c r="L23" s="271">
        <f t="shared" si="6"/>
        <v>1.4282206033187025E-2</v>
      </c>
      <c r="M23" s="107">
        <f t="shared" si="7"/>
        <v>-8.8773689789797786E-2</v>
      </c>
      <c r="N23" s="103">
        <f t="shared" si="8"/>
        <v>-0.30289249162076565</v>
      </c>
      <c r="P23" s="60">
        <f t="shared" si="0"/>
        <v>3.8885034936912488</v>
      </c>
      <c r="Q23" s="313">
        <f t="shared" si="0"/>
        <v>3.8123749256314565</v>
      </c>
      <c r="R23" s="112">
        <f t="shared" si="9"/>
        <v>-1.9577857698547557E-2</v>
      </c>
    </row>
    <row r="24" spans="1:18" ht="20.100000000000001" customHeight="1" x14ac:dyDescent="0.25">
      <c r="A24" s="15" t="s">
        <v>47</v>
      </c>
      <c r="B24" s="28">
        <v>317.17</v>
      </c>
      <c r="C24" s="265">
        <v>248.2</v>
      </c>
      <c r="D24" s="4">
        <f t="shared" si="1"/>
        <v>3.7141779788838619E-2</v>
      </c>
      <c r="E24" s="271">
        <f t="shared" si="2"/>
        <v>2.6557469314994909E-2</v>
      </c>
      <c r="F24" s="107">
        <f t="shared" si="3"/>
        <v>-0.21745436201406193</v>
      </c>
      <c r="G24" s="103">
        <f t="shared" si="4"/>
        <v>-0.28497047082876664</v>
      </c>
      <c r="I24" s="28">
        <v>86.004000000000005</v>
      </c>
      <c r="J24" s="265">
        <v>68.60199999999999</v>
      </c>
      <c r="K24" s="4">
        <f t="shared" si="5"/>
        <v>2.2778829704649128E-2</v>
      </c>
      <c r="L24" s="271">
        <f t="shared" si="6"/>
        <v>1.390026385416738E-2</v>
      </c>
      <c r="M24" s="107">
        <f t="shared" si="7"/>
        <v>-0.20233942607320607</v>
      </c>
      <c r="N24" s="103">
        <f t="shared" si="8"/>
        <v>-0.38977269533165015</v>
      </c>
      <c r="P24" s="60">
        <f t="shared" si="0"/>
        <v>2.7116057634706943</v>
      </c>
      <c r="Q24" s="313">
        <f t="shared" si="0"/>
        <v>2.7639806607574533</v>
      </c>
      <c r="R24" s="112">
        <f t="shared" si="9"/>
        <v>1.9315085545371567E-2</v>
      </c>
    </row>
    <row r="25" spans="1:18" ht="20.100000000000001" customHeight="1" x14ac:dyDescent="0.25">
      <c r="A25" s="15" t="s">
        <v>55</v>
      </c>
      <c r="B25" s="28">
        <v>86.039999999999992</v>
      </c>
      <c r="C25" s="265">
        <v>76.760000000000019</v>
      </c>
      <c r="D25" s="4">
        <f t="shared" si="1"/>
        <v>1.0075602147213401E-2</v>
      </c>
      <c r="E25" s="271">
        <f t="shared" si="2"/>
        <v>8.2133414368211512E-3</v>
      </c>
      <c r="F25" s="107">
        <f t="shared" si="3"/>
        <v>-0.10785681078568077</v>
      </c>
      <c r="G25" s="103">
        <f t="shared" si="4"/>
        <v>-0.18482872618261262</v>
      </c>
      <c r="I25" s="28">
        <v>60.024000000000001</v>
      </c>
      <c r="J25" s="265">
        <v>46.66299999999999</v>
      </c>
      <c r="K25" s="4">
        <f t="shared" si="5"/>
        <v>1.5897824219709075E-2</v>
      </c>
      <c r="L25" s="271">
        <f t="shared" si="6"/>
        <v>9.454943182808262E-3</v>
      </c>
      <c r="M25" s="107">
        <f t="shared" si="7"/>
        <v>-0.22259429561508748</v>
      </c>
      <c r="N25" s="103">
        <f t="shared" si="8"/>
        <v>-0.40526810133636737</v>
      </c>
      <c r="P25" s="60">
        <f t="shared" si="0"/>
        <v>6.9762900976290112</v>
      </c>
      <c r="Q25" s="313">
        <f t="shared" si="0"/>
        <v>6.0790776446065635</v>
      </c>
      <c r="R25" s="112">
        <f t="shared" si="9"/>
        <v>-0.12860882223452516</v>
      </c>
    </row>
    <row r="26" spans="1:18" ht="20.100000000000001" customHeight="1" x14ac:dyDescent="0.25">
      <c r="A26" s="15" t="s">
        <v>48</v>
      </c>
      <c r="B26" s="28">
        <v>732.89999999999986</v>
      </c>
      <c r="C26" s="265">
        <v>100.67000000000002</v>
      </c>
      <c r="D26" s="4">
        <f t="shared" si="1"/>
        <v>8.5825300019673423E-2</v>
      </c>
      <c r="E26" s="271">
        <f t="shared" si="2"/>
        <v>1.077171811418428E-2</v>
      </c>
      <c r="F26" s="107">
        <f t="shared" si="3"/>
        <v>-0.8626415609223631</v>
      </c>
      <c r="G26" s="103">
        <f t="shared" si="4"/>
        <v>-0.87449250848275362</v>
      </c>
      <c r="I26" s="28">
        <v>200.32599999999994</v>
      </c>
      <c r="J26" s="265">
        <v>44.022999999999996</v>
      </c>
      <c r="K26" s="4">
        <f t="shared" si="5"/>
        <v>5.3057902416324118E-2</v>
      </c>
      <c r="L26" s="271">
        <f t="shared" si="6"/>
        <v>8.9200215103351303E-3</v>
      </c>
      <c r="M26" s="107">
        <f t="shared" si="7"/>
        <v>-0.78024320357816757</v>
      </c>
      <c r="N26" s="103">
        <f t="shared" si="8"/>
        <v>-0.83188137668271744</v>
      </c>
      <c r="P26" s="60">
        <f t="shared" si="0"/>
        <v>2.7333333333333334</v>
      </c>
      <c r="Q26" s="313">
        <f t="shared" si="0"/>
        <v>4.373000894010131</v>
      </c>
      <c r="R26" s="112">
        <f t="shared" si="9"/>
        <v>0.59987837585736503</v>
      </c>
    </row>
    <row r="27" spans="1:18" ht="20.100000000000001" customHeight="1" x14ac:dyDescent="0.25">
      <c r="A27" s="15" t="s">
        <v>210</v>
      </c>
      <c r="B27" s="28">
        <v>20.679999999999996</v>
      </c>
      <c r="C27" s="265">
        <v>28.059999999999992</v>
      </c>
      <c r="D27" s="4">
        <f t="shared" si="1"/>
        <v>2.4217044677402734E-3</v>
      </c>
      <c r="E27" s="271">
        <f t="shared" si="2"/>
        <v>3.0024278363366516E-3</v>
      </c>
      <c r="F27" s="107">
        <f t="shared" si="3"/>
        <v>0.35686653771760141</v>
      </c>
      <c r="G27" s="103">
        <f t="shared" si="4"/>
        <v>0.23979943726918068</v>
      </c>
      <c r="I27" s="28">
        <v>22.029000000000003</v>
      </c>
      <c r="J27" s="265">
        <v>42.741000000000014</v>
      </c>
      <c r="K27" s="4">
        <f t="shared" si="5"/>
        <v>5.8345523413296553E-3</v>
      </c>
      <c r="L27" s="271">
        <f t="shared" si="6"/>
        <v>8.6602603042326507E-3</v>
      </c>
      <c r="M27" s="107">
        <f t="shared" si="7"/>
        <v>0.9402151709110721</v>
      </c>
      <c r="N27" s="103">
        <f t="shared" si="8"/>
        <v>0.48430587260085073</v>
      </c>
      <c r="P27" s="60">
        <f t="shared" si="0"/>
        <v>10.652321083172151</v>
      </c>
      <c r="Q27" s="313">
        <f t="shared" si="0"/>
        <v>15.232002851033508</v>
      </c>
      <c r="R27" s="112">
        <f t="shared" si="9"/>
        <v>0.42992336901072603</v>
      </c>
    </row>
    <row r="28" spans="1:18" ht="20.100000000000001" customHeight="1" x14ac:dyDescent="0.25">
      <c r="A28" s="15" t="s">
        <v>70</v>
      </c>
      <c r="B28" s="28">
        <v>118.87000000000003</v>
      </c>
      <c r="C28" s="265">
        <v>286.33</v>
      </c>
      <c r="D28" s="4">
        <f t="shared" si="1"/>
        <v>1.3920116541599924E-2</v>
      </c>
      <c r="E28" s="271">
        <f t="shared" si="2"/>
        <v>3.0637389963587801E-2</v>
      </c>
      <c r="F28" s="107">
        <f t="shared" si="3"/>
        <v>1.4087658786910062</v>
      </c>
      <c r="G28" s="103">
        <f t="shared" si="4"/>
        <v>1.2009434958413399</v>
      </c>
      <c r="I28" s="28">
        <v>25.721000000000004</v>
      </c>
      <c r="J28" s="265">
        <v>42.722999999999992</v>
      </c>
      <c r="K28" s="4">
        <f t="shared" si="5"/>
        <v>6.812407316325755E-3</v>
      </c>
      <c r="L28" s="271">
        <f t="shared" si="6"/>
        <v>8.6566131110112389E-3</v>
      </c>
      <c r="M28" s="107">
        <f t="shared" si="7"/>
        <v>0.66101629019089403</v>
      </c>
      <c r="N28" s="103">
        <f t="shared" si="8"/>
        <v>0.27071279050885483</v>
      </c>
      <c r="P28" s="60">
        <f t="shared" si="0"/>
        <v>2.1637923782283162</v>
      </c>
      <c r="Q28" s="313">
        <f t="shared" si="0"/>
        <v>1.4920895470261584</v>
      </c>
      <c r="R28" s="112">
        <f t="shared" si="9"/>
        <v>-0.31042850412114814</v>
      </c>
    </row>
    <row r="29" spans="1:18" ht="20.100000000000001" customHeight="1" x14ac:dyDescent="0.25">
      <c r="A29" s="15" t="s">
        <v>38</v>
      </c>
      <c r="B29" s="28">
        <v>34.08</v>
      </c>
      <c r="C29" s="265">
        <v>171.96</v>
      </c>
      <c r="D29" s="4">
        <f t="shared" si="1"/>
        <v>3.9908940164694647E-3</v>
      </c>
      <c r="E29" s="271">
        <f t="shared" si="2"/>
        <v>1.839976802339454E-2</v>
      </c>
      <c r="F29" s="107">
        <f>(C29-B29)/B29</f>
        <v>4.045774647887324</v>
      </c>
      <c r="G29" s="103">
        <f>(E29-D29)/D29</f>
        <v>3.6104376481718381</v>
      </c>
      <c r="I29" s="28">
        <v>20.208999999999996</v>
      </c>
      <c r="J29" s="265">
        <v>40.728000000000002</v>
      </c>
      <c r="K29" s="4">
        <f t="shared" si="5"/>
        <v>5.3525111564724209E-3</v>
      </c>
      <c r="L29" s="271">
        <f t="shared" si="6"/>
        <v>8.2523825289718845E-3</v>
      </c>
      <c r="M29" s="107">
        <f>(J29-I29)/I29</f>
        <v>1.0153397001336044</v>
      </c>
      <c r="N29" s="103">
        <f>(L29-K29)/K29</f>
        <v>0.54177773529586204</v>
      </c>
      <c r="P29" s="60">
        <f t="shared" si="0"/>
        <v>5.9298708920187782</v>
      </c>
      <c r="Q29" s="313">
        <f t="shared" si="0"/>
        <v>2.3684577808792744</v>
      </c>
      <c r="R29" s="112">
        <f>(Q29-P29)/P29</f>
        <v>-0.60058864282069535</v>
      </c>
    </row>
    <row r="30" spans="1:18" ht="20.100000000000001" customHeight="1" x14ac:dyDescent="0.25">
      <c r="A30" s="15" t="s">
        <v>69</v>
      </c>
      <c r="B30" s="28">
        <v>118.73</v>
      </c>
      <c r="C30" s="265">
        <v>104.21</v>
      </c>
      <c r="D30" s="4">
        <f t="shared" si="1"/>
        <v>1.390372202392663E-2</v>
      </c>
      <c r="E30" s="271">
        <f t="shared" si="2"/>
        <v>1.1150499102802656E-2</v>
      </c>
      <c r="F30" s="107">
        <f t="shared" si="3"/>
        <v>-0.12229428114208717</v>
      </c>
      <c r="G30" s="103">
        <f t="shared" si="4"/>
        <v>-0.19802056718237093</v>
      </c>
      <c r="I30" s="28">
        <v>32.244999999999997</v>
      </c>
      <c r="J30" s="265">
        <v>36.317999999999998</v>
      </c>
      <c r="K30" s="4">
        <f t="shared" si="5"/>
        <v>8.5403395635832175E-3</v>
      </c>
      <c r="L30" s="271">
        <f t="shared" si="6"/>
        <v>7.3588201897269905E-3</v>
      </c>
      <c r="M30" s="107">
        <f t="shared" si="7"/>
        <v>0.12631415723367967</v>
      </c>
      <c r="N30" s="103">
        <f t="shared" si="8"/>
        <v>-0.13834571389811393</v>
      </c>
      <c r="P30" s="60">
        <f t="shared" si="0"/>
        <v>2.7158258232965551</v>
      </c>
      <c r="Q30" s="313">
        <f t="shared" si="0"/>
        <v>3.4850782074656945</v>
      </c>
      <c r="R30" s="112">
        <f t="shared" si="9"/>
        <v>0.2832480557370195</v>
      </c>
    </row>
    <row r="31" spans="1:18" ht="20.100000000000001" customHeight="1" x14ac:dyDescent="0.25">
      <c r="A31" s="15" t="s">
        <v>57</v>
      </c>
      <c r="B31" s="28">
        <v>176.69</v>
      </c>
      <c r="C31" s="265">
        <v>54.52</v>
      </c>
      <c r="D31" s="4">
        <f t="shared" si="1"/>
        <v>2.0691052340668713E-2</v>
      </c>
      <c r="E31" s="271">
        <f t="shared" si="2"/>
        <v>5.8336552258401392E-3</v>
      </c>
      <c r="F31" s="107">
        <f t="shared" si="3"/>
        <v>-0.69143698002150655</v>
      </c>
      <c r="G31" s="103">
        <f t="shared" si="4"/>
        <v>-0.71805903683429562</v>
      </c>
      <c r="I31" s="28">
        <v>54.667000000000002</v>
      </c>
      <c r="J31" s="265">
        <v>35.449000000000005</v>
      </c>
      <c r="K31" s="4">
        <f t="shared" si="5"/>
        <v>1.447898101790677E-2</v>
      </c>
      <c r="L31" s="271">
        <f t="shared" si="6"/>
        <v>7.182741805871252E-3</v>
      </c>
      <c r="M31" s="107">
        <f t="shared" si="7"/>
        <v>-0.35154663691075044</v>
      </c>
      <c r="N31" s="103">
        <f t="shared" si="8"/>
        <v>-0.50391938514263879</v>
      </c>
      <c r="P31" s="60">
        <f t="shared" si="0"/>
        <v>3.0939498556794387</v>
      </c>
      <c r="Q31" s="313">
        <f t="shared" si="0"/>
        <v>6.5020176082171686</v>
      </c>
      <c r="R31" s="112">
        <f t="shared" si="9"/>
        <v>1.1015264989772466</v>
      </c>
    </row>
    <row r="32" spans="1:18" ht="20.100000000000001" customHeight="1" thickBot="1" x14ac:dyDescent="0.3">
      <c r="A32" s="15" t="s">
        <v>18</v>
      </c>
      <c r="B32" s="28">
        <f>B33-SUM(B7:B31)</f>
        <v>1036.7699999999995</v>
      </c>
      <c r="C32" s="265">
        <f>C33-SUM(C7:C31)</f>
        <v>619.8799999999992</v>
      </c>
      <c r="D32" s="4">
        <f t="shared" si="1"/>
        <v>0.12140960062954945</v>
      </c>
      <c r="E32" s="271">
        <f t="shared" si="2"/>
        <v>6.6327333114339346E-2</v>
      </c>
      <c r="F32" s="107">
        <f t="shared" si="3"/>
        <v>-0.40210461336651382</v>
      </c>
      <c r="G32" s="103">
        <f t="shared" si="4"/>
        <v>-0.45368955362335511</v>
      </c>
      <c r="I32" s="28">
        <f>I33-SUM(I7:I31)</f>
        <v>297.83100000000104</v>
      </c>
      <c r="J32" s="265">
        <f>J33-SUM(J7:J31)</f>
        <v>238.38800000000083</v>
      </c>
      <c r="K32" s="4">
        <f t="shared" si="5"/>
        <v>7.8882861608359819E-2</v>
      </c>
      <c r="L32" s="271">
        <f t="shared" si="6"/>
        <v>4.8302616536941567E-2</v>
      </c>
      <c r="M32" s="107">
        <f t="shared" si="7"/>
        <v>-0.19958634259026092</v>
      </c>
      <c r="N32" s="103">
        <f t="shared" si="8"/>
        <v>-0.38766652791127232</v>
      </c>
      <c r="P32" s="60">
        <f t="shared" si="0"/>
        <v>2.872681501200856</v>
      </c>
      <c r="Q32" s="313">
        <f t="shared" si="0"/>
        <v>3.8457120733045294</v>
      </c>
      <c r="R32" s="112">
        <f t="shared" si="9"/>
        <v>0.33871857067931865</v>
      </c>
    </row>
    <row r="33" spans="1:18" ht="26.25" customHeight="1" thickBot="1" x14ac:dyDescent="0.3">
      <c r="A33" s="19" t="s">
        <v>19</v>
      </c>
      <c r="B33" s="26">
        <v>8539.4399999999987</v>
      </c>
      <c r="C33" s="284">
        <v>9345.77</v>
      </c>
      <c r="D33" s="21">
        <f>SUM(D7:D32)</f>
        <v>0.99999999999999989</v>
      </c>
      <c r="E33" s="289">
        <f>SUM(E7:E32)</f>
        <v>0.99999999999999989</v>
      </c>
      <c r="F33" s="117">
        <f t="shared" si="3"/>
        <v>9.4424224539314275E-2</v>
      </c>
      <c r="G33" s="119">
        <v>0</v>
      </c>
      <c r="H33" s="2"/>
      <c r="I33" s="26">
        <v>3775.6110000000003</v>
      </c>
      <c r="J33" s="284">
        <v>4935.3020000000006</v>
      </c>
      <c r="K33" s="21">
        <f>SUM(K7:K32)</f>
        <v>1.0000000000000004</v>
      </c>
      <c r="L33" s="289">
        <f>SUM(L7:L32)</f>
        <v>1</v>
      </c>
      <c r="M33" s="117">
        <f t="shared" si="7"/>
        <v>0.30715319983970812</v>
      </c>
      <c r="N33" s="119">
        <f>K33-L33</f>
        <v>0</v>
      </c>
      <c r="P33" s="51">
        <f t="shared" si="0"/>
        <v>4.4213800904977383</v>
      </c>
      <c r="Q33" s="302">
        <f t="shared" si="0"/>
        <v>5.2807869228538697</v>
      </c>
      <c r="R33" s="118">
        <f t="shared" si="9"/>
        <v>0.19437524364918002</v>
      </c>
    </row>
    <row r="35" spans="1:18" ht="15.75" thickBot="1" x14ac:dyDescent="0.3"/>
    <row r="36" spans="1:18" x14ac:dyDescent="0.25">
      <c r="A36" s="397" t="s">
        <v>2</v>
      </c>
      <c r="B36" s="385" t="s">
        <v>1</v>
      </c>
      <c r="C36" s="380"/>
      <c r="D36" s="385" t="s">
        <v>13</v>
      </c>
      <c r="E36" s="380"/>
      <c r="F36" s="400" t="s">
        <v>101</v>
      </c>
      <c r="G36" s="396"/>
      <c r="I36" s="393" t="s">
        <v>20</v>
      </c>
      <c r="J36" s="394"/>
      <c r="K36" s="385" t="s">
        <v>13</v>
      </c>
      <c r="L36" s="386"/>
      <c r="M36" s="395" t="s">
        <v>101</v>
      </c>
      <c r="N36" s="396"/>
      <c r="P36" s="391" t="s">
        <v>23</v>
      </c>
      <c r="Q36" s="380"/>
      <c r="R36" s="247" t="s">
        <v>0</v>
      </c>
    </row>
    <row r="37" spans="1:18" x14ac:dyDescent="0.25">
      <c r="A37" s="398"/>
      <c r="B37" s="388" t="str">
        <f>B5</f>
        <v>jan - set</v>
      </c>
      <c r="C37" s="376"/>
      <c r="D37" s="388" t="str">
        <f>B5</f>
        <v>jan - set</v>
      </c>
      <c r="E37" s="376"/>
      <c r="F37" s="388" t="str">
        <f>B5</f>
        <v>jan - set</v>
      </c>
      <c r="G37" s="377"/>
      <c r="I37" s="390" t="str">
        <f>B5</f>
        <v>jan - set</v>
      </c>
      <c r="J37" s="376"/>
      <c r="K37" s="388" t="str">
        <f>B5</f>
        <v>jan - set</v>
      </c>
      <c r="L37" s="389"/>
      <c r="M37" s="376" t="str">
        <f>B5</f>
        <v>jan - set</v>
      </c>
      <c r="N37" s="377"/>
      <c r="P37" s="390" t="str">
        <f>B5</f>
        <v>jan - set</v>
      </c>
      <c r="Q37" s="389"/>
      <c r="R37" s="248" t="str">
        <f>R5</f>
        <v>2017/2016</v>
      </c>
    </row>
    <row r="38" spans="1:18" ht="19.5" customHeight="1" thickBot="1" x14ac:dyDescent="0.3">
      <c r="A38" s="399"/>
      <c r="B38" s="172">
        <f>B6</f>
        <v>2016</v>
      </c>
      <c r="C38" s="252">
        <f>C6</f>
        <v>2017</v>
      </c>
      <c r="D38" s="172">
        <f>B6</f>
        <v>2016</v>
      </c>
      <c r="E38" s="252">
        <f>C6</f>
        <v>2017</v>
      </c>
      <c r="F38" s="172" t="s">
        <v>1</v>
      </c>
      <c r="G38" s="251" t="s">
        <v>15</v>
      </c>
      <c r="I38" s="41">
        <f>B6</f>
        <v>2016</v>
      </c>
      <c r="J38" s="252">
        <f>C6</f>
        <v>2017</v>
      </c>
      <c r="K38" s="172">
        <f>B6</f>
        <v>2016</v>
      </c>
      <c r="L38" s="252">
        <f>C6</f>
        <v>2017</v>
      </c>
      <c r="M38" s="42">
        <v>1000</v>
      </c>
      <c r="N38" s="251" t="s">
        <v>15</v>
      </c>
      <c r="P38" s="41">
        <f>B6</f>
        <v>2016</v>
      </c>
      <c r="Q38" s="252">
        <f>C6</f>
        <v>2017</v>
      </c>
      <c r="R38" s="249" t="s">
        <v>24</v>
      </c>
    </row>
    <row r="39" spans="1:18" ht="20.100000000000001" customHeight="1" x14ac:dyDescent="0.25">
      <c r="A39" s="68" t="s">
        <v>46</v>
      </c>
      <c r="B39" s="70">
        <v>229.45999999999998</v>
      </c>
      <c r="C39" s="304">
        <v>481.06</v>
      </c>
      <c r="D39" s="4">
        <f t="shared" ref="D39:D61" si="10">B39/$B$62</f>
        <v>6.634936790848843E-2</v>
      </c>
      <c r="E39" s="306">
        <f t="shared" ref="E39:E61" si="11">C39/$C$62</f>
        <v>0.17705427269582119</v>
      </c>
      <c r="F39" s="107">
        <f>(C39-B39)/B39</f>
        <v>1.0964874052122375</v>
      </c>
      <c r="G39" s="121">
        <f>(E39-D39)/D39</f>
        <v>1.668514837097185</v>
      </c>
      <c r="I39" s="70">
        <v>430.58199999999994</v>
      </c>
      <c r="J39" s="304">
        <v>529.24300000000005</v>
      </c>
      <c r="K39" s="4">
        <f t="shared" ref="K39:K61" si="12">I39/$I$62</f>
        <v>0.33160413467418098</v>
      </c>
      <c r="L39" s="306">
        <f t="shared" ref="L39:L61" si="13">J39/$J$62</f>
        <v>0.37877310958049215</v>
      </c>
      <c r="M39" s="107">
        <f>(J39-I39)/I39</f>
        <v>0.22913405576638163</v>
      </c>
      <c r="N39" s="121">
        <f>(L39-K39)/K39</f>
        <v>0.14224483344472541</v>
      </c>
      <c r="P39" s="60">
        <f t="shared" ref="P39:Q62" si="14">(I39/B39)*10</f>
        <v>18.765013509979951</v>
      </c>
      <c r="Q39" s="312">
        <f t="shared" si="14"/>
        <v>11.001600631937805</v>
      </c>
      <c r="R39" s="124">
        <f t="shared" si="9"/>
        <v>-0.41371741480032864</v>
      </c>
    </row>
    <row r="40" spans="1:18" ht="20.100000000000001" customHeight="1" x14ac:dyDescent="0.25">
      <c r="A40" s="68" t="s">
        <v>37</v>
      </c>
      <c r="B40" s="28">
        <v>1061.78</v>
      </c>
      <c r="C40" s="265">
        <v>566.56000000000006</v>
      </c>
      <c r="D40" s="4">
        <f t="shared" si="10"/>
        <v>0.30701835552111412</v>
      </c>
      <c r="E40" s="271">
        <f t="shared" si="11"/>
        <v>0.20852257252430978</v>
      </c>
      <c r="F40" s="107">
        <f t="shared" ref="F40:F62" si="15">(C40-B40)/B40</f>
        <v>-0.466405470059711</v>
      </c>
      <c r="G40" s="103">
        <f t="shared" ref="G40:G61" si="16">(E40-D40)/D40</f>
        <v>-0.32081398791164667</v>
      </c>
      <c r="I40" s="28">
        <v>241.952</v>
      </c>
      <c r="J40" s="265">
        <v>265.678</v>
      </c>
      <c r="K40" s="4">
        <f t="shared" si="12"/>
        <v>0.18633450444442046</v>
      </c>
      <c r="L40" s="271">
        <f t="shared" si="13"/>
        <v>0.19014267965211817</v>
      </c>
      <c r="M40" s="107">
        <f t="shared" ref="M40:M62" si="17">(J40-I40)/I40</f>
        <v>9.8060772384605213E-2</v>
      </c>
      <c r="N40" s="103">
        <f t="shared" ref="N40:N57" si="18">(L40-K40)/K40</f>
        <v>2.0437305581444864E-2</v>
      </c>
      <c r="P40" s="60">
        <f t="shared" si="14"/>
        <v>2.2787394752208554</v>
      </c>
      <c r="Q40" s="313">
        <f t="shared" si="14"/>
        <v>4.6893179892685675</v>
      </c>
      <c r="R40" s="112">
        <f t="shared" si="9"/>
        <v>1.0578561262752859</v>
      </c>
    </row>
    <row r="41" spans="1:18" ht="20.100000000000001" customHeight="1" x14ac:dyDescent="0.25">
      <c r="A41" s="68" t="s">
        <v>35</v>
      </c>
      <c r="B41" s="28">
        <v>750.85999999999956</v>
      </c>
      <c r="C41" s="265">
        <v>279.50999999999993</v>
      </c>
      <c r="D41" s="4">
        <f t="shared" si="10"/>
        <v>0.21711447044263749</v>
      </c>
      <c r="E41" s="271">
        <f t="shared" si="11"/>
        <v>0.10287373666737823</v>
      </c>
      <c r="F41" s="107">
        <f t="shared" si="15"/>
        <v>-0.62774685027834731</v>
      </c>
      <c r="G41" s="103">
        <f t="shared" si="16"/>
        <v>-0.52617742862718175</v>
      </c>
      <c r="I41" s="28">
        <v>147.17399999999995</v>
      </c>
      <c r="J41" s="265">
        <v>149.11199999999999</v>
      </c>
      <c r="K41" s="4">
        <f t="shared" si="12"/>
        <v>0.11334311911909439</v>
      </c>
      <c r="L41" s="271">
        <f t="shared" si="13"/>
        <v>0.10671773819543448</v>
      </c>
      <c r="M41" s="107">
        <f t="shared" si="17"/>
        <v>1.3168086754454222E-2</v>
      </c>
      <c r="N41" s="103">
        <f t="shared" si="18"/>
        <v>-5.8454196206638227E-2</v>
      </c>
      <c r="P41" s="60">
        <f t="shared" si="14"/>
        <v>1.960072450257039</v>
      </c>
      <c r="Q41" s="313">
        <f t="shared" si="14"/>
        <v>5.3347644091445758</v>
      </c>
      <c r="R41" s="112">
        <f t="shared" si="9"/>
        <v>1.7217179693765852</v>
      </c>
    </row>
    <row r="42" spans="1:18" ht="20.100000000000001" customHeight="1" x14ac:dyDescent="0.25">
      <c r="A42" s="68" t="s">
        <v>39</v>
      </c>
      <c r="B42" s="28">
        <v>217.15</v>
      </c>
      <c r="C42" s="265">
        <v>282.08</v>
      </c>
      <c r="D42" s="4">
        <f t="shared" si="10"/>
        <v>6.2789877282873982E-2</v>
      </c>
      <c r="E42" s="271">
        <f t="shared" si="11"/>
        <v>0.10381962591368486</v>
      </c>
      <c r="F42" s="107">
        <f t="shared" si="15"/>
        <v>0.29900990099009889</v>
      </c>
      <c r="G42" s="103">
        <f t="shared" si="16"/>
        <v>0.65344527503960892</v>
      </c>
      <c r="I42" s="28">
        <v>95.538000000000011</v>
      </c>
      <c r="J42" s="265">
        <v>108.77600000000001</v>
      </c>
      <c r="K42" s="4">
        <f t="shared" si="12"/>
        <v>7.3576684158887073E-2</v>
      </c>
      <c r="L42" s="271">
        <f t="shared" si="13"/>
        <v>7.7849728324659209E-2</v>
      </c>
      <c r="M42" s="107">
        <f t="shared" si="17"/>
        <v>0.13856266616424875</v>
      </c>
      <c r="N42" s="103">
        <f t="shared" si="18"/>
        <v>5.8076063288535811E-2</v>
      </c>
      <c r="P42" s="60">
        <f t="shared" si="14"/>
        <v>4.3996315910660835</v>
      </c>
      <c r="Q42" s="313">
        <f t="shared" si="14"/>
        <v>3.8562110039705058</v>
      </c>
      <c r="R42" s="112">
        <f t="shared" si="9"/>
        <v>-0.12351502071197293</v>
      </c>
    </row>
    <row r="43" spans="1:18" ht="20.100000000000001" customHeight="1" x14ac:dyDescent="0.25">
      <c r="A43" s="68" t="s">
        <v>63</v>
      </c>
      <c r="B43" s="28">
        <v>205.65999999999997</v>
      </c>
      <c r="C43" s="265">
        <v>274.42999999999995</v>
      </c>
      <c r="D43" s="4">
        <f t="shared" si="10"/>
        <v>5.9467493262702557E-2</v>
      </c>
      <c r="E43" s="271">
        <f t="shared" si="11"/>
        <v>0.1010040411921885</v>
      </c>
      <c r="F43" s="107">
        <f t="shared" si="15"/>
        <v>0.33438685208596708</v>
      </c>
      <c r="G43" s="103">
        <f t="shared" si="16"/>
        <v>0.69847484147338812</v>
      </c>
      <c r="I43" s="28">
        <v>60.904999999999994</v>
      </c>
      <c r="J43" s="265">
        <v>81.407000000000025</v>
      </c>
      <c r="K43" s="4">
        <f t="shared" si="12"/>
        <v>4.6904770339519522E-2</v>
      </c>
      <c r="L43" s="271">
        <f t="shared" si="13"/>
        <v>5.8262050762351372E-2</v>
      </c>
      <c r="M43" s="107">
        <f t="shared" si="17"/>
        <v>0.33662260898120078</v>
      </c>
      <c r="N43" s="103">
        <f t="shared" si="18"/>
        <v>0.24213486902552417</v>
      </c>
      <c r="P43" s="60">
        <f t="shared" si="14"/>
        <v>2.9614412136536035</v>
      </c>
      <c r="Q43" s="313">
        <f t="shared" si="14"/>
        <v>2.9664030900411777</v>
      </c>
      <c r="R43" s="112">
        <f t="shared" si="9"/>
        <v>1.6754937983228418E-3</v>
      </c>
    </row>
    <row r="44" spans="1:18" ht="20.100000000000001" customHeight="1" x14ac:dyDescent="0.25">
      <c r="A44" s="68" t="s">
        <v>50</v>
      </c>
      <c r="B44" s="28">
        <v>216.64</v>
      </c>
      <c r="C44" s="265">
        <v>199.25000000000003</v>
      </c>
      <c r="D44" s="4">
        <f t="shared" si="10"/>
        <v>6.2642408540464281E-2</v>
      </c>
      <c r="E44" s="271">
        <f t="shared" si="11"/>
        <v>7.3334020360542082E-2</v>
      </c>
      <c r="F44" s="107">
        <f t="shared" si="15"/>
        <v>-8.0271418020679275E-2</v>
      </c>
      <c r="G44" s="103">
        <f t="shared" si="16"/>
        <v>0.17067689555984239</v>
      </c>
      <c r="I44" s="28">
        <v>83.313999999999993</v>
      </c>
      <c r="J44" s="265">
        <v>71.871999999999971</v>
      </c>
      <c r="K44" s="4">
        <f t="shared" si="12"/>
        <v>6.4162614499084294E-2</v>
      </c>
      <c r="L44" s="271">
        <f t="shared" si="13"/>
        <v>5.1437961261214825E-2</v>
      </c>
      <c r="M44" s="107">
        <f t="shared" si="17"/>
        <v>-0.13733586191996569</v>
      </c>
      <c r="N44" s="103">
        <f t="shared" si="18"/>
        <v>-0.19831880819088304</v>
      </c>
      <c r="P44" s="60">
        <f t="shared" si="14"/>
        <v>3.8457348596750367</v>
      </c>
      <c r="Q44" s="313">
        <f t="shared" si="14"/>
        <v>3.6071267252195716</v>
      </c>
      <c r="R44" s="112">
        <f t="shared" si="9"/>
        <v>-6.204487390886522E-2</v>
      </c>
    </row>
    <row r="45" spans="1:18" ht="20.100000000000001" customHeight="1" x14ac:dyDescent="0.25">
      <c r="A45" s="68" t="s">
        <v>47</v>
      </c>
      <c r="B45" s="28">
        <v>317.17</v>
      </c>
      <c r="C45" s="265">
        <v>248.2</v>
      </c>
      <c r="D45" s="4">
        <f t="shared" si="10"/>
        <v>9.1711100058987527E-2</v>
      </c>
      <c r="E45" s="271">
        <f t="shared" si="11"/>
        <v>9.1350082075214764E-2</v>
      </c>
      <c r="F45" s="107">
        <f t="shared" si="15"/>
        <v>-0.21745436201406193</v>
      </c>
      <c r="G45" s="103">
        <f t="shared" si="16"/>
        <v>-3.9364698879476986E-3</v>
      </c>
      <c r="I45" s="28">
        <v>86.003999999999991</v>
      </c>
      <c r="J45" s="265">
        <v>68.60199999999999</v>
      </c>
      <c r="K45" s="4">
        <f t="shared" si="12"/>
        <v>6.6234264317872701E-2</v>
      </c>
      <c r="L45" s="271">
        <f t="shared" si="13"/>
        <v>4.9097659984999167E-2</v>
      </c>
      <c r="M45" s="107">
        <f t="shared" si="17"/>
        <v>-0.20233942607320593</v>
      </c>
      <c r="N45" s="103">
        <f t="shared" si="18"/>
        <v>-0.25872717858888306</v>
      </c>
      <c r="P45" s="60">
        <f t="shared" si="14"/>
        <v>2.7116057634706934</v>
      </c>
      <c r="Q45" s="313">
        <f t="shared" si="14"/>
        <v>2.7639806607574533</v>
      </c>
      <c r="R45" s="112">
        <f t="shared" si="9"/>
        <v>1.93150855453719E-2</v>
      </c>
    </row>
    <row r="46" spans="1:18" ht="20.100000000000001" customHeight="1" x14ac:dyDescent="0.25">
      <c r="A46" s="68" t="s">
        <v>38</v>
      </c>
      <c r="B46" s="28">
        <v>34.080000000000005</v>
      </c>
      <c r="C46" s="265">
        <v>171.96</v>
      </c>
      <c r="D46" s="4">
        <f t="shared" si="10"/>
        <v>9.8543818457303492E-3</v>
      </c>
      <c r="E46" s="271">
        <f t="shared" si="11"/>
        <v>6.3289927935753151E-2</v>
      </c>
      <c r="F46" s="107">
        <f t="shared" si="15"/>
        <v>4.0457746478873231</v>
      </c>
      <c r="G46" s="103">
        <f t="shared" si="16"/>
        <v>5.4225162903723945</v>
      </c>
      <c r="I46" s="28">
        <v>20.209</v>
      </c>
      <c r="J46" s="265">
        <v>40.728000000000002</v>
      </c>
      <c r="K46" s="4">
        <f t="shared" si="12"/>
        <v>1.5563558062414417E-2</v>
      </c>
      <c r="L46" s="271">
        <f t="shared" si="13"/>
        <v>2.9148559748535707E-2</v>
      </c>
      <c r="M46" s="107">
        <f t="shared" si="17"/>
        <v>1.015339700133604</v>
      </c>
      <c r="N46" s="103">
        <f t="shared" si="18"/>
        <v>0.87287249044475956</v>
      </c>
      <c r="P46" s="60">
        <f t="shared" si="14"/>
        <v>5.9298708920187782</v>
      </c>
      <c r="Q46" s="313">
        <f t="shared" si="14"/>
        <v>2.3684577808792744</v>
      </c>
      <c r="R46" s="112">
        <f t="shared" si="9"/>
        <v>-0.60058864282069535</v>
      </c>
    </row>
    <row r="47" spans="1:18" ht="20.100000000000001" customHeight="1" x14ac:dyDescent="0.25">
      <c r="A47" s="68" t="s">
        <v>64</v>
      </c>
      <c r="B47" s="28">
        <v>11.389999999999999</v>
      </c>
      <c r="C47" s="265">
        <v>52.569999999999993</v>
      </c>
      <c r="D47" s="4">
        <f t="shared" si="10"/>
        <v>3.2934685804832352E-3</v>
      </c>
      <c r="E47" s="271">
        <f t="shared" si="11"/>
        <v>1.9348403765890573E-2</v>
      </c>
      <c r="F47" s="107">
        <f t="shared" si="15"/>
        <v>3.6154521510096571</v>
      </c>
      <c r="G47" s="103">
        <f t="shared" si="16"/>
        <v>4.8747801271119684</v>
      </c>
      <c r="I47" s="28">
        <v>5.0179999999999998</v>
      </c>
      <c r="J47" s="265">
        <v>20.202999999999999</v>
      </c>
      <c r="K47" s="4">
        <f t="shared" si="12"/>
        <v>3.8645125615911495E-3</v>
      </c>
      <c r="L47" s="271">
        <f t="shared" si="13"/>
        <v>1.4459054031616255E-2</v>
      </c>
      <c r="M47" s="107">
        <f t="shared" si="17"/>
        <v>3.0261060183339974</v>
      </c>
      <c r="N47" s="103">
        <f t="shared" si="18"/>
        <v>2.7414948977842055</v>
      </c>
      <c r="P47" s="60">
        <f t="shared" si="14"/>
        <v>4.4056189640035122</v>
      </c>
      <c r="Q47" s="313">
        <f t="shared" si="14"/>
        <v>3.843066387673578</v>
      </c>
      <c r="R47" s="112">
        <f t="shared" si="9"/>
        <v>-0.12768979363088781</v>
      </c>
    </row>
    <row r="48" spans="1:18" ht="20.100000000000001" customHeight="1" x14ac:dyDescent="0.25">
      <c r="A48" s="68" t="s">
        <v>40</v>
      </c>
      <c r="B48" s="28">
        <v>131.37</v>
      </c>
      <c r="C48" s="265">
        <v>47.620000000000005</v>
      </c>
      <c r="D48" s="4">
        <f t="shared" si="10"/>
        <v>3.798621311835669E-2</v>
      </c>
      <c r="E48" s="271">
        <f t="shared" si="11"/>
        <v>1.7526554828451765E-2</v>
      </c>
      <c r="F48" s="107">
        <f t="shared" si="15"/>
        <v>-0.63751236964299307</v>
      </c>
      <c r="G48" s="103">
        <f t="shared" si="16"/>
        <v>-0.53860747387893415</v>
      </c>
      <c r="I48" s="28">
        <v>34.000000000000007</v>
      </c>
      <c r="J48" s="265">
        <v>16.555</v>
      </c>
      <c r="K48" s="4">
        <f t="shared" si="12"/>
        <v>2.6184421501414732E-2</v>
      </c>
      <c r="L48" s="271">
        <f t="shared" si="13"/>
        <v>1.1848222516131619E-2</v>
      </c>
      <c r="M48" s="107">
        <f t="shared" si="17"/>
        <v>-0.51308823529411773</v>
      </c>
      <c r="N48" s="103">
        <f t="shared" si="18"/>
        <v>-0.54750871561201131</v>
      </c>
      <c r="P48" s="60">
        <f t="shared" si="14"/>
        <v>2.5881099185506589</v>
      </c>
      <c r="Q48" s="313">
        <f t="shared" si="14"/>
        <v>3.4764804703905918</v>
      </c>
      <c r="R48" s="112">
        <f t="shared" si="9"/>
        <v>0.34325070410356462</v>
      </c>
    </row>
    <row r="49" spans="1:18" ht="20.100000000000001" customHeight="1" x14ac:dyDescent="0.25">
      <c r="A49" s="68" t="s">
        <v>45</v>
      </c>
      <c r="B49" s="28">
        <v>19.080000000000002</v>
      </c>
      <c r="C49" s="265">
        <v>28.269999999999996</v>
      </c>
      <c r="D49" s="4">
        <f t="shared" si="10"/>
        <v>5.5170658925039629E-3</v>
      </c>
      <c r="E49" s="271">
        <f t="shared" si="11"/>
        <v>1.0404781709372769E-2</v>
      </c>
      <c r="F49" s="107">
        <f t="shared" si="15"/>
        <v>0.48165618448637282</v>
      </c>
      <c r="G49" s="103">
        <f t="shared" si="16"/>
        <v>0.88592667046259954</v>
      </c>
      <c r="I49" s="28">
        <v>7.9869999999999992</v>
      </c>
      <c r="J49" s="265">
        <v>10.008000000000001</v>
      </c>
      <c r="K49" s="4">
        <f t="shared" si="12"/>
        <v>6.1510286626999819E-3</v>
      </c>
      <c r="L49" s="271">
        <f t="shared" si="13"/>
        <v>7.162610144454561E-3</v>
      </c>
      <c r="M49" s="107">
        <f t="shared" si="17"/>
        <v>0.2530361837986731</v>
      </c>
      <c r="N49" s="103">
        <f t="shared" si="18"/>
        <v>0.16445728628917611</v>
      </c>
      <c r="P49" s="60">
        <f t="shared" si="14"/>
        <v>4.1860587002096423</v>
      </c>
      <c r="Q49" s="313">
        <f t="shared" si="14"/>
        <v>3.5401485673859225</v>
      </c>
      <c r="R49" s="112">
        <f t="shared" si="9"/>
        <v>-0.15430030467355174</v>
      </c>
    </row>
    <row r="50" spans="1:18" ht="20.100000000000001" customHeight="1" x14ac:dyDescent="0.25">
      <c r="A50" s="68" t="s">
        <v>60</v>
      </c>
      <c r="B50" s="28">
        <v>11.62</v>
      </c>
      <c r="C50" s="265">
        <v>16.39</v>
      </c>
      <c r="D50" s="4">
        <f t="shared" si="10"/>
        <v>3.35997409176604E-3</v>
      </c>
      <c r="E50" s="271">
        <f t="shared" si="11"/>
        <v>6.0323442595196222E-3</v>
      </c>
      <c r="F50" s="107">
        <f t="shared" si="15"/>
        <v>0.41049913941480221</v>
      </c>
      <c r="G50" s="103">
        <f t="shared" si="16"/>
        <v>0.79535439701826827</v>
      </c>
      <c r="I50" s="28">
        <v>7.4280000000000008</v>
      </c>
      <c r="J50" s="265">
        <v>8.8069999999999986</v>
      </c>
      <c r="K50" s="4">
        <f t="shared" si="12"/>
        <v>5.7205259680149587E-3</v>
      </c>
      <c r="L50" s="271">
        <f t="shared" si="13"/>
        <v>6.3030682995814649E-3</v>
      </c>
      <c r="M50" s="107">
        <f t="shared" si="17"/>
        <v>0.18564889606892807</v>
      </c>
      <c r="N50" s="103">
        <f t="shared" si="18"/>
        <v>0.10183370110085353</v>
      </c>
      <c r="P50" s="60">
        <f t="shared" si="14"/>
        <v>6.3924268502581771</v>
      </c>
      <c r="Q50" s="313">
        <f t="shared" si="14"/>
        <v>5.3733984136668687</v>
      </c>
      <c r="R50" s="112">
        <f t="shared" si="9"/>
        <v>-0.1594118259718767</v>
      </c>
    </row>
    <row r="51" spans="1:18" ht="20.100000000000001" customHeight="1" x14ac:dyDescent="0.25">
      <c r="A51" s="68" t="s">
        <v>65</v>
      </c>
      <c r="B51" s="28">
        <v>52.11</v>
      </c>
      <c r="C51" s="265">
        <v>22.5</v>
      </c>
      <c r="D51" s="4">
        <f t="shared" si="10"/>
        <v>1.5067835621508464E-2</v>
      </c>
      <c r="E51" s="271">
        <f t="shared" si="11"/>
        <v>8.281131533812781E-3</v>
      </c>
      <c r="F51" s="107">
        <f t="shared" si="15"/>
        <v>-0.56822107081174433</v>
      </c>
      <c r="G51" s="103">
        <f t="shared" si="16"/>
        <v>-0.45041001628714716</v>
      </c>
      <c r="I51" s="28">
        <v>18.687000000000001</v>
      </c>
      <c r="J51" s="265">
        <v>8.0630000000000006</v>
      </c>
      <c r="K51" s="4">
        <f t="shared" si="12"/>
        <v>1.4391420135204029E-2</v>
      </c>
      <c r="L51" s="271">
        <f t="shared" si="13"/>
        <v>5.7705960826076258E-3</v>
      </c>
      <c r="M51" s="107">
        <f t="shared" si="17"/>
        <v>-0.56852357253705788</v>
      </c>
      <c r="N51" s="103">
        <f t="shared" si="18"/>
        <v>-0.59902525057331213</v>
      </c>
      <c r="P51" s="60">
        <f t="shared" si="14"/>
        <v>3.5860679332181928</v>
      </c>
      <c r="Q51" s="313">
        <f t="shared" si="14"/>
        <v>3.5835555555555558</v>
      </c>
      <c r="R51" s="112">
        <f t="shared" si="9"/>
        <v>-7.0059399582605346E-4</v>
      </c>
    </row>
    <row r="52" spans="1:18" ht="20.100000000000001" customHeight="1" x14ac:dyDescent="0.25">
      <c r="A52" s="68" t="s">
        <v>61</v>
      </c>
      <c r="B52" s="28">
        <v>22.409999999999997</v>
      </c>
      <c r="C52" s="265">
        <v>15.62</v>
      </c>
      <c r="D52" s="4">
        <f t="shared" si="10"/>
        <v>6.4799500341202196E-3</v>
      </c>
      <c r="E52" s="271">
        <f t="shared" si="11"/>
        <v>5.7489455359180288E-3</v>
      </c>
      <c r="F52" s="107">
        <f t="shared" si="15"/>
        <v>-0.30298973672467644</v>
      </c>
      <c r="G52" s="103">
        <f t="shared" si="16"/>
        <v>-0.11281020599743545</v>
      </c>
      <c r="I52" s="28">
        <v>5.3210000000000006</v>
      </c>
      <c r="J52" s="265">
        <v>6.4950000000000001</v>
      </c>
      <c r="K52" s="4">
        <f t="shared" si="12"/>
        <v>4.0978619649714053E-3</v>
      </c>
      <c r="L52" s="271">
        <f t="shared" si="13"/>
        <v>4.6483965715659837E-3</v>
      </c>
      <c r="M52" s="107">
        <f t="shared" si="17"/>
        <v>0.22063521894380744</v>
      </c>
      <c r="N52" s="103">
        <f t="shared" si="18"/>
        <v>0.13434679140013933</v>
      </c>
      <c r="P52" s="60">
        <f t="shared" si="14"/>
        <v>2.3743864346273993</v>
      </c>
      <c r="Q52" s="313">
        <f t="shared" si="14"/>
        <v>4.1581306017925739</v>
      </c>
      <c r="R52" s="112">
        <f t="shared" si="9"/>
        <v>0.75124425457943145</v>
      </c>
    </row>
    <row r="53" spans="1:18" ht="20.100000000000001" customHeight="1" x14ac:dyDescent="0.25">
      <c r="A53" s="68" t="s">
        <v>67</v>
      </c>
      <c r="B53" s="28">
        <v>12.780000000000001</v>
      </c>
      <c r="C53" s="265">
        <v>17.13</v>
      </c>
      <c r="D53" s="4">
        <f t="shared" si="10"/>
        <v>3.6953931921488809E-3</v>
      </c>
      <c r="E53" s="271">
        <f t="shared" si="11"/>
        <v>6.3047014744094642E-3</v>
      </c>
      <c r="F53" s="107">
        <f t="shared" si="15"/>
        <v>0.3403755868544599</v>
      </c>
      <c r="G53" s="103">
        <f t="shared" si="16"/>
        <v>0.7060976049326062</v>
      </c>
      <c r="I53" s="28">
        <v>4.7009999999999996</v>
      </c>
      <c r="J53" s="265">
        <v>6.1530000000000005</v>
      </c>
      <c r="K53" s="4">
        <f t="shared" si="12"/>
        <v>3.620381337592665E-3</v>
      </c>
      <c r="L53" s="271">
        <f t="shared" si="13"/>
        <v>4.4036311169893001E-3</v>
      </c>
      <c r="M53" s="107">
        <f t="shared" si="17"/>
        <v>0.30887045309508637</v>
      </c>
      <c r="N53" s="103">
        <f t="shared" si="18"/>
        <v>0.21634455223367408</v>
      </c>
      <c r="P53" s="60">
        <f t="shared" si="14"/>
        <v>3.6784037558685441</v>
      </c>
      <c r="Q53" s="313">
        <f t="shared" si="14"/>
        <v>3.5919439579684771</v>
      </c>
      <c r="R53" s="112">
        <f t="shared" si="9"/>
        <v>-2.3504705746923125E-2</v>
      </c>
    </row>
    <row r="54" spans="1:18" ht="20.100000000000001" customHeight="1" x14ac:dyDescent="0.25">
      <c r="A54" s="68" t="s">
        <v>62</v>
      </c>
      <c r="B54" s="28">
        <v>0.68</v>
      </c>
      <c r="C54" s="265">
        <v>3.4499999999999997</v>
      </c>
      <c r="D54" s="4">
        <f t="shared" si="10"/>
        <v>1.9662498987959616E-4</v>
      </c>
      <c r="E54" s="271">
        <f t="shared" si="11"/>
        <v>1.269773501851293E-3</v>
      </c>
      <c r="F54" s="107">
        <f t="shared" si="15"/>
        <v>4.0735294117647047</v>
      </c>
      <c r="G54" s="103">
        <f t="shared" si="16"/>
        <v>5.4578439527388776</v>
      </c>
      <c r="I54" s="28">
        <v>0.41400000000000003</v>
      </c>
      <c r="J54" s="265">
        <v>1.718</v>
      </c>
      <c r="K54" s="4">
        <f t="shared" si="12"/>
        <v>3.1883383828193229E-4</v>
      </c>
      <c r="L54" s="271">
        <f t="shared" si="13"/>
        <v>1.2295527805928192E-3</v>
      </c>
      <c r="M54" s="107">
        <f t="shared" si="17"/>
        <v>3.1497584541062795</v>
      </c>
      <c r="N54" s="103">
        <f t="shared" si="18"/>
        <v>2.8564061682360506</v>
      </c>
      <c r="P54" s="60">
        <f t="shared" si="14"/>
        <v>6.0882352941176476</v>
      </c>
      <c r="Q54" s="313">
        <f t="shared" si="14"/>
        <v>4.9797101449275365</v>
      </c>
      <c r="R54" s="112">
        <f t="shared" si="9"/>
        <v>-0.1820765945529651</v>
      </c>
    </row>
    <row r="55" spans="1:18" ht="20.100000000000001" customHeight="1" x14ac:dyDescent="0.25">
      <c r="A55" s="68" t="s">
        <v>58</v>
      </c>
      <c r="B55" s="28">
        <v>62.7</v>
      </c>
      <c r="C55" s="265">
        <v>4.0600000000000005</v>
      </c>
      <c r="D55" s="4">
        <f t="shared" si="10"/>
        <v>1.8129980684486294E-2</v>
      </c>
      <c r="E55" s="271">
        <f t="shared" si="11"/>
        <v>1.4942841789902176E-3</v>
      </c>
      <c r="F55" s="107">
        <f t="shared" si="15"/>
        <v>-0.93524720893141944</v>
      </c>
      <c r="G55" s="103">
        <f t="shared" si="16"/>
        <v>-0.91757938383967141</v>
      </c>
      <c r="I55" s="28">
        <v>21.134999999999998</v>
      </c>
      <c r="J55" s="265">
        <v>1.6060000000000001</v>
      </c>
      <c r="K55" s="4">
        <f t="shared" si="12"/>
        <v>1.6276698483305888E-2</v>
      </c>
      <c r="L55" s="271">
        <f t="shared" si="13"/>
        <v>1.1493956726612734E-3</v>
      </c>
      <c r="M55" s="107">
        <f t="shared" si="17"/>
        <v>-0.92401230186893768</v>
      </c>
      <c r="N55" s="103">
        <f t="shared" si="18"/>
        <v>-0.9293839795680835</v>
      </c>
      <c r="P55" s="60">
        <f t="shared" si="14"/>
        <v>3.370813397129186</v>
      </c>
      <c r="Q55" s="313">
        <f t="shared" si="14"/>
        <v>3.9556650246305414</v>
      </c>
      <c r="R55" s="112">
        <f t="shared" si="9"/>
        <v>0.17350459921615796</v>
      </c>
    </row>
    <row r="56" spans="1:18" ht="20.100000000000001" customHeight="1" x14ac:dyDescent="0.25">
      <c r="A56" s="68" t="s">
        <v>66</v>
      </c>
      <c r="B56" s="28">
        <v>89.010000000000019</v>
      </c>
      <c r="C56" s="265">
        <v>3.4599999999999995</v>
      </c>
      <c r="D56" s="4">
        <f t="shared" si="10"/>
        <v>2.5737632866445377E-2</v>
      </c>
      <c r="E56" s="271">
        <f t="shared" si="11"/>
        <v>1.2734540047552097E-3</v>
      </c>
      <c r="F56" s="107">
        <f t="shared" si="15"/>
        <v>-0.96112796315020788</v>
      </c>
      <c r="G56" s="103">
        <f t="shared" si="16"/>
        <v>-0.95052171225833926</v>
      </c>
      <c r="I56" s="28">
        <v>19.500000000000004</v>
      </c>
      <c r="J56" s="265">
        <v>0.88100000000000001</v>
      </c>
      <c r="K56" s="4">
        <f t="shared" si="12"/>
        <v>1.5017535861105507E-2</v>
      </c>
      <c r="L56" s="271">
        <f t="shared" si="13"/>
        <v>6.3052153649724896E-4</v>
      </c>
      <c r="M56" s="107">
        <f t="shared" si="17"/>
        <v>-0.95482051282051283</v>
      </c>
      <c r="N56" s="103">
        <f t="shared" si="18"/>
        <v>-0.95801431457671682</v>
      </c>
      <c r="P56" s="60">
        <f t="shared" si="14"/>
        <v>2.1907650825749911</v>
      </c>
      <c r="Q56" s="313">
        <f t="shared" si="14"/>
        <v>2.5462427745664744</v>
      </c>
      <c r="R56" s="112">
        <f t="shared" si="9"/>
        <v>0.16226189417518941</v>
      </c>
    </row>
    <row r="57" spans="1:18" ht="20.100000000000001" customHeight="1" x14ac:dyDescent="0.25">
      <c r="A57" s="68" t="s">
        <v>53</v>
      </c>
      <c r="B57" s="28">
        <v>2.3199999999999998</v>
      </c>
      <c r="C57" s="265">
        <v>1.71</v>
      </c>
      <c r="D57" s="4">
        <f t="shared" si="10"/>
        <v>6.7083820076568098E-4</v>
      </c>
      <c r="E57" s="271">
        <f t="shared" si="11"/>
        <v>6.2936599656977137E-4</v>
      </c>
      <c r="F57" s="107">
        <f t="shared" si="15"/>
        <v>-0.26293103448275856</v>
      </c>
      <c r="G57" s="103">
        <f t="shared" si="16"/>
        <v>-6.1821470734037036E-2</v>
      </c>
      <c r="I57" s="28">
        <v>4.5419999999999998</v>
      </c>
      <c r="J57" s="265">
        <v>0.73899999999999999</v>
      </c>
      <c r="K57" s="4">
        <f t="shared" si="12"/>
        <v>3.4979306605713435E-3</v>
      </c>
      <c r="L57" s="271">
        <f t="shared" si="13"/>
        <v>5.288937746554676E-4</v>
      </c>
      <c r="M57" s="107">
        <f t="shared" si="17"/>
        <v>-0.83729634522236907</v>
      </c>
      <c r="N57" s="103">
        <f t="shared" si="18"/>
        <v>-0.84879809636675885</v>
      </c>
      <c r="P57" s="60">
        <f t="shared" si="14"/>
        <v>19.577586206896555</v>
      </c>
      <c r="Q57" s="313">
        <f t="shared" si="14"/>
        <v>4.3216374269005851</v>
      </c>
      <c r="R57" s="112">
        <f t="shared" si="9"/>
        <v>-0.77925586018473458</v>
      </c>
    </row>
    <row r="58" spans="1:18" ht="20.100000000000001" customHeight="1" x14ac:dyDescent="0.25">
      <c r="A58" s="68" t="s">
        <v>88</v>
      </c>
      <c r="B58" s="28"/>
      <c r="C58" s="265">
        <v>0.45</v>
      </c>
      <c r="D58" s="4">
        <f t="shared" si="10"/>
        <v>0</v>
      </c>
      <c r="E58" s="271">
        <f t="shared" si="11"/>
        <v>1.6562263067625564E-4</v>
      </c>
      <c r="F58" s="107"/>
      <c r="G58" s="103"/>
      <c r="I58" s="28"/>
      <c r="J58" s="265">
        <v>0.31</v>
      </c>
      <c r="K58" s="4">
        <f t="shared" si="12"/>
        <v>0</v>
      </c>
      <c r="L58" s="271">
        <f t="shared" si="13"/>
        <v>2.2186342373910008E-4</v>
      </c>
      <c r="M58" s="107"/>
      <c r="N58" s="103"/>
      <c r="P58" s="60"/>
      <c r="Q58" s="313">
        <f t="shared" ref="Q58:Q60" si="19">(J58/C58)*10</f>
        <v>6.8888888888888893</v>
      </c>
      <c r="R58" s="112"/>
    </row>
    <row r="59" spans="1:18" ht="20.100000000000001" customHeight="1" x14ac:dyDescent="0.25">
      <c r="A59" s="68" t="s">
        <v>49</v>
      </c>
      <c r="B59" s="28">
        <v>7.2</v>
      </c>
      <c r="C59" s="265">
        <v>0.72</v>
      </c>
      <c r="D59" s="4">
        <f t="shared" si="10"/>
        <v>2.0819116575486653E-3</v>
      </c>
      <c r="E59" s="271">
        <f t="shared" si="11"/>
        <v>2.6499620908200901E-4</v>
      </c>
      <c r="F59" s="107">
        <f t="shared" ref="F59:F60" si="20">(C59-B59)/B59</f>
        <v>-0.9</v>
      </c>
      <c r="G59" s="103">
        <f t="shared" ref="G59:G60" si="21">(E59-D59)/D59</f>
        <v>-0.87271495977210323</v>
      </c>
      <c r="I59" s="28">
        <v>2.3519999999999999</v>
      </c>
      <c r="J59" s="265">
        <v>0.22900000000000001</v>
      </c>
      <c r="K59" s="4">
        <f t="shared" si="12"/>
        <v>1.8113458638625715E-3</v>
      </c>
      <c r="L59" s="271">
        <f t="shared" si="13"/>
        <v>1.6389265818146425E-4</v>
      </c>
      <c r="M59" s="107">
        <f t="shared" ref="M59:M60" si="22">(J59-I59)/I59</f>
        <v>-0.90263605442176864</v>
      </c>
      <c r="N59" s="103">
        <f t="shared" ref="N59:N60" si="23">(L59-K59)/K59</f>
        <v>-0.90951884924286386</v>
      </c>
      <c r="P59" s="60">
        <f t="shared" ref="P59:P60" si="24">(I59/B59)*10</f>
        <v>3.2666666666666666</v>
      </c>
      <c r="Q59" s="313">
        <f t="shared" si="19"/>
        <v>3.1805555555555558</v>
      </c>
      <c r="R59" s="112">
        <f t="shared" ref="R59:R60" si="25">(Q59-P59)/P59</f>
        <v>-2.6360544217686983E-2</v>
      </c>
    </row>
    <row r="60" spans="1:18" ht="20.100000000000001" customHeight="1" x14ac:dyDescent="0.25">
      <c r="A60" s="68" t="s">
        <v>85</v>
      </c>
      <c r="B60" s="28">
        <v>0.14000000000000001</v>
      </c>
      <c r="C60" s="265">
        <v>0.02</v>
      </c>
      <c r="D60" s="4">
        <f t="shared" si="10"/>
        <v>4.0481615563446272E-5</v>
      </c>
      <c r="E60" s="271">
        <f t="shared" si="11"/>
        <v>7.3610058078335837E-6</v>
      </c>
      <c r="F60" s="107">
        <f t="shared" si="20"/>
        <v>-0.8571428571428571</v>
      </c>
      <c r="G60" s="103">
        <f t="shared" si="21"/>
        <v>-0.81816422824586188</v>
      </c>
      <c r="I60" s="28">
        <v>0.68799999999999994</v>
      </c>
      <c r="J60" s="265">
        <v>7.0999999999999994E-2</v>
      </c>
      <c r="K60" s="4">
        <f t="shared" si="12"/>
        <v>5.2984947038156854E-4</v>
      </c>
      <c r="L60" s="271">
        <f t="shared" si="13"/>
        <v>5.0813880920890659E-5</v>
      </c>
      <c r="M60" s="107">
        <f t="shared" si="22"/>
        <v>-0.89680232558139539</v>
      </c>
      <c r="N60" s="103">
        <f t="shared" si="23"/>
        <v>-0.90409751493325585</v>
      </c>
      <c r="P60" s="60">
        <f t="shared" si="24"/>
        <v>49.142857142857139</v>
      </c>
      <c r="Q60" s="313">
        <f t="shared" si="19"/>
        <v>35.5</v>
      </c>
      <c r="R60" s="112">
        <f t="shared" si="25"/>
        <v>-0.27761627906976738</v>
      </c>
    </row>
    <row r="61" spans="1:18" ht="20.100000000000001" customHeight="1" thickBot="1" x14ac:dyDescent="0.3">
      <c r="A61" s="15" t="s">
        <v>18</v>
      </c>
      <c r="B61" s="28">
        <f>B62-SUM(B39:B60)</f>
        <v>2.7500000000004547</v>
      </c>
      <c r="C61" s="265">
        <f>C62-SUM(C39:C60)</f>
        <v>0</v>
      </c>
      <c r="D61" s="4">
        <f t="shared" si="10"/>
        <v>7.9517459142496884E-4</v>
      </c>
      <c r="E61" s="271">
        <f t="shared" si="11"/>
        <v>0</v>
      </c>
      <c r="F61" s="107">
        <f t="shared" si="15"/>
        <v>-1</v>
      </c>
      <c r="G61" s="103">
        <f t="shared" si="16"/>
        <v>-1</v>
      </c>
      <c r="I61" s="28">
        <f>I62-SUM(I39:I60)</f>
        <v>1.0310000000001764</v>
      </c>
      <c r="J61" s="265">
        <f>J62-SUM(J39:J60)</f>
        <v>0</v>
      </c>
      <c r="K61" s="4">
        <f t="shared" si="12"/>
        <v>7.9400407552832942E-4</v>
      </c>
      <c r="L61" s="271">
        <f t="shared" si="13"/>
        <v>0</v>
      </c>
      <c r="M61" s="107">
        <f t="shared" ref="M61" si="26">(J61-I61)/I61</f>
        <v>-1</v>
      </c>
      <c r="N61" s="103">
        <f t="shared" ref="N61" si="27">(L61-K61)/K61</f>
        <v>-1</v>
      </c>
      <c r="P61" s="60">
        <f t="shared" si="14"/>
        <v>3.7490909090909308</v>
      </c>
      <c r="Q61" s="313"/>
      <c r="R61" s="112">
        <f t="shared" si="9"/>
        <v>-1</v>
      </c>
    </row>
    <row r="62" spans="1:18" ht="26.25" customHeight="1" thickBot="1" x14ac:dyDescent="0.3">
      <c r="A62" s="19" t="s">
        <v>19</v>
      </c>
      <c r="B62" s="72">
        <v>3458.3599999999992</v>
      </c>
      <c r="C62" s="310">
        <v>2717.0199999999995</v>
      </c>
      <c r="D62" s="69">
        <f>SUM(D39:D61)</f>
        <v>1.0000000000000002</v>
      </c>
      <c r="E62" s="311">
        <f>SUM(E39:E61)</f>
        <v>1.0000000000000002</v>
      </c>
      <c r="F62" s="117">
        <f t="shared" si="15"/>
        <v>-0.21436172058432315</v>
      </c>
      <c r="G62" s="119">
        <v>0</v>
      </c>
      <c r="H62" s="2"/>
      <c r="I62" s="72">
        <v>1298.4820000000002</v>
      </c>
      <c r="J62" s="310">
        <v>1397.2559999999999</v>
      </c>
      <c r="K62" s="69">
        <f>SUM(K39:K61)</f>
        <v>1</v>
      </c>
      <c r="L62" s="311">
        <f>SUM(L39:L61)</f>
        <v>1.0000000000000002</v>
      </c>
      <c r="M62" s="117">
        <f t="shared" si="17"/>
        <v>7.6068824981786146E-2</v>
      </c>
      <c r="N62" s="119">
        <v>0</v>
      </c>
      <c r="O62" s="2"/>
      <c r="P62" s="51">
        <f t="shared" si="14"/>
        <v>3.754617795718203</v>
      </c>
      <c r="Q62" s="302">
        <f t="shared" si="14"/>
        <v>5.142604765515161</v>
      </c>
      <c r="R62" s="118">
        <f t="shared" si="9"/>
        <v>0.36967463675792239</v>
      </c>
    </row>
    <row r="64" spans="1:18" ht="15.75" thickBot="1" x14ac:dyDescent="0.3"/>
    <row r="65" spans="1:18" x14ac:dyDescent="0.25">
      <c r="A65" s="397" t="s">
        <v>16</v>
      </c>
      <c r="B65" s="385" t="s">
        <v>1</v>
      </c>
      <c r="C65" s="380"/>
      <c r="D65" s="385" t="s">
        <v>13</v>
      </c>
      <c r="E65" s="380"/>
      <c r="F65" s="400" t="s">
        <v>101</v>
      </c>
      <c r="G65" s="396"/>
      <c r="I65" s="393" t="s">
        <v>20</v>
      </c>
      <c r="J65" s="394"/>
      <c r="K65" s="385" t="s">
        <v>13</v>
      </c>
      <c r="L65" s="386"/>
      <c r="M65" s="395" t="s">
        <v>101</v>
      </c>
      <c r="N65" s="396"/>
      <c r="P65" s="391" t="s">
        <v>23</v>
      </c>
      <c r="Q65" s="380"/>
      <c r="R65" s="247" t="s">
        <v>0</v>
      </c>
    </row>
    <row r="66" spans="1:18" x14ac:dyDescent="0.25">
      <c r="A66" s="398"/>
      <c r="B66" s="388" t="str">
        <f>B5</f>
        <v>jan - set</v>
      </c>
      <c r="C66" s="376"/>
      <c r="D66" s="388" t="str">
        <f>B5</f>
        <v>jan - set</v>
      </c>
      <c r="E66" s="376"/>
      <c r="F66" s="388" t="str">
        <f>B5</f>
        <v>jan - set</v>
      </c>
      <c r="G66" s="377"/>
      <c r="I66" s="390" t="str">
        <f>B5</f>
        <v>jan - set</v>
      </c>
      <c r="J66" s="376"/>
      <c r="K66" s="388" t="str">
        <f>B5</f>
        <v>jan - set</v>
      </c>
      <c r="L66" s="389"/>
      <c r="M66" s="376" t="str">
        <f>B5</f>
        <v>jan - set</v>
      </c>
      <c r="N66" s="377"/>
      <c r="P66" s="390" t="str">
        <f>B5</f>
        <v>jan - set</v>
      </c>
      <c r="Q66" s="389"/>
      <c r="R66" s="248" t="str">
        <f>R37</f>
        <v>2017/2016</v>
      </c>
    </row>
    <row r="67" spans="1:18" ht="19.5" customHeight="1" thickBot="1" x14ac:dyDescent="0.3">
      <c r="A67" s="399"/>
      <c r="B67" s="172">
        <f>B6</f>
        <v>2016</v>
      </c>
      <c r="C67" s="252">
        <f>C6</f>
        <v>2017</v>
      </c>
      <c r="D67" s="172">
        <f>B6</f>
        <v>2016</v>
      </c>
      <c r="E67" s="252">
        <f>C6</f>
        <v>2017</v>
      </c>
      <c r="F67" s="172" t="s">
        <v>1</v>
      </c>
      <c r="G67" s="251" t="s">
        <v>15</v>
      </c>
      <c r="I67" s="41">
        <f>B6</f>
        <v>2016</v>
      </c>
      <c r="J67" s="252">
        <f>C6</f>
        <v>2017</v>
      </c>
      <c r="K67" s="172">
        <f>B6</f>
        <v>2016</v>
      </c>
      <c r="L67" s="252">
        <f>C6</f>
        <v>2017</v>
      </c>
      <c r="M67" s="42">
        <v>1000</v>
      </c>
      <c r="N67" s="251" t="s">
        <v>15</v>
      </c>
      <c r="P67" s="41">
        <f>B6</f>
        <v>2016</v>
      </c>
      <c r="Q67" s="252">
        <f>C6</f>
        <v>2017</v>
      </c>
      <c r="R67" s="249" t="s">
        <v>24</v>
      </c>
    </row>
    <row r="68" spans="1:18" ht="20.100000000000001" customHeight="1" x14ac:dyDescent="0.25">
      <c r="A68" s="68" t="s">
        <v>44</v>
      </c>
      <c r="B68" s="70">
        <v>827.89999999999986</v>
      </c>
      <c r="C68" s="304">
        <v>979.30999999999983</v>
      </c>
      <c r="D68" s="4">
        <f>B68/$B$96</f>
        <v>0.16293780062506391</v>
      </c>
      <c r="E68" s="306">
        <f>C68/$C$96</f>
        <v>0.14773675278144441</v>
      </c>
      <c r="F68" s="120">
        <f t="shared" ref="F68:F85" si="28">(C68-B68)/B68</f>
        <v>0.18288440632926681</v>
      </c>
      <c r="G68" s="121">
        <f t="shared" ref="G68:G85" si="29">(E68-D68)/D68</f>
        <v>-9.3293562238504907E-2</v>
      </c>
      <c r="I68" s="28">
        <v>726.6389999999999</v>
      </c>
      <c r="J68" s="304">
        <v>1014.123</v>
      </c>
      <c r="K68" s="74">
        <f>I68/$I$96</f>
        <v>0.29333918419266819</v>
      </c>
      <c r="L68" s="306">
        <f>J68/$J$96</f>
        <v>0.28663363901995614</v>
      </c>
      <c r="M68" s="120">
        <f t="shared" ref="M68:M85" si="30">(J68-I68)/I68</f>
        <v>0.39563524666306127</v>
      </c>
      <c r="N68" s="121">
        <f t="shared" ref="N68:N85" si="31">(L68-K68)/K68</f>
        <v>-2.2859357133507861E-2</v>
      </c>
      <c r="P68" s="75">
        <f t="shared" ref="P68:Q96" si="32">(I68/B68)*10</f>
        <v>8.7768933446068367</v>
      </c>
      <c r="Q68" s="308">
        <f t="shared" si="32"/>
        <v>10.355484984325701</v>
      </c>
      <c r="R68" s="124">
        <f t="shared" si="9"/>
        <v>0.17985767602939665</v>
      </c>
    </row>
    <row r="69" spans="1:18" ht="20.100000000000001" customHeight="1" x14ac:dyDescent="0.25">
      <c r="A69" s="68" t="s">
        <v>36</v>
      </c>
      <c r="B69" s="28">
        <v>438.73</v>
      </c>
      <c r="C69" s="265">
        <v>1475.3100000000002</v>
      </c>
      <c r="D69" s="4">
        <f t="shared" ref="D69:D95" si="33">B69/$B$96</f>
        <v>8.6345816243790674E-2</v>
      </c>
      <c r="E69" s="271">
        <f t="shared" ref="E69:E95" si="34">C69/$C$96</f>
        <v>0.22256232321327549</v>
      </c>
      <c r="F69" s="122">
        <f t="shared" si="28"/>
        <v>2.3626831992341533</v>
      </c>
      <c r="G69" s="103">
        <f t="shared" si="29"/>
        <v>1.5775692777619721</v>
      </c>
      <c r="I69" s="28">
        <v>201.12899999999999</v>
      </c>
      <c r="J69" s="265">
        <v>608.07599999999991</v>
      </c>
      <c r="K69" s="35">
        <f t="shared" ref="K69:K96" si="35">I69/$I$96</f>
        <v>8.1194398838332599E-2</v>
      </c>
      <c r="L69" s="271">
        <f t="shared" ref="L69:L96" si="36">J69/$J$96</f>
        <v>0.17186774846907016</v>
      </c>
      <c r="M69" s="122">
        <f t="shared" si="30"/>
        <v>2.0233133958802556</v>
      </c>
      <c r="N69" s="103">
        <f t="shared" si="31"/>
        <v>1.1167439001707327</v>
      </c>
      <c r="P69" s="73">
        <f t="shared" si="32"/>
        <v>4.5843457251612607</v>
      </c>
      <c r="Q69" s="278">
        <f t="shared" si="32"/>
        <v>4.1216829005429361</v>
      </c>
      <c r="R69" s="112">
        <f t="shared" si="9"/>
        <v>-0.10092232400339959</v>
      </c>
    </row>
    <row r="70" spans="1:18" ht="20.100000000000001" customHeight="1" x14ac:dyDescent="0.25">
      <c r="A70" s="68" t="s">
        <v>42</v>
      </c>
      <c r="B70" s="28">
        <v>726.64</v>
      </c>
      <c r="C70" s="265">
        <v>1072.2300000000005</v>
      </c>
      <c r="D70" s="4">
        <f t="shared" si="33"/>
        <v>0.14300896659765244</v>
      </c>
      <c r="E70" s="271">
        <f t="shared" si="34"/>
        <v>0.16175447859702061</v>
      </c>
      <c r="F70" s="122">
        <f t="shared" si="28"/>
        <v>0.47560002201915735</v>
      </c>
      <c r="G70" s="103">
        <f t="shared" si="29"/>
        <v>0.13107927737221955</v>
      </c>
      <c r="I70" s="28">
        <v>275.928</v>
      </c>
      <c r="J70" s="265">
        <v>525.69399999999996</v>
      </c>
      <c r="K70" s="35">
        <f t="shared" si="35"/>
        <v>0.1113902424944361</v>
      </c>
      <c r="L70" s="271">
        <f t="shared" si="36"/>
        <v>0.14858314448144536</v>
      </c>
      <c r="M70" s="122">
        <f t="shared" si="30"/>
        <v>0.90518541068684577</v>
      </c>
      <c r="N70" s="103">
        <f t="shared" si="31"/>
        <v>0.33389730692854019</v>
      </c>
      <c r="P70" s="73">
        <f t="shared" si="32"/>
        <v>3.7973136628867117</v>
      </c>
      <c r="Q70" s="278">
        <f t="shared" si="32"/>
        <v>4.9028100314298211</v>
      </c>
      <c r="R70" s="112">
        <f t="shared" si="9"/>
        <v>0.29112590285805173</v>
      </c>
    </row>
    <row r="71" spans="1:18" ht="20.100000000000001" customHeight="1" x14ac:dyDescent="0.25">
      <c r="A71" s="68" t="s">
        <v>52</v>
      </c>
      <c r="B71" s="28">
        <v>462.30999999999995</v>
      </c>
      <c r="C71" s="265">
        <v>501.64</v>
      </c>
      <c r="D71" s="4">
        <f t="shared" si="33"/>
        <v>9.0986561912034428E-2</v>
      </c>
      <c r="E71" s="271">
        <f t="shared" si="34"/>
        <v>7.5676409579483295E-2</v>
      </c>
      <c r="F71" s="122">
        <f t="shared" si="28"/>
        <v>8.5072786658302965E-2</v>
      </c>
      <c r="G71" s="103">
        <f t="shared" si="29"/>
        <v>-0.1682682806209663</v>
      </c>
      <c r="I71" s="28">
        <v>147.92899999999997</v>
      </c>
      <c r="J71" s="265">
        <v>175.88500000000002</v>
      </c>
      <c r="K71" s="35">
        <f t="shared" si="35"/>
        <v>5.9717923450898186E-2</v>
      </c>
      <c r="L71" s="271">
        <f t="shared" si="36"/>
        <v>4.9712468407703006E-2</v>
      </c>
      <c r="M71" s="122">
        <f t="shared" si="30"/>
        <v>0.18898255244069825</v>
      </c>
      <c r="N71" s="103">
        <f t="shared" si="31"/>
        <v>-0.16754526053508803</v>
      </c>
      <c r="P71" s="73">
        <f t="shared" si="32"/>
        <v>3.1997793688217864</v>
      </c>
      <c r="Q71" s="278">
        <f t="shared" si="32"/>
        <v>3.5061996650984772</v>
      </c>
      <c r="R71" s="112">
        <f t="shared" si="9"/>
        <v>9.5762945177535808E-2</v>
      </c>
    </row>
    <row r="72" spans="1:18" ht="20.100000000000001" customHeight="1" x14ac:dyDescent="0.25">
      <c r="A72" s="68" t="s">
        <v>41</v>
      </c>
      <c r="B72" s="28">
        <v>182.67000000000002</v>
      </c>
      <c r="C72" s="265">
        <v>317.85000000000008</v>
      </c>
      <c r="D72" s="4">
        <f t="shared" si="33"/>
        <v>3.5951018287450696E-2</v>
      </c>
      <c r="E72" s="271">
        <f t="shared" si="34"/>
        <v>4.7950216858382057E-2</v>
      </c>
      <c r="F72" s="122">
        <f t="shared" si="28"/>
        <v>0.74002299228116308</v>
      </c>
      <c r="G72" s="103">
        <f t="shared" si="29"/>
        <v>0.33376519338034666</v>
      </c>
      <c r="I72" s="28">
        <v>93.440000000000026</v>
      </c>
      <c r="J72" s="265">
        <v>166.17499999999998</v>
      </c>
      <c r="K72" s="35">
        <f t="shared" si="35"/>
        <v>3.7721087597779542E-2</v>
      </c>
      <c r="L72" s="271">
        <f t="shared" si="36"/>
        <v>4.6968015678710777E-2</v>
      </c>
      <c r="M72" s="122">
        <f t="shared" si="30"/>
        <v>0.77841395547945136</v>
      </c>
      <c r="N72" s="103">
        <f t="shared" si="31"/>
        <v>0.24513948748061967</v>
      </c>
      <c r="P72" s="73">
        <f t="shared" si="32"/>
        <v>5.1152351234466531</v>
      </c>
      <c r="Q72" s="278">
        <f t="shared" si="32"/>
        <v>5.2280950133710844</v>
      </c>
      <c r="R72" s="112">
        <f t="shared" ref="R72:R85" si="37">(Q72-P72)/P72</f>
        <v>2.2063480407208756E-2</v>
      </c>
    </row>
    <row r="73" spans="1:18" ht="20.100000000000001" customHeight="1" x14ac:dyDescent="0.25">
      <c r="A73" s="68" t="s">
        <v>56</v>
      </c>
      <c r="B73" s="28">
        <v>21.919999999999998</v>
      </c>
      <c r="C73" s="265">
        <v>43.530000000000008</v>
      </c>
      <c r="D73" s="4">
        <f t="shared" si="33"/>
        <v>4.3140434710730782E-3</v>
      </c>
      <c r="E73" s="271">
        <f t="shared" si="34"/>
        <v>6.566848953422591E-3</v>
      </c>
      <c r="F73" s="122">
        <f t="shared" si="28"/>
        <v>0.98585766423357724</v>
      </c>
      <c r="G73" s="103">
        <f t="shared" si="29"/>
        <v>0.52220277738396281</v>
      </c>
      <c r="I73" s="28">
        <v>104.59</v>
      </c>
      <c r="J73" s="265">
        <v>162.059</v>
      </c>
      <c r="K73" s="35">
        <f t="shared" si="35"/>
        <v>4.2222266179920385E-2</v>
      </c>
      <c r="L73" s="271">
        <f t="shared" si="36"/>
        <v>4.5804661669181228E-2</v>
      </c>
      <c r="M73" s="122">
        <f t="shared" si="30"/>
        <v>0.54946935653504148</v>
      </c>
      <c r="N73" s="103">
        <f t="shared" si="31"/>
        <v>8.4846120622595098E-2</v>
      </c>
      <c r="P73" s="73">
        <f t="shared" si="32"/>
        <v>47.714416058394164</v>
      </c>
      <c r="Q73" s="278">
        <f t="shared" si="32"/>
        <v>37.229267172065235</v>
      </c>
      <c r="R73" s="112">
        <f t="shared" si="37"/>
        <v>-0.21974802905471852</v>
      </c>
    </row>
    <row r="74" spans="1:18" ht="20.100000000000001" customHeight="1" x14ac:dyDescent="0.25">
      <c r="A74" s="68" t="s">
        <v>72</v>
      </c>
      <c r="B74" s="28">
        <v>67.349999999999994</v>
      </c>
      <c r="C74" s="265">
        <v>59.12</v>
      </c>
      <c r="D74" s="4">
        <f t="shared" si="33"/>
        <v>1.3255056011714042E-2</v>
      </c>
      <c r="E74" s="271">
        <f t="shared" si="34"/>
        <v>8.9187252498585685E-3</v>
      </c>
      <c r="F74" s="122">
        <f t="shared" si="28"/>
        <v>-0.12219747587230879</v>
      </c>
      <c r="G74" s="103">
        <f t="shared" si="29"/>
        <v>-0.32714541213732168</v>
      </c>
      <c r="I74" s="28">
        <v>137.80500000000001</v>
      </c>
      <c r="J74" s="265">
        <v>131.042</v>
      </c>
      <c r="K74" s="35">
        <f t="shared" si="35"/>
        <v>5.563093403694358E-2</v>
      </c>
      <c r="L74" s="271">
        <f t="shared" si="36"/>
        <v>3.7037958240226376E-2</v>
      </c>
      <c r="M74" s="122">
        <f t="shared" si="30"/>
        <v>-4.90765937375277E-2</v>
      </c>
      <c r="N74" s="103">
        <f t="shared" si="31"/>
        <v>-0.33422009028951261</v>
      </c>
      <c r="P74" s="73">
        <f t="shared" si="32"/>
        <v>20.461024498886417</v>
      </c>
      <c r="Q74" s="278">
        <f t="shared" si="32"/>
        <v>22.165426251691475</v>
      </c>
      <c r="R74" s="112">
        <f t="shared" si="37"/>
        <v>8.3299922391365078E-2</v>
      </c>
    </row>
    <row r="75" spans="1:18" ht="20.100000000000001" customHeight="1" x14ac:dyDescent="0.25">
      <c r="A75" s="68" t="s">
        <v>43</v>
      </c>
      <c r="B75" s="28">
        <v>184.93</v>
      </c>
      <c r="C75" s="265">
        <v>275.49</v>
      </c>
      <c r="D75" s="4">
        <f t="shared" si="33"/>
        <v>3.6395805616128853E-2</v>
      </c>
      <c r="E75" s="271">
        <f t="shared" si="34"/>
        <v>4.1559871770695825E-2</v>
      </c>
      <c r="F75" s="122">
        <f t="shared" si="28"/>
        <v>0.48969880495322554</v>
      </c>
      <c r="G75" s="103">
        <f t="shared" si="29"/>
        <v>0.1418862989057868</v>
      </c>
      <c r="I75" s="28">
        <v>97.358999999999995</v>
      </c>
      <c r="J75" s="265">
        <v>128.02000000000001</v>
      </c>
      <c r="K75" s="35">
        <f t="shared" si="35"/>
        <v>3.9303161038444098E-2</v>
      </c>
      <c r="L75" s="271">
        <f t="shared" si="36"/>
        <v>3.618381445577587E-2</v>
      </c>
      <c r="M75" s="122">
        <f t="shared" si="30"/>
        <v>0.31492722809396168</v>
      </c>
      <c r="N75" s="103">
        <f t="shared" si="31"/>
        <v>-7.9366302868541849E-2</v>
      </c>
      <c r="P75" s="73">
        <f t="shared" si="32"/>
        <v>5.264640674849943</v>
      </c>
      <c r="Q75" s="278">
        <f t="shared" si="32"/>
        <v>4.6469926313114822</v>
      </c>
      <c r="R75" s="112">
        <f t="shared" si="37"/>
        <v>-0.11732007589598041</v>
      </c>
    </row>
    <row r="76" spans="1:18" ht="20.100000000000001" customHeight="1" x14ac:dyDescent="0.25">
      <c r="A76" s="68" t="s">
        <v>83</v>
      </c>
      <c r="B76" s="28">
        <v>42.03</v>
      </c>
      <c r="C76" s="265">
        <v>515.25</v>
      </c>
      <c r="D76" s="4">
        <f t="shared" si="33"/>
        <v>8.2718634620986085E-3</v>
      </c>
      <c r="E76" s="271">
        <f t="shared" si="34"/>
        <v>7.7729587026211563E-2</v>
      </c>
      <c r="F76" s="122">
        <f t="shared" si="28"/>
        <v>11.259100642398288</v>
      </c>
      <c r="G76" s="103">
        <f t="shared" si="29"/>
        <v>8.3968653354066873</v>
      </c>
      <c r="I76" s="28">
        <v>11.428000000000001</v>
      </c>
      <c r="J76" s="265">
        <v>77.358999999999995</v>
      </c>
      <c r="K76" s="35">
        <f t="shared" si="35"/>
        <v>4.6134052768345944E-3</v>
      </c>
      <c r="L76" s="271">
        <f t="shared" si="36"/>
        <v>2.1864893786005039E-2</v>
      </c>
      <c r="M76" s="122">
        <f t="shared" si="30"/>
        <v>5.769250962548127</v>
      </c>
      <c r="N76" s="103">
        <f t="shared" si="31"/>
        <v>3.7394261882422879</v>
      </c>
      <c r="P76" s="73">
        <f t="shared" si="32"/>
        <v>2.719010230787533</v>
      </c>
      <c r="Q76" s="278">
        <f t="shared" si="32"/>
        <v>1.5013876758854925</v>
      </c>
      <c r="R76" s="112">
        <f t="shared" si="37"/>
        <v>-0.44781830576244974</v>
      </c>
    </row>
    <row r="77" spans="1:18" ht="20.100000000000001" customHeight="1" x14ac:dyDescent="0.25">
      <c r="A77" s="68" t="s">
        <v>51</v>
      </c>
      <c r="B77" s="28">
        <v>62.550000000000004</v>
      </c>
      <c r="C77" s="265">
        <v>147.67000000000002</v>
      </c>
      <c r="D77" s="4">
        <f t="shared" si="33"/>
        <v>1.2310374959654246E-2</v>
      </c>
      <c r="E77" s="271">
        <f t="shared" si="34"/>
        <v>2.2277201584009049E-2</v>
      </c>
      <c r="F77" s="122">
        <f t="shared" si="28"/>
        <v>1.3608313349320544</v>
      </c>
      <c r="G77" s="103">
        <f t="shared" si="29"/>
        <v>0.80962819223783711</v>
      </c>
      <c r="I77" s="28">
        <v>43.489000000000004</v>
      </c>
      <c r="J77" s="265">
        <v>74.659000000000006</v>
      </c>
      <c r="K77" s="35">
        <f t="shared" si="35"/>
        <v>1.7556211242934869E-2</v>
      </c>
      <c r="L77" s="271">
        <f t="shared" si="36"/>
        <v>2.1101760689374867E-2</v>
      </c>
      <c r="M77" s="122">
        <f t="shared" si="30"/>
        <v>0.7167329669571616</v>
      </c>
      <c r="N77" s="103">
        <f t="shared" si="31"/>
        <v>0.20195413448712235</v>
      </c>
      <c r="P77" s="73">
        <f t="shared" si="32"/>
        <v>6.9526778577138293</v>
      </c>
      <c r="Q77" s="278">
        <f t="shared" si="32"/>
        <v>5.0558000948059867</v>
      </c>
      <c r="R77" s="112">
        <f t="shared" si="37"/>
        <v>-0.27282693110875289</v>
      </c>
    </row>
    <row r="78" spans="1:18" ht="20.100000000000001" customHeight="1" x14ac:dyDescent="0.25">
      <c r="A78" s="68" t="s">
        <v>77</v>
      </c>
      <c r="B78" s="28">
        <v>198.93</v>
      </c>
      <c r="C78" s="265">
        <v>184.89</v>
      </c>
      <c r="D78" s="4">
        <f t="shared" si="33"/>
        <v>3.9151125351303259E-2</v>
      </c>
      <c r="E78" s="271">
        <f t="shared" si="34"/>
        <v>2.7892136526494433E-2</v>
      </c>
      <c r="F78" s="122">
        <f t="shared" si="28"/>
        <v>-7.0577590107072943E-2</v>
      </c>
      <c r="G78" s="103">
        <f t="shared" si="29"/>
        <v>-0.28757765514482303</v>
      </c>
      <c r="I78" s="28">
        <v>77.354000000000013</v>
      </c>
      <c r="J78" s="265">
        <v>70.486999999999995</v>
      </c>
      <c r="K78" s="35">
        <f t="shared" si="35"/>
        <v>3.1227279645105289E-2</v>
      </c>
      <c r="L78" s="271">
        <f t="shared" si="36"/>
        <v>1.9922578734137424E-2</v>
      </c>
      <c r="M78" s="122">
        <f t="shared" si="30"/>
        <v>-8.8773689789797786E-2</v>
      </c>
      <c r="N78" s="103">
        <f t="shared" si="31"/>
        <v>-0.36201363165298378</v>
      </c>
      <c r="P78" s="73">
        <f t="shared" si="32"/>
        <v>3.8885034936912488</v>
      </c>
      <c r="Q78" s="278">
        <f t="shared" si="32"/>
        <v>3.8123749256314565</v>
      </c>
      <c r="R78" s="112">
        <f t="shared" si="37"/>
        <v>-1.9577857698547557E-2</v>
      </c>
    </row>
    <row r="79" spans="1:18" ht="20.100000000000001" customHeight="1" x14ac:dyDescent="0.25">
      <c r="A79" s="68" t="s">
        <v>55</v>
      </c>
      <c r="B79" s="28">
        <v>86.04</v>
      </c>
      <c r="C79" s="265">
        <v>76.760000000000019</v>
      </c>
      <c r="D79" s="4">
        <f t="shared" si="33"/>
        <v>1.6933407858171882E-2</v>
      </c>
      <c r="E79" s="271">
        <f t="shared" si="34"/>
        <v>1.1579860456345466E-2</v>
      </c>
      <c r="F79" s="122">
        <f t="shared" si="28"/>
        <v>-0.10785681078568092</v>
      </c>
      <c r="G79" s="103">
        <f t="shared" si="29"/>
        <v>-0.31615298271120607</v>
      </c>
      <c r="I79" s="28">
        <v>60.024000000000001</v>
      </c>
      <c r="J79" s="265">
        <v>46.66299999999999</v>
      </c>
      <c r="K79" s="35">
        <f t="shared" si="35"/>
        <v>2.4231277418333887E-2</v>
      </c>
      <c r="L79" s="271">
        <f t="shared" si="36"/>
        <v>1.3188918402982884E-2</v>
      </c>
      <c r="M79" s="122">
        <f t="shared" si="30"/>
        <v>-0.22259429561508748</v>
      </c>
      <c r="N79" s="103">
        <f t="shared" si="31"/>
        <v>-0.45570684635041675</v>
      </c>
      <c r="P79" s="73">
        <f t="shared" si="32"/>
        <v>6.9762900976290094</v>
      </c>
      <c r="Q79" s="278">
        <f t="shared" si="32"/>
        <v>6.0790776446065635</v>
      </c>
      <c r="R79" s="112">
        <f t="shared" si="37"/>
        <v>-0.12860882223452494</v>
      </c>
    </row>
    <row r="80" spans="1:18" ht="20.100000000000001" customHeight="1" x14ac:dyDescent="0.25">
      <c r="A80" s="68" t="s">
        <v>48</v>
      </c>
      <c r="B80" s="28">
        <v>732.89999999999986</v>
      </c>
      <c r="C80" s="265">
        <v>100.67000000000002</v>
      </c>
      <c r="D80" s="4">
        <f t="shared" si="33"/>
        <v>0.14424098813638039</v>
      </c>
      <c r="E80" s="271">
        <f t="shared" si="34"/>
        <v>1.5186875353573449E-2</v>
      </c>
      <c r="F80" s="122">
        <f t="shared" si="28"/>
        <v>-0.8626415609223631</v>
      </c>
      <c r="G80" s="103">
        <f t="shared" si="29"/>
        <v>-0.89471179066511808</v>
      </c>
      <c r="I80" s="28">
        <v>200.32599999999994</v>
      </c>
      <c r="J80" s="265">
        <v>44.022999999999996</v>
      </c>
      <c r="K80" s="35">
        <f t="shared" si="35"/>
        <v>8.0870233241789158E-2</v>
      </c>
      <c r="L80" s="271">
        <f t="shared" si="36"/>
        <v>1.2442743819611161E-2</v>
      </c>
      <c r="M80" s="122">
        <f t="shared" si="30"/>
        <v>-0.78024320357816757</v>
      </c>
      <c r="N80" s="103">
        <f t="shared" si="31"/>
        <v>-0.84613938502675845</v>
      </c>
      <c r="P80" s="73">
        <f t="shared" si="32"/>
        <v>2.7333333333333334</v>
      </c>
      <c r="Q80" s="278">
        <f t="shared" si="32"/>
        <v>4.373000894010131</v>
      </c>
      <c r="R80" s="112">
        <f t="shared" si="37"/>
        <v>0.59987837585736503</v>
      </c>
    </row>
    <row r="81" spans="1:18" ht="20.100000000000001" customHeight="1" x14ac:dyDescent="0.25">
      <c r="A81" s="68" t="s">
        <v>210</v>
      </c>
      <c r="B81" s="28">
        <v>20.68</v>
      </c>
      <c r="C81" s="265">
        <v>28.059999999999992</v>
      </c>
      <c r="D81" s="4">
        <f t="shared" si="33"/>
        <v>4.0700008659576301E-3</v>
      </c>
      <c r="E81" s="271">
        <f t="shared" si="34"/>
        <v>4.2330756175749558E-3</v>
      </c>
      <c r="F81" s="122">
        <f t="shared" si="28"/>
        <v>0.35686653771760118</v>
      </c>
      <c r="G81" s="103">
        <f t="shared" si="29"/>
        <v>4.0067498014882082E-2</v>
      </c>
      <c r="I81" s="28">
        <v>22.029</v>
      </c>
      <c r="J81" s="265">
        <v>42.741000000000014</v>
      </c>
      <c r="K81" s="35">
        <f t="shared" si="35"/>
        <v>8.8929563216126415E-3</v>
      </c>
      <c r="L81" s="271">
        <f t="shared" si="36"/>
        <v>1.2080396919655654E-2</v>
      </c>
      <c r="M81" s="122">
        <f t="shared" si="30"/>
        <v>0.94021517091107243</v>
      </c>
      <c r="N81" s="103">
        <f t="shared" si="31"/>
        <v>0.35842305784146755</v>
      </c>
      <c r="P81" s="73">
        <f t="shared" si="32"/>
        <v>10.652321083172147</v>
      </c>
      <c r="Q81" s="278">
        <f t="shared" si="32"/>
        <v>15.232002851033508</v>
      </c>
      <c r="R81" s="112">
        <f t="shared" si="37"/>
        <v>0.42992336901072653</v>
      </c>
    </row>
    <row r="82" spans="1:18" ht="20.100000000000001" customHeight="1" x14ac:dyDescent="0.25">
      <c r="A82" s="68" t="s">
        <v>70</v>
      </c>
      <c r="B82" s="28">
        <v>118.87000000000003</v>
      </c>
      <c r="C82" s="265">
        <v>286.33</v>
      </c>
      <c r="D82" s="4">
        <f t="shared" si="33"/>
        <v>2.3394632637155882E-2</v>
      </c>
      <c r="E82" s="271">
        <f t="shared" si="34"/>
        <v>4.3195172543843099E-2</v>
      </c>
      <c r="F82" s="122">
        <f t="shared" si="28"/>
        <v>1.4087658786910062</v>
      </c>
      <c r="G82" s="103">
        <f t="shared" si="29"/>
        <v>0.84637105501026566</v>
      </c>
      <c r="I82" s="28">
        <v>25.721</v>
      </c>
      <c r="J82" s="265">
        <v>42.722999999999992</v>
      </c>
      <c r="K82" s="35">
        <f t="shared" si="35"/>
        <v>1.0383391418048879E-2</v>
      </c>
      <c r="L82" s="271">
        <f t="shared" si="36"/>
        <v>1.2075309365678112E-2</v>
      </c>
      <c r="M82" s="122">
        <f t="shared" si="30"/>
        <v>0.66101629019089425</v>
      </c>
      <c r="N82" s="103">
        <f t="shared" si="31"/>
        <v>0.16294463721056157</v>
      </c>
      <c r="P82" s="73">
        <f t="shared" si="32"/>
        <v>2.1637923782283162</v>
      </c>
      <c r="Q82" s="278">
        <f t="shared" si="32"/>
        <v>1.4920895470261584</v>
      </c>
      <c r="R82" s="112">
        <f t="shared" si="37"/>
        <v>-0.31042850412114814</v>
      </c>
    </row>
    <row r="83" spans="1:18" ht="20.100000000000001" customHeight="1" x14ac:dyDescent="0.25">
      <c r="A83" s="68" t="s">
        <v>69</v>
      </c>
      <c r="B83" s="28">
        <v>118.72999999999999</v>
      </c>
      <c r="C83" s="265">
        <v>104.21</v>
      </c>
      <c r="D83" s="4">
        <f t="shared" si="33"/>
        <v>2.336707943980413E-2</v>
      </c>
      <c r="E83" s="271">
        <f t="shared" si="34"/>
        <v>1.5720912690929661E-2</v>
      </c>
      <c r="F83" s="122">
        <f t="shared" si="28"/>
        <v>-0.12229428114208707</v>
      </c>
      <c r="G83" s="103">
        <f t="shared" si="29"/>
        <v>-0.32721961546678258</v>
      </c>
      <c r="I83" s="28">
        <v>32.244999999999997</v>
      </c>
      <c r="J83" s="265">
        <v>36.317999999999998</v>
      </c>
      <c r="K83" s="35">
        <f t="shared" si="35"/>
        <v>1.3017085505034255E-2</v>
      </c>
      <c r="L83" s="271">
        <f t="shared" si="36"/>
        <v>1.0264988075338757E-2</v>
      </c>
      <c r="M83" s="122">
        <f t="shared" si="30"/>
        <v>0.12631415723367967</v>
      </c>
      <c r="N83" s="103">
        <f t="shared" si="31"/>
        <v>-0.21142193685607627</v>
      </c>
      <c r="P83" s="73">
        <f t="shared" si="32"/>
        <v>2.7158258232965555</v>
      </c>
      <c r="Q83" s="278">
        <f t="shared" si="32"/>
        <v>3.4850782074656945</v>
      </c>
      <c r="R83" s="112">
        <f t="shared" si="37"/>
        <v>0.28324805573701928</v>
      </c>
    </row>
    <row r="84" spans="1:18" ht="20.100000000000001" customHeight="1" x14ac:dyDescent="0.25">
      <c r="A84" s="68" t="s">
        <v>57</v>
      </c>
      <c r="B84" s="28">
        <v>176.69</v>
      </c>
      <c r="C84" s="265">
        <v>54.52</v>
      </c>
      <c r="D84" s="4">
        <f t="shared" si="33"/>
        <v>3.4774103143426195E-2</v>
      </c>
      <c r="E84" s="271">
        <f t="shared" si="34"/>
        <v>8.2247784273052991E-3</v>
      </c>
      <c r="F84" s="122">
        <f t="shared" si="28"/>
        <v>-0.69143698002150655</v>
      </c>
      <c r="G84" s="103">
        <f t="shared" si="29"/>
        <v>-0.76347978283200857</v>
      </c>
      <c r="I84" s="28">
        <v>54.667000000000002</v>
      </c>
      <c r="J84" s="265">
        <v>35.449000000000005</v>
      </c>
      <c r="K84" s="35">
        <f t="shared" si="35"/>
        <v>2.2068693233174373E-2</v>
      </c>
      <c r="L84" s="271">
        <f t="shared" si="36"/>
        <v>1.0019372274978899E-2</v>
      </c>
      <c r="M84" s="122">
        <f t="shared" si="30"/>
        <v>-0.35154663691075044</v>
      </c>
      <c r="N84" s="103">
        <f t="shared" si="31"/>
        <v>-0.5459915922924945</v>
      </c>
      <c r="P84" s="73">
        <f t="shared" si="32"/>
        <v>3.0939498556794387</v>
      </c>
      <c r="Q84" s="278">
        <f t="shared" si="32"/>
        <v>6.5020176082171686</v>
      </c>
      <c r="R84" s="112">
        <f t="shared" si="37"/>
        <v>1.1015264989772466</v>
      </c>
    </row>
    <row r="85" spans="1:18" ht="20.100000000000001" customHeight="1" x14ac:dyDescent="0.25">
      <c r="A85" s="68" t="s">
        <v>59</v>
      </c>
      <c r="B85" s="28">
        <v>27.02</v>
      </c>
      <c r="C85" s="265">
        <v>64.509999999999991</v>
      </c>
      <c r="D85" s="4">
        <f t="shared" si="33"/>
        <v>5.3177670888866135E-3</v>
      </c>
      <c r="E85" s="271">
        <f t="shared" si="34"/>
        <v>9.7318498962851198E-3</v>
      </c>
      <c r="F85" s="122">
        <f t="shared" si="28"/>
        <v>1.3874907475943743</v>
      </c>
      <c r="G85" s="103">
        <f t="shared" si="29"/>
        <v>0.83006320766159913</v>
      </c>
      <c r="I85" s="28">
        <v>6.8900000000000006</v>
      </c>
      <c r="J85" s="265">
        <v>23.955000000000002</v>
      </c>
      <c r="K85" s="35">
        <f t="shared" si="35"/>
        <v>2.7814457785605841E-3</v>
      </c>
      <c r="L85" s="271">
        <f t="shared" si="36"/>
        <v>6.7706864184354856E-3</v>
      </c>
      <c r="M85" s="122">
        <f t="shared" si="30"/>
        <v>2.4767779390420901</v>
      </c>
      <c r="N85" s="103">
        <f t="shared" si="31"/>
        <v>1.4342327542834068</v>
      </c>
      <c r="P85" s="73">
        <f t="shared" si="32"/>
        <v>2.5499629903774985</v>
      </c>
      <c r="Q85" s="278">
        <f t="shared" si="32"/>
        <v>3.7133777708882354</v>
      </c>
      <c r="R85" s="112">
        <f t="shared" si="37"/>
        <v>0.45624771218287524</v>
      </c>
    </row>
    <row r="86" spans="1:18" ht="20.100000000000001" customHeight="1" x14ac:dyDescent="0.25">
      <c r="A86" s="68" t="s">
        <v>54</v>
      </c>
      <c r="B86" s="28">
        <v>46.959999999999994</v>
      </c>
      <c r="C86" s="265">
        <v>46.280000000000022</v>
      </c>
      <c r="D86" s="4">
        <f t="shared" si="33"/>
        <v>9.2421296259850242E-3</v>
      </c>
      <c r="E86" s="271">
        <f t="shared" si="34"/>
        <v>6.9817084669055278E-3</v>
      </c>
      <c r="F86" s="122">
        <f t="shared" ref="F86:F93" si="38">(C86-B86)/B86</f>
        <v>-1.4480408858602457E-2</v>
      </c>
      <c r="G86" s="103">
        <f t="shared" ref="G86:G93" si="39">(E86-D86)/D86</f>
        <v>-0.24457795449266717</v>
      </c>
      <c r="I86" s="28">
        <v>18.329999999999998</v>
      </c>
      <c r="J86" s="265">
        <v>17.382000000000001</v>
      </c>
      <c r="K86" s="35">
        <f t="shared" si="35"/>
        <v>7.3996953731517408E-3</v>
      </c>
      <c r="L86" s="271">
        <f t="shared" si="36"/>
        <v>4.9128812909724744E-3</v>
      </c>
      <c r="M86" s="122">
        <f t="shared" ref="M86:M93" si="40">(J86-I86)/I86</f>
        <v>-5.1718494271685594E-2</v>
      </c>
      <c r="N86" s="103">
        <f t="shared" ref="N86:N93" si="41">(L86-K86)/K86</f>
        <v>-0.33606979162982237</v>
      </c>
      <c r="P86" s="73">
        <f t="shared" ref="P86:P93" si="42">(I86/B86)*10</f>
        <v>3.9033219761499147</v>
      </c>
      <c r="Q86" s="278">
        <f t="shared" ref="Q86:Q93" si="43">(J86/C86)*10</f>
        <v>3.7558340535868613</v>
      </c>
      <c r="R86" s="112">
        <f t="shared" ref="R86:R93" si="44">(Q86-P86)/P86</f>
        <v>-3.7785231006879375E-2</v>
      </c>
    </row>
    <row r="87" spans="1:18" ht="20.100000000000001" customHeight="1" x14ac:dyDescent="0.25">
      <c r="A87" s="68" t="s">
        <v>81</v>
      </c>
      <c r="B87" s="28">
        <v>1.8</v>
      </c>
      <c r="C87" s="265">
        <v>29.560000000000002</v>
      </c>
      <c r="D87" s="4">
        <f t="shared" si="33"/>
        <v>3.5425539452242432E-4</v>
      </c>
      <c r="E87" s="271">
        <f t="shared" si="34"/>
        <v>4.4593626249292851E-3</v>
      </c>
      <c r="F87" s="122">
        <f t="shared" si="38"/>
        <v>15.422222222222222</v>
      </c>
      <c r="G87" s="103">
        <f t="shared" si="39"/>
        <v>11.587987914597607</v>
      </c>
      <c r="I87" s="28">
        <v>0.75</v>
      </c>
      <c r="J87" s="265">
        <v>12.231999999999999</v>
      </c>
      <c r="K87" s="35">
        <f t="shared" si="35"/>
        <v>3.0276985978525947E-4</v>
      </c>
      <c r="L87" s="271">
        <f t="shared" si="36"/>
        <v>3.4572755696223273E-3</v>
      </c>
      <c r="M87" s="122">
        <f t="shared" si="40"/>
        <v>15.309333333333333</v>
      </c>
      <c r="N87" s="103">
        <f t="shared" si="41"/>
        <v>10.418823432670647</v>
      </c>
      <c r="P87" s="73">
        <f t="shared" si="42"/>
        <v>4.1666666666666661</v>
      </c>
      <c r="Q87" s="278">
        <f t="shared" si="43"/>
        <v>4.1380243572395123</v>
      </c>
      <c r="R87" s="112">
        <f t="shared" si="44"/>
        <v>-6.8741542625168975E-3</v>
      </c>
    </row>
    <row r="88" spans="1:18" ht="20.100000000000001" customHeight="1" x14ac:dyDescent="0.25">
      <c r="A88" s="68" t="s">
        <v>211</v>
      </c>
      <c r="B88" s="28">
        <v>17.549999999999997</v>
      </c>
      <c r="C88" s="265">
        <v>34.200000000000003</v>
      </c>
      <c r="D88" s="4">
        <f t="shared" si="33"/>
        <v>3.4539900965936364E-3</v>
      </c>
      <c r="E88" s="271">
        <f t="shared" si="34"/>
        <v>5.1593437676786718E-3</v>
      </c>
      <c r="F88" s="122">
        <f t="shared" si="38"/>
        <v>0.94871794871794923</v>
      </c>
      <c r="G88" s="103">
        <f t="shared" si="39"/>
        <v>0.493734383537137</v>
      </c>
      <c r="I88" s="28">
        <v>5.4770000000000003</v>
      </c>
      <c r="J88" s="265">
        <v>11.547000000000001</v>
      </c>
      <c r="K88" s="35">
        <f t="shared" si="35"/>
        <v>2.211027362725155E-3</v>
      </c>
      <c r="L88" s="271">
        <f t="shared" si="36"/>
        <v>3.2636658765883763E-3</v>
      </c>
      <c r="M88" s="122">
        <f t="shared" si="40"/>
        <v>1.1082709512506848</v>
      </c>
      <c r="N88" s="103">
        <f t="shared" si="41"/>
        <v>0.47608570188195865</v>
      </c>
      <c r="P88" s="73">
        <f t="shared" si="42"/>
        <v>3.1207977207977216</v>
      </c>
      <c r="Q88" s="278">
        <f t="shared" si="43"/>
        <v>3.3763157894736837</v>
      </c>
      <c r="R88" s="112">
        <f t="shared" si="44"/>
        <v>8.1875882878640407E-2</v>
      </c>
    </row>
    <row r="89" spans="1:18" ht="20.100000000000001" customHeight="1" x14ac:dyDescent="0.25">
      <c r="A89" s="68" t="s">
        <v>78</v>
      </c>
      <c r="B89" s="28">
        <v>18.88</v>
      </c>
      <c r="C89" s="265">
        <v>16.48</v>
      </c>
      <c r="D89" s="4">
        <f t="shared" si="33"/>
        <v>3.7157454714352059E-3</v>
      </c>
      <c r="E89" s="271">
        <f t="shared" si="34"/>
        <v>2.4861399207995473E-3</v>
      </c>
      <c r="F89" s="122">
        <f t="shared" si="38"/>
        <v>-0.12711864406779655</v>
      </c>
      <c r="G89" s="103">
        <f t="shared" si="39"/>
        <v>-0.33091759381482166</v>
      </c>
      <c r="I89" s="28">
        <v>9.1820000000000004</v>
      </c>
      <c r="J89" s="265">
        <v>8.543000000000001</v>
      </c>
      <c r="K89" s="35">
        <f t="shared" si="35"/>
        <v>3.7067104700643371E-3</v>
      </c>
      <c r="L89" s="271">
        <f t="shared" si="36"/>
        <v>2.414609646115398E-3</v>
      </c>
      <c r="M89" s="122">
        <f t="shared" si="40"/>
        <v>-6.9592681333042833E-2</v>
      </c>
      <c r="N89" s="103">
        <f t="shared" si="41"/>
        <v>-0.34858423240337738</v>
      </c>
      <c r="P89" s="73">
        <f t="shared" si="42"/>
        <v>4.8633474576271194</v>
      </c>
      <c r="Q89" s="278">
        <f t="shared" si="43"/>
        <v>5.1838592233009715</v>
      </c>
      <c r="R89" s="112">
        <f t="shared" si="44"/>
        <v>6.5903530123310031E-2</v>
      </c>
    </row>
    <row r="90" spans="1:18" ht="20.100000000000001" customHeight="1" x14ac:dyDescent="0.25">
      <c r="A90" s="68" t="s">
        <v>212</v>
      </c>
      <c r="B90" s="28">
        <v>6.29</v>
      </c>
      <c r="C90" s="265">
        <v>8.7999999999999989</v>
      </c>
      <c r="D90" s="4">
        <f t="shared" si="33"/>
        <v>1.2379257953033605E-3</v>
      </c>
      <c r="E90" s="271">
        <f t="shared" si="34"/>
        <v>1.3275504431453891E-3</v>
      </c>
      <c r="F90" s="122">
        <f t="shared" si="38"/>
        <v>0.39904610492845771</v>
      </c>
      <c r="G90" s="103">
        <f t="shared" si="39"/>
        <v>7.2399047004320372E-2</v>
      </c>
      <c r="I90" s="28">
        <v>3.4780000000000002</v>
      </c>
      <c r="J90" s="265">
        <v>5.782</v>
      </c>
      <c r="K90" s="35">
        <f t="shared" si="35"/>
        <v>1.4040447631108433E-3</v>
      </c>
      <c r="L90" s="271">
        <f t="shared" si="36"/>
        <v>1.6342353943391349E-3</v>
      </c>
      <c r="M90" s="122">
        <f t="shared" si="40"/>
        <v>0.66244968372627944</v>
      </c>
      <c r="N90" s="103">
        <f t="shared" si="41"/>
        <v>0.16394821395741996</v>
      </c>
      <c r="P90" s="73">
        <f t="shared" si="42"/>
        <v>5.5294117647058822</v>
      </c>
      <c r="Q90" s="278">
        <f t="shared" si="43"/>
        <v>6.5704545454545462</v>
      </c>
      <c r="R90" s="112">
        <f t="shared" si="44"/>
        <v>0.18827369439071584</v>
      </c>
    </row>
    <row r="91" spans="1:18" ht="20.100000000000001" customHeight="1" x14ac:dyDescent="0.25">
      <c r="A91" s="68" t="s">
        <v>80</v>
      </c>
      <c r="B91" s="28">
        <v>0.04</v>
      </c>
      <c r="C91" s="265">
        <v>18.010000000000002</v>
      </c>
      <c r="D91" s="4">
        <f t="shared" si="33"/>
        <v>7.8723421004983186E-6</v>
      </c>
      <c r="E91" s="271">
        <f t="shared" si="34"/>
        <v>2.7169526683009618E-3</v>
      </c>
      <c r="F91" s="122">
        <f t="shared" si="38"/>
        <v>449.25000000000006</v>
      </c>
      <c r="G91" s="103">
        <f t="shared" si="39"/>
        <v>344.12634659626627</v>
      </c>
      <c r="I91" s="28">
        <v>8.0000000000000002E-3</v>
      </c>
      <c r="J91" s="265">
        <v>5.2810000000000006</v>
      </c>
      <c r="K91" s="35">
        <f t="shared" si="35"/>
        <v>3.2295451710427678E-6</v>
      </c>
      <c r="L91" s="271">
        <f t="shared" si="36"/>
        <v>1.4926318086310917E-3</v>
      </c>
      <c r="M91" s="122">
        <f t="shared" si="40"/>
        <v>659.12500000000011</v>
      </c>
      <c r="N91" s="103">
        <f t="shared" si="41"/>
        <v>461.18019243531592</v>
      </c>
      <c r="P91" s="73">
        <f t="shared" si="42"/>
        <v>2</v>
      </c>
      <c r="Q91" s="278">
        <f t="shared" si="43"/>
        <v>2.932259855635758</v>
      </c>
      <c r="R91" s="112">
        <f t="shared" si="44"/>
        <v>0.46612992781787899</v>
      </c>
    </row>
    <row r="92" spans="1:18" ht="20.100000000000001" customHeight="1" x14ac:dyDescent="0.25">
      <c r="A92" s="68" t="s">
        <v>213</v>
      </c>
      <c r="B92" s="28">
        <v>10.35</v>
      </c>
      <c r="C92" s="265">
        <v>14.4</v>
      </c>
      <c r="D92" s="4">
        <f t="shared" si="33"/>
        <v>2.0369685185039395E-3</v>
      </c>
      <c r="E92" s="271">
        <f t="shared" si="34"/>
        <v>2.1723552706015459E-3</v>
      </c>
      <c r="F92" s="122">
        <f t="shared" si="38"/>
        <v>0.39130434782608703</v>
      </c>
      <c r="G92" s="103">
        <f t="shared" si="39"/>
        <v>6.6464823028802494E-2</v>
      </c>
      <c r="I92" s="28">
        <v>3.4180000000000001</v>
      </c>
      <c r="J92" s="265">
        <v>4.7549999999999999</v>
      </c>
      <c r="K92" s="35">
        <f t="shared" si="35"/>
        <v>1.3798231743280226E-3</v>
      </c>
      <c r="L92" s="271">
        <f t="shared" si="36"/>
        <v>1.3439621757320281E-3</v>
      </c>
      <c r="M92" s="122">
        <f t="shared" si="40"/>
        <v>0.39116442363955523</v>
      </c>
      <c r="N92" s="103">
        <f t="shared" si="41"/>
        <v>-2.5989561027237342E-2</v>
      </c>
      <c r="P92" s="73">
        <f t="shared" si="42"/>
        <v>3.3024154589371983</v>
      </c>
      <c r="Q92" s="278">
        <f t="shared" si="43"/>
        <v>3.302083333333333</v>
      </c>
      <c r="R92" s="112">
        <f t="shared" si="44"/>
        <v>-1.0057050906980494E-4</v>
      </c>
    </row>
    <row r="93" spans="1:18" ht="20.100000000000001" customHeight="1" x14ac:dyDescent="0.25">
      <c r="A93" s="68" t="s">
        <v>214</v>
      </c>
      <c r="B93" s="28">
        <v>6.85</v>
      </c>
      <c r="C93" s="265">
        <v>8.2799999999999994</v>
      </c>
      <c r="D93" s="4">
        <f t="shared" si="33"/>
        <v>1.3481385847103368E-3</v>
      </c>
      <c r="E93" s="271">
        <f t="shared" si="34"/>
        <v>1.2491042805958888E-3</v>
      </c>
      <c r="F93" s="122">
        <f t="shared" si="38"/>
        <v>0.2087591240875912</v>
      </c>
      <c r="G93" s="103">
        <f t="shared" si="39"/>
        <v>-7.3460032401436476E-2</v>
      </c>
      <c r="I93" s="28">
        <v>3.351</v>
      </c>
      <c r="J93" s="265">
        <v>4.6720000000000006</v>
      </c>
      <c r="K93" s="35">
        <f t="shared" si="35"/>
        <v>1.3527757335205393E-3</v>
      </c>
      <c r="L93" s="271">
        <f t="shared" si="36"/>
        <v>1.3205028990578415E-3</v>
      </c>
      <c r="M93" s="122">
        <f t="shared" si="40"/>
        <v>0.39421068337809628</v>
      </c>
      <c r="N93" s="103">
        <f t="shared" si="41"/>
        <v>-2.3856751465159098E-2</v>
      </c>
      <c r="P93" s="73">
        <f t="shared" si="42"/>
        <v>4.8919708029197082</v>
      </c>
      <c r="Q93" s="278">
        <f t="shared" si="43"/>
        <v>5.6425120772946871</v>
      </c>
      <c r="R93" s="112">
        <f t="shared" si="44"/>
        <v>0.15342308950965697</v>
      </c>
    </row>
    <row r="94" spans="1:18" ht="20.100000000000001" customHeight="1" x14ac:dyDescent="0.25">
      <c r="A94" s="68" t="s">
        <v>215</v>
      </c>
      <c r="B94" s="28"/>
      <c r="C94" s="265">
        <v>10.8</v>
      </c>
      <c r="D94" s="4">
        <f t="shared" si="33"/>
        <v>0</v>
      </c>
      <c r="E94" s="271">
        <f t="shared" si="34"/>
        <v>1.6292664529511595E-3</v>
      </c>
      <c r="F94" s="122"/>
      <c r="G94" s="103"/>
      <c r="I94" s="28"/>
      <c r="J94" s="265">
        <v>4.37</v>
      </c>
      <c r="K94" s="35">
        <f t="shared" si="35"/>
        <v>0</v>
      </c>
      <c r="L94" s="271">
        <f t="shared" si="36"/>
        <v>1.2351450489903181E-3</v>
      </c>
      <c r="M94" s="122"/>
      <c r="N94" s="103"/>
      <c r="P94" s="73"/>
      <c r="Q94" s="278">
        <f t="shared" ref="Q94" si="45">(J94/C94)*10</f>
        <v>4.0462962962962958</v>
      </c>
      <c r="R94" s="112"/>
    </row>
    <row r="95" spans="1:18" ht="20.100000000000001" customHeight="1" thickBot="1" x14ac:dyDescent="0.3">
      <c r="A95" s="15" t="s">
        <v>18</v>
      </c>
      <c r="B95" s="28">
        <f>B96-SUM(B68:B94)</f>
        <v>475.47000000000025</v>
      </c>
      <c r="C95" s="265">
        <f>C96-SUM(C68:C94)</f>
        <v>154.59000000000015</v>
      </c>
      <c r="D95" s="4">
        <f t="shared" si="33"/>
        <v>9.3576562463098437E-2</v>
      </c>
      <c r="E95" s="271">
        <f t="shared" si="34"/>
        <v>2.3321138977937035E-2</v>
      </c>
      <c r="F95" s="122">
        <f>(C95-B95)/B95</f>
        <v>-0.67486907691336984</v>
      </c>
      <c r="G95" s="103">
        <f>(E95-D95)/D95</f>
        <v>-0.75078012737288091</v>
      </c>
      <c r="I95" s="28">
        <f>I96-SUM(I68:I94)</f>
        <v>114.14300000000048</v>
      </c>
      <c r="J95" s="265">
        <f>J96-SUM(J68:J94)</f>
        <v>58.030999999999494</v>
      </c>
      <c r="K95" s="35">
        <f t="shared" si="35"/>
        <v>4.6078746807292029E-2</v>
      </c>
      <c r="L95" s="271">
        <f t="shared" si="36"/>
        <v>1.6401991381683415E-2</v>
      </c>
      <c r="M95" s="122">
        <f>(J95-I95)/I95</f>
        <v>-0.49159387785497799</v>
      </c>
      <c r="N95" s="103">
        <f>(L95-K95)/K95</f>
        <v>-0.64404432589543048</v>
      </c>
      <c r="P95" s="73">
        <f t="shared" si="32"/>
        <v>2.4006351609985996</v>
      </c>
      <c r="Q95" s="278">
        <f t="shared" si="32"/>
        <v>3.7538650624231478</v>
      </c>
      <c r="R95" s="112">
        <f>(Q95-P95)/P95</f>
        <v>0.5636966097179219</v>
      </c>
    </row>
    <row r="96" spans="1:18" ht="26.25" customHeight="1" thickBot="1" x14ac:dyDescent="0.3">
      <c r="A96" s="19" t="s">
        <v>19</v>
      </c>
      <c r="B96" s="26">
        <v>5081.0800000000008</v>
      </c>
      <c r="C96" s="284">
        <v>6628.7500000000009</v>
      </c>
      <c r="D96" s="21">
        <f>SUM(D68:D95)</f>
        <v>1.0000000000000002</v>
      </c>
      <c r="E96" s="289">
        <f>SUM(E68:E95)</f>
        <v>1.0000000000000002</v>
      </c>
      <c r="F96" s="123">
        <f>(C96-B96)/B96</f>
        <v>0.30459469246695581</v>
      </c>
      <c r="G96" s="119">
        <v>0</v>
      </c>
      <c r="H96" s="2"/>
      <c r="I96" s="26">
        <v>2477.1289999999999</v>
      </c>
      <c r="J96" s="284">
        <v>3538.0460000000007</v>
      </c>
      <c r="K96" s="34">
        <f t="shared" si="35"/>
        <v>1</v>
      </c>
      <c r="L96" s="289">
        <f t="shared" si="36"/>
        <v>1</v>
      </c>
      <c r="M96" s="123">
        <f>(J96-I96)/I96</f>
        <v>0.42828492177839783</v>
      </c>
      <c r="N96" s="119">
        <f>(L96-K96)/K96</f>
        <v>0</v>
      </c>
      <c r="O96" s="2"/>
      <c r="P96" s="67">
        <f t="shared" si="32"/>
        <v>4.8752017287663243</v>
      </c>
      <c r="Q96" s="309">
        <f t="shared" si="32"/>
        <v>5.337425608146332</v>
      </c>
      <c r="R96" s="118">
        <f>(Q96-P96)/P96</f>
        <v>9.4811231431232296E-2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7" t="s">
        <v>185</v>
      </c>
    </row>
    <row r="2" spans="1:20" ht="15.75" thickBot="1" x14ac:dyDescent="0.3"/>
    <row r="3" spans="1:20" x14ac:dyDescent="0.25">
      <c r="A3" s="367" t="s">
        <v>17</v>
      </c>
      <c r="B3" s="382"/>
      <c r="C3" s="382"/>
      <c r="D3" s="385" t="s">
        <v>1</v>
      </c>
      <c r="E3" s="380"/>
      <c r="F3" s="385" t="s">
        <v>13</v>
      </c>
      <c r="G3" s="380"/>
      <c r="H3" s="385" t="s">
        <v>90</v>
      </c>
      <c r="I3" s="381"/>
      <c r="K3" s="387" t="s">
        <v>20</v>
      </c>
      <c r="L3" s="380"/>
      <c r="M3" s="378" t="s">
        <v>13</v>
      </c>
      <c r="N3" s="379"/>
      <c r="O3" s="380" t="s">
        <v>90</v>
      </c>
      <c r="P3" s="381"/>
      <c r="R3" s="391" t="s">
        <v>23</v>
      </c>
      <c r="S3" s="380"/>
      <c r="T3" s="247" t="s">
        <v>0</v>
      </c>
    </row>
    <row r="4" spans="1:20" x14ac:dyDescent="0.25">
      <c r="A4" s="383"/>
      <c r="B4" s="384"/>
      <c r="C4" s="384"/>
      <c r="D4" s="388" t="s">
        <v>204</v>
      </c>
      <c r="E4" s="376"/>
      <c r="F4" s="388" t="str">
        <f>D4</f>
        <v>jan - set</v>
      </c>
      <c r="G4" s="376"/>
      <c r="H4" s="388" t="str">
        <f>F4</f>
        <v>jan - set</v>
      </c>
      <c r="I4" s="377"/>
      <c r="K4" s="390" t="str">
        <f>D4</f>
        <v>jan - set</v>
      </c>
      <c r="L4" s="376"/>
      <c r="M4" s="374" t="str">
        <f>D4</f>
        <v>jan - set</v>
      </c>
      <c r="N4" s="375"/>
      <c r="O4" s="376" t="str">
        <f>D4</f>
        <v>jan - set</v>
      </c>
      <c r="P4" s="377"/>
      <c r="R4" s="390" t="str">
        <f>D4</f>
        <v>jan - set</v>
      </c>
      <c r="S4" s="389"/>
      <c r="T4" s="248" t="s">
        <v>91</v>
      </c>
    </row>
    <row r="5" spans="1:20" ht="19.5" customHeight="1" thickBot="1" x14ac:dyDescent="0.3">
      <c r="A5" s="368"/>
      <c r="B5" s="392"/>
      <c r="C5" s="392"/>
      <c r="D5" s="172">
        <v>2016</v>
      </c>
      <c r="E5" s="322">
        <v>2017</v>
      </c>
      <c r="F5" s="172">
        <f>D5</f>
        <v>2016</v>
      </c>
      <c r="G5" s="322">
        <f>E5</f>
        <v>2017</v>
      </c>
      <c r="H5" s="172" t="s">
        <v>1</v>
      </c>
      <c r="I5" s="251" t="s">
        <v>15</v>
      </c>
      <c r="K5" s="41">
        <f>D5</f>
        <v>2016</v>
      </c>
      <c r="L5" s="252">
        <f>E5</f>
        <v>2017</v>
      </c>
      <c r="M5" s="321">
        <f>F5</f>
        <v>2016</v>
      </c>
      <c r="N5" s="283">
        <f>G5</f>
        <v>2017</v>
      </c>
      <c r="O5" s="42">
        <v>1000</v>
      </c>
      <c r="P5" s="251" t="s">
        <v>15</v>
      </c>
      <c r="R5" s="41">
        <f>D5</f>
        <v>2016</v>
      </c>
      <c r="S5" s="252">
        <f>E5</f>
        <v>2017</v>
      </c>
      <c r="T5" s="337" t="s">
        <v>24</v>
      </c>
    </row>
    <row r="6" spans="1:20" ht="24" customHeight="1" x14ac:dyDescent="0.25">
      <c r="A6" s="323" t="s">
        <v>21</v>
      </c>
      <c r="B6" s="13"/>
      <c r="C6" s="13"/>
      <c r="D6" s="325">
        <v>372619.55000000034</v>
      </c>
      <c r="E6" s="326">
        <v>365867.50000000017</v>
      </c>
      <c r="F6" s="320">
        <f>D6/D8</f>
        <v>0.87177191095197837</v>
      </c>
      <c r="G6" s="330">
        <f>E6/E8</f>
        <v>0.86563951232839087</v>
      </c>
      <c r="H6" s="334">
        <f>(E6-D6)/D6</f>
        <v>-1.8120493141060786E-2</v>
      </c>
      <c r="I6" s="121">
        <f>(G6-F6)/F6</f>
        <v>-7.0344072188456893E-3</v>
      </c>
      <c r="J6" s="2"/>
      <c r="K6" s="332">
        <v>152087.99699999997</v>
      </c>
      <c r="L6" s="326">
        <v>150019.39099999997</v>
      </c>
      <c r="M6" s="320">
        <f>K6/K8</f>
        <v>0.76659692738723351</v>
      </c>
      <c r="N6" s="330">
        <f>L6/L8</f>
        <v>0.75439190804636369</v>
      </c>
      <c r="O6" s="334">
        <f>(L6-K6)/K6</f>
        <v>-1.3601375787728995E-2</v>
      </c>
      <c r="P6" s="121">
        <f>(N6-M6)/M6</f>
        <v>-1.5921038690394667E-2</v>
      </c>
      <c r="R6" s="60">
        <f t="shared" ref="R6:S8" si="0">(K6/D6)*10</f>
        <v>4.0815893046942877</v>
      </c>
      <c r="S6" s="313">
        <f t="shared" si="0"/>
        <v>4.1003748898166661</v>
      </c>
      <c r="T6" s="335">
        <f>(S6-R6)/R6</f>
        <v>4.6025172353261609E-3</v>
      </c>
    </row>
    <row r="7" spans="1:20" ht="24" customHeight="1" thickBot="1" x14ac:dyDescent="0.3">
      <c r="A7" s="323" t="s">
        <v>22</v>
      </c>
      <c r="B7" s="13"/>
      <c r="C7" s="13"/>
      <c r="D7" s="327">
        <v>54808.250000000022</v>
      </c>
      <c r="E7" s="328">
        <v>56788.229999999996</v>
      </c>
      <c r="F7" s="320">
        <f>D7/D8</f>
        <v>0.12822808904802163</v>
      </c>
      <c r="G7" s="331">
        <f>E7/E8</f>
        <v>0.13436048767160919</v>
      </c>
      <c r="H7" s="110">
        <f t="shared" ref="H7:H8" si="1">(E7-D7)/D7</f>
        <v>3.6125583283538029E-2</v>
      </c>
      <c r="I7" s="106">
        <f t="shared" ref="I7:I8" si="2">(G7-F7)/F7</f>
        <v>4.7824144219219863E-2</v>
      </c>
      <c r="K7" s="332">
        <v>46305.698000000069</v>
      </c>
      <c r="L7" s="328">
        <v>48841.955999999984</v>
      </c>
      <c r="M7" s="320">
        <f>K7/K8</f>
        <v>0.23340307261276655</v>
      </c>
      <c r="N7" s="331">
        <f>L7/L8</f>
        <v>0.24560809195363639</v>
      </c>
      <c r="O7" s="336">
        <f t="shared" ref="O7:O8" si="3">(L7-K7)/K7</f>
        <v>5.4772049867381559E-2</v>
      </c>
      <c r="P7" s="103">
        <f t="shared" ref="P7:P8" si="4">(N7-M7)/M7</f>
        <v>5.2291596696839117E-2</v>
      </c>
      <c r="R7" s="60">
        <f t="shared" si="0"/>
        <v>8.4486729643803713</v>
      </c>
      <c r="S7" s="313">
        <f t="shared" si="0"/>
        <v>8.6007181417698675</v>
      </c>
      <c r="T7" s="177">
        <f t="shared" ref="T7:T8" si="5">(S7-R7)/R7</f>
        <v>1.7996338363494371E-2</v>
      </c>
    </row>
    <row r="8" spans="1:20" ht="26.25" customHeight="1" thickBot="1" x14ac:dyDescent="0.3">
      <c r="A8" s="19" t="s">
        <v>12</v>
      </c>
      <c r="B8" s="324"/>
      <c r="C8" s="324"/>
      <c r="D8" s="329">
        <f>D6+D7</f>
        <v>427427.80000000034</v>
      </c>
      <c r="E8" s="284">
        <f>E6+E7</f>
        <v>422655.73000000016</v>
      </c>
      <c r="F8" s="21">
        <f>SUM(F6:F7)</f>
        <v>1</v>
      </c>
      <c r="G8" s="289">
        <f>SUM(G6:G7)</f>
        <v>1</v>
      </c>
      <c r="H8" s="179">
        <f t="shared" si="1"/>
        <v>-1.1164622422781526E-2</v>
      </c>
      <c r="I8" s="119">
        <f t="shared" si="2"/>
        <v>0</v>
      </c>
      <c r="J8" s="2"/>
      <c r="K8" s="26">
        <f>K6+K7</f>
        <v>198393.69500000004</v>
      </c>
      <c r="L8" s="284">
        <f>L6+L7</f>
        <v>198861.34699999995</v>
      </c>
      <c r="M8" s="21">
        <f>SUM(M6:M7)</f>
        <v>1</v>
      </c>
      <c r="N8" s="289">
        <f>SUM(N6:N7)</f>
        <v>1</v>
      </c>
      <c r="O8" s="179">
        <f t="shared" si="3"/>
        <v>2.3571918452343684E-3</v>
      </c>
      <c r="P8" s="119">
        <f t="shared" si="4"/>
        <v>0</v>
      </c>
      <c r="Q8" s="2"/>
      <c r="R8" s="51">
        <f t="shared" si="0"/>
        <v>4.6415720970886749</v>
      </c>
      <c r="S8" s="302">
        <f t="shared" si="0"/>
        <v>4.7050432038387333</v>
      </c>
      <c r="T8" s="333">
        <f t="shared" si="5"/>
        <v>1.3674484726816863E-2</v>
      </c>
    </row>
  </sheetData>
  <mergeCells count="15">
    <mergeCell ref="A3:C5"/>
    <mergeCell ref="D3:E3"/>
    <mergeCell ref="F3:G3"/>
    <mergeCell ref="H3:I3"/>
    <mergeCell ref="K3:L3"/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topLeftCell="A94" workbookViewId="0">
      <selection activeCell="I96" sqref="I96:J9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7" t="s">
        <v>186</v>
      </c>
    </row>
    <row r="3" spans="1:18" ht="8.25" customHeight="1" thickBot="1" x14ac:dyDescent="0.3"/>
    <row r="4" spans="1:18" x14ac:dyDescent="0.25">
      <c r="A4" s="397" t="s">
        <v>3</v>
      </c>
      <c r="B4" s="385" t="s">
        <v>1</v>
      </c>
      <c r="C4" s="380"/>
      <c r="D4" s="385" t="s">
        <v>13</v>
      </c>
      <c r="E4" s="380"/>
      <c r="F4" s="400" t="s">
        <v>101</v>
      </c>
      <c r="G4" s="396"/>
      <c r="I4" s="393" t="s">
        <v>20</v>
      </c>
      <c r="J4" s="394"/>
      <c r="K4" s="385" t="s">
        <v>13</v>
      </c>
      <c r="L4" s="386"/>
      <c r="M4" s="395" t="s">
        <v>101</v>
      </c>
      <c r="N4" s="396"/>
      <c r="P4" s="391" t="s">
        <v>23</v>
      </c>
      <c r="Q4" s="380"/>
      <c r="R4" s="247" t="s">
        <v>0</v>
      </c>
    </row>
    <row r="5" spans="1:18" x14ac:dyDescent="0.25">
      <c r="A5" s="398"/>
      <c r="B5" s="388" t="s">
        <v>204</v>
      </c>
      <c r="C5" s="376"/>
      <c r="D5" s="388" t="str">
        <f>B5</f>
        <v>jan - set</v>
      </c>
      <c r="E5" s="376"/>
      <c r="F5" s="388" t="str">
        <f>D5</f>
        <v>jan - set</v>
      </c>
      <c r="G5" s="377"/>
      <c r="I5" s="390" t="str">
        <f>B5</f>
        <v>jan - set</v>
      </c>
      <c r="J5" s="376"/>
      <c r="K5" s="388" t="str">
        <f>B5</f>
        <v>jan - set</v>
      </c>
      <c r="L5" s="389"/>
      <c r="M5" s="376" t="str">
        <f>B5</f>
        <v>jan - set</v>
      </c>
      <c r="N5" s="377"/>
      <c r="P5" s="390" t="str">
        <f>B5</f>
        <v>jan - set</v>
      </c>
      <c r="Q5" s="389"/>
      <c r="R5" s="248" t="s">
        <v>91</v>
      </c>
    </row>
    <row r="6" spans="1:18" ht="19.5" customHeight="1" thickBot="1" x14ac:dyDescent="0.3">
      <c r="A6" s="399"/>
      <c r="B6" s="172">
        <f>'4'!E6</f>
        <v>2016</v>
      </c>
      <c r="C6" s="252">
        <f>'4'!F6</f>
        <v>2017</v>
      </c>
      <c r="D6" s="172">
        <f>B6</f>
        <v>2016</v>
      </c>
      <c r="E6" s="252">
        <f>C6</f>
        <v>2017</v>
      </c>
      <c r="F6" s="172" t="s">
        <v>1</v>
      </c>
      <c r="G6" s="251" t="s">
        <v>15</v>
      </c>
      <c r="I6" s="41">
        <f>B6</f>
        <v>2016</v>
      </c>
      <c r="J6" s="252">
        <f>E6</f>
        <v>2017</v>
      </c>
      <c r="K6" s="172">
        <f>B6</f>
        <v>2016</v>
      </c>
      <c r="L6" s="252">
        <f>C6</f>
        <v>2017</v>
      </c>
      <c r="M6" s="42">
        <v>1000</v>
      </c>
      <c r="N6" s="251" t="s">
        <v>15</v>
      </c>
      <c r="P6" s="41">
        <f>B6</f>
        <v>2016</v>
      </c>
      <c r="Q6" s="252">
        <f>C6</f>
        <v>2017</v>
      </c>
      <c r="R6" s="249" t="s">
        <v>24</v>
      </c>
    </row>
    <row r="7" spans="1:18" ht="20.100000000000001" customHeight="1" x14ac:dyDescent="0.25">
      <c r="A7" s="15" t="s">
        <v>35</v>
      </c>
      <c r="B7" s="70">
        <v>150619.43000000002</v>
      </c>
      <c r="C7" s="304">
        <v>145950.12</v>
      </c>
      <c r="D7" s="4">
        <f>B7/$B$33</f>
        <v>0.35238566607038685</v>
      </c>
      <c r="E7" s="306">
        <f>C7/$C$33</f>
        <v>0.34531679009769972</v>
      </c>
      <c r="F7" s="107">
        <f>(C7-B7)/B7</f>
        <v>-3.1000714848011483E-2</v>
      </c>
      <c r="G7" s="121">
        <f>(E7-D7)/D7</f>
        <v>-2.006005536920779E-2</v>
      </c>
      <c r="I7" s="70">
        <v>55353.059000000001</v>
      </c>
      <c r="J7" s="304">
        <v>53707.363999999994</v>
      </c>
      <c r="K7" s="4">
        <f>I7/$I$33</f>
        <v>0.27900613978685168</v>
      </c>
      <c r="L7" s="306">
        <f>J7/$J$33</f>
        <v>0.27007442527280068</v>
      </c>
      <c r="M7" s="107">
        <f>(J7-I7)/I7</f>
        <v>-2.9730877204094664E-2</v>
      </c>
      <c r="N7" s="121">
        <f>(L7-K7)/K7</f>
        <v>-3.2012609188007253E-2</v>
      </c>
      <c r="P7" s="60">
        <f t="shared" ref="P7:Q33" si="0">(I7/B7)*10</f>
        <v>3.6750277836000307</v>
      </c>
      <c r="Q7" s="312">
        <f t="shared" si="0"/>
        <v>3.6798437712829557</v>
      </c>
      <c r="R7" s="124">
        <f>(Q7-P7)/P7</f>
        <v>1.310462931577434E-3</v>
      </c>
    </row>
    <row r="8" spans="1:18" ht="20.100000000000001" customHeight="1" x14ac:dyDescent="0.25">
      <c r="A8" s="15" t="s">
        <v>38</v>
      </c>
      <c r="B8" s="28">
        <v>74236.570000000007</v>
      </c>
      <c r="C8" s="265">
        <v>68751.42</v>
      </c>
      <c r="D8" s="4">
        <f t="shared" ref="D8:D32" si="1">B8/$B$33</f>
        <v>0.17368212830330651</v>
      </c>
      <c r="E8" s="271">
        <f t="shared" ref="E8:E32" si="2">C8/$C$33</f>
        <v>0.16266529735678734</v>
      </c>
      <c r="F8" s="107">
        <f t="shared" ref="F8:F33" si="3">(C8-B8)/B8</f>
        <v>-7.3887438495609484E-2</v>
      </c>
      <c r="G8" s="103">
        <f t="shared" ref="G8:G32" si="4">(E8-D8)/D8</f>
        <v>-6.3430999229121252E-2</v>
      </c>
      <c r="I8" s="28">
        <v>27516.699999999997</v>
      </c>
      <c r="J8" s="265">
        <v>25474.902999999998</v>
      </c>
      <c r="K8" s="4">
        <f t="shared" ref="K8:K32" si="5">I8/$I$33</f>
        <v>0.13869745205360484</v>
      </c>
      <c r="L8" s="271">
        <f t="shared" ref="L8:L32" si="6">J8/$J$33</f>
        <v>0.12810384413216308</v>
      </c>
      <c r="M8" s="107">
        <f t="shared" ref="M8:M33" si="7">(J8-I8)/I8</f>
        <v>-7.4202102723073579E-2</v>
      </c>
      <c r="N8" s="103">
        <f t="shared" ref="N8:N32" si="8">(L8-K8)/K8</f>
        <v>-7.6379254013602668E-2</v>
      </c>
      <c r="P8" s="60">
        <f t="shared" si="0"/>
        <v>3.7066232990020946</v>
      </c>
      <c r="Q8" s="313">
        <f t="shared" si="0"/>
        <v>3.7053639037564605</v>
      </c>
      <c r="R8" s="112">
        <f t="shared" ref="R8:R71" si="9">(Q8-P8)/P8</f>
        <v>-3.397688796628397E-4</v>
      </c>
    </row>
    <row r="9" spans="1:18" ht="20.100000000000001" customHeight="1" x14ac:dyDescent="0.25">
      <c r="A9" s="15" t="s">
        <v>36</v>
      </c>
      <c r="B9" s="28">
        <v>24216.37</v>
      </c>
      <c r="C9" s="265">
        <v>24108.55</v>
      </c>
      <c r="D9" s="4">
        <f t="shared" si="1"/>
        <v>5.6656048109177758E-2</v>
      </c>
      <c r="E9" s="271">
        <f t="shared" si="2"/>
        <v>5.7040632100267531E-2</v>
      </c>
      <c r="F9" s="107">
        <f t="shared" si="3"/>
        <v>-4.4523601183827184E-3</v>
      </c>
      <c r="G9" s="103">
        <f t="shared" si="4"/>
        <v>6.7880483006627938E-3</v>
      </c>
      <c r="I9" s="28">
        <v>21836.708000000002</v>
      </c>
      <c r="J9" s="265">
        <v>22291.996999999999</v>
      </c>
      <c r="K9" s="4">
        <f t="shared" si="5"/>
        <v>0.11006755028177689</v>
      </c>
      <c r="L9" s="271">
        <f t="shared" si="6"/>
        <v>0.11209818969998224</v>
      </c>
      <c r="M9" s="107">
        <f t="shared" si="7"/>
        <v>2.084970866487737E-2</v>
      </c>
      <c r="N9" s="103">
        <f t="shared" si="8"/>
        <v>1.8449028919121358E-2</v>
      </c>
      <c r="P9" s="60">
        <f t="shared" si="0"/>
        <v>9.01733331626499</v>
      </c>
      <c r="Q9" s="313">
        <f t="shared" si="0"/>
        <v>9.246510885142408</v>
      </c>
      <c r="R9" s="112">
        <f t="shared" si="9"/>
        <v>2.5415226524236341E-2</v>
      </c>
    </row>
    <row r="10" spans="1:18" ht="20.100000000000001" customHeight="1" x14ac:dyDescent="0.25">
      <c r="A10" s="15" t="s">
        <v>37</v>
      </c>
      <c r="B10" s="28">
        <v>38560</v>
      </c>
      <c r="C10" s="265">
        <v>42684.99</v>
      </c>
      <c r="D10" s="4">
        <f t="shared" si="1"/>
        <v>9.0214066562820702E-2</v>
      </c>
      <c r="E10" s="271">
        <f t="shared" si="2"/>
        <v>0.10099233719131173</v>
      </c>
      <c r="F10" s="107">
        <f t="shared" si="3"/>
        <v>0.10697588174273853</v>
      </c>
      <c r="G10" s="103">
        <f t="shared" si="4"/>
        <v>0.11947439062605125</v>
      </c>
      <c r="I10" s="28">
        <v>20436.854999999996</v>
      </c>
      <c r="J10" s="265">
        <v>21840.095999999998</v>
      </c>
      <c r="K10" s="4">
        <f t="shared" si="5"/>
        <v>0.10301161536408705</v>
      </c>
      <c r="L10" s="271">
        <f t="shared" si="6"/>
        <v>0.10982574708196055</v>
      </c>
      <c r="M10" s="107">
        <f t="shared" si="7"/>
        <v>6.8662277048009687E-2</v>
      </c>
      <c r="N10" s="103">
        <f t="shared" si="8"/>
        <v>6.6149158944740799E-2</v>
      </c>
      <c r="P10" s="60">
        <f t="shared" si="0"/>
        <v>5.3000142634854761</v>
      </c>
      <c r="Q10" s="313">
        <f t="shared" si="0"/>
        <v>5.1165751708036016</v>
      </c>
      <c r="R10" s="112">
        <f t="shared" si="9"/>
        <v>-3.46110564165234E-2</v>
      </c>
    </row>
    <row r="11" spans="1:18" ht="20.100000000000001" customHeight="1" x14ac:dyDescent="0.25">
      <c r="A11" s="15" t="s">
        <v>40</v>
      </c>
      <c r="B11" s="28">
        <v>54231.23</v>
      </c>
      <c r="C11" s="265">
        <v>54385.77</v>
      </c>
      <c r="D11" s="4">
        <f t="shared" si="1"/>
        <v>0.12687810666503216</v>
      </c>
      <c r="E11" s="271">
        <f t="shared" si="2"/>
        <v>0.12867628696291428</v>
      </c>
      <c r="F11" s="107">
        <f t="shared" si="3"/>
        <v>2.8496495469491211E-3</v>
      </c>
      <c r="G11" s="103">
        <f t="shared" si="4"/>
        <v>1.4172502610158353E-2</v>
      </c>
      <c r="I11" s="28">
        <v>20663.866000000002</v>
      </c>
      <c r="J11" s="265">
        <v>20724.668000000001</v>
      </c>
      <c r="K11" s="4">
        <f t="shared" si="5"/>
        <v>0.10415586039667242</v>
      </c>
      <c r="L11" s="271">
        <f t="shared" si="6"/>
        <v>0.10421667313759067</v>
      </c>
      <c r="M11" s="107">
        <f t="shared" si="7"/>
        <v>2.9424310049242322E-3</v>
      </c>
      <c r="N11" s="103">
        <f t="shared" si="8"/>
        <v>5.838628828627446E-4</v>
      </c>
      <c r="P11" s="60">
        <f t="shared" si="0"/>
        <v>3.8103258952452306</v>
      </c>
      <c r="Q11" s="313">
        <f t="shared" si="0"/>
        <v>3.8106784182700739</v>
      </c>
      <c r="R11" s="112">
        <f t="shared" si="9"/>
        <v>9.2517814626629169E-5</v>
      </c>
    </row>
    <row r="12" spans="1:18" ht="20.100000000000001" customHeight="1" x14ac:dyDescent="0.25">
      <c r="A12" s="15" t="s">
        <v>41</v>
      </c>
      <c r="B12" s="28">
        <v>9471.7799999999988</v>
      </c>
      <c r="C12" s="265">
        <v>8843.43</v>
      </c>
      <c r="D12" s="4">
        <f t="shared" si="1"/>
        <v>2.2159953096172039E-2</v>
      </c>
      <c r="E12" s="271">
        <f t="shared" si="2"/>
        <v>2.0923483043752897E-2</v>
      </c>
      <c r="F12" s="107">
        <f t="shared" si="3"/>
        <v>-6.6339167506001898E-2</v>
      </c>
      <c r="G12" s="103">
        <f t="shared" si="4"/>
        <v>-5.5797503137889427E-2</v>
      </c>
      <c r="I12" s="28">
        <v>8426.4750000000004</v>
      </c>
      <c r="J12" s="265">
        <v>8602.1669999999995</v>
      </c>
      <c r="K12" s="4">
        <f t="shared" si="5"/>
        <v>4.2473501993095103E-2</v>
      </c>
      <c r="L12" s="271">
        <f t="shared" si="6"/>
        <v>4.3257109185728275E-2</v>
      </c>
      <c r="M12" s="107">
        <f t="shared" si="7"/>
        <v>2.0849999554973946E-2</v>
      </c>
      <c r="N12" s="103">
        <f t="shared" si="8"/>
        <v>1.8449319125146843E-2</v>
      </c>
      <c r="P12" s="60">
        <f t="shared" si="0"/>
        <v>8.8964006765359844</v>
      </c>
      <c r="Q12" s="313">
        <f t="shared" si="0"/>
        <v>9.727183909410714</v>
      </c>
      <c r="R12" s="112">
        <f t="shared" si="9"/>
        <v>9.3384196944489906E-2</v>
      </c>
    </row>
    <row r="13" spans="1:18" ht="20.100000000000001" customHeight="1" x14ac:dyDescent="0.25">
      <c r="A13" s="15" t="s">
        <v>39</v>
      </c>
      <c r="B13" s="28">
        <v>17160.13</v>
      </c>
      <c r="C13" s="265">
        <v>15363.029999999999</v>
      </c>
      <c r="D13" s="4">
        <f t="shared" si="1"/>
        <v>4.0147435426521175E-2</v>
      </c>
      <c r="E13" s="271">
        <f t="shared" si="2"/>
        <v>3.6348803315644163E-2</v>
      </c>
      <c r="F13" s="107">
        <f t="shared" si="3"/>
        <v>-0.10472531385251756</v>
      </c>
      <c r="G13" s="103">
        <f t="shared" si="4"/>
        <v>-9.4617055124962143E-2</v>
      </c>
      <c r="I13" s="28">
        <v>7580.1460000000006</v>
      </c>
      <c r="J13" s="265">
        <v>7206.1840000000011</v>
      </c>
      <c r="K13" s="4">
        <f t="shared" si="5"/>
        <v>3.8207595256492415E-2</v>
      </c>
      <c r="L13" s="271">
        <f t="shared" si="6"/>
        <v>3.6237228142681745E-2</v>
      </c>
      <c r="M13" s="107">
        <f t="shared" si="7"/>
        <v>-4.9334405959990682E-2</v>
      </c>
      <c r="N13" s="103">
        <f t="shared" si="8"/>
        <v>-5.1570037333764307E-2</v>
      </c>
      <c r="P13" s="60">
        <f t="shared" si="0"/>
        <v>4.4173010344327226</v>
      </c>
      <c r="Q13" s="313">
        <f t="shared" si="0"/>
        <v>4.6906007473786104</v>
      </c>
      <c r="R13" s="112">
        <f t="shared" si="9"/>
        <v>6.1870293832257568E-2</v>
      </c>
    </row>
    <row r="14" spans="1:18" ht="20.100000000000001" customHeight="1" x14ac:dyDescent="0.25">
      <c r="A14" s="15" t="s">
        <v>47</v>
      </c>
      <c r="B14" s="28">
        <v>9139.52</v>
      </c>
      <c r="C14" s="265">
        <v>8463.89</v>
      </c>
      <c r="D14" s="4">
        <f t="shared" si="1"/>
        <v>2.1382605436520517E-2</v>
      </c>
      <c r="E14" s="271">
        <f t="shared" si="2"/>
        <v>2.00254945082609E-2</v>
      </c>
      <c r="F14" s="107">
        <f t="shared" si="3"/>
        <v>-7.3924013514933065E-2</v>
      </c>
      <c r="G14" s="103">
        <f t="shared" si="4"/>
        <v>-6.346798720523239E-2</v>
      </c>
      <c r="I14" s="28">
        <v>6948.9580000000005</v>
      </c>
      <c r="J14" s="265">
        <v>6695.22</v>
      </c>
      <c r="K14" s="4">
        <f t="shared" si="5"/>
        <v>3.502610302207438E-2</v>
      </c>
      <c r="L14" s="271">
        <f t="shared" si="6"/>
        <v>3.3667779591174139E-2</v>
      </c>
      <c r="M14" s="107">
        <f t="shared" si="7"/>
        <v>-3.6514539302151525E-2</v>
      </c>
      <c r="N14" s="103">
        <f t="shared" si="8"/>
        <v>-3.8780318496870442E-2</v>
      </c>
      <c r="P14" s="60">
        <f t="shared" si="0"/>
        <v>7.6031979797626139</v>
      </c>
      <c r="Q14" s="313">
        <f t="shared" si="0"/>
        <v>7.9103343734382197</v>
      </c>
      <c r="R14" s="112">
        <f t="shared" si="9"/>
        <v>4.039568540673396E-2</v>
      </c>
    </row>
    <row r="15" spans="1:18" ht="20.100000000000001" customHeight="1" x14ac:dyDescent="0.25">
      <c r="A15" s="15" t="s">
        <v>46</v>
      </c>
      <c r="B15" s="28">
        <v>9528.5600000000013</v>
      </c>
      <c r="C15" s="265">
        <v>11552.99</v>
      </c>
      <c r="D15" s="4">
        <f t="shared" si="1"/>
        <v>2.2292794245016363E-2</v>
      </c>
      <c r="E15" s="271">
        <f t="shared" si="2"/>
        <v>2.7334279840474429E-2</v>
      </c>
      <c r="F15" s="107">
        <f t="shared" si="3"/>
        <v>0.21245917536332859</v>
      </c>
      <c r="G15" s="103">
        <f t="shared" si="4"/>
        <v>0.22614866221111377</v>
      </c>
      <c r="I15" s="28">
        <v>3986.1480000000001</v>
      </c>
      <c r="J15" s="265">
        <v>4862.7439999999997</v>
      </c>
      <c r="K15" s="4">
        <f t="shared" si="5"/>
        <v>2.0092110286065296E-2</v>
      </c>
      <c r="L15" s="271">
        <f t="shared" si="6"/>
        <v>2.4452937050657708E-2</v>
      </c>
      <c r="M15" s="107">
        <f t="shared" si="7"/>
        <v>0.2199105502354653</v>
      </c>
      <c r="N15" s="103">
        <f t="shared" si="8"/>
        <v>0.21704174934859005</v>
      </c>
      <c r="P15" s="60">
        <f t="shared" si="0"/>
        <v>4.1833687356746454</v>
      </c>
      <c r="Q15" s="313">
        <f t="shared" si="0"/>
        <v>4.2090783424896925</v>
      </c>
      <c r="R15" s="112">
        <f t="shared" si="9"/>
        <v>6.145670735596998E-3</v>
      </c>
    </row>
    <row r="16" spans="1:18" ht="20.100000000000001" customHeight="1" x14ac:dyDescent="0.25">
      <c r="A16" s="15" t="s">
        <v>43</v>
      </c>
      <c r="B16" s="28">
        <v>3619.41</v>
      </c>
      <c r="C16" s="265">
        <v>3920.97</v>
      </c>
      <c r="D16" s="4">
        <f t="shared" si="1"/>
        <v>8.4678862722546398E-3</v>
      </c>
      <c r="E16" s="271">
        <f t="shared" si="2"/>
        <v>9.2769829478000949E-3</v>
      </c>
      <c r="F16" s="107">
        <f t="shared" si="3"/>
        <v>8.3317446766185632E-2</v>
      </c>
      <c r="G16" s="103">
        <f t="shared" si="4"/>
        <v>9.5548835864328024E-2</v>
      </c>
      <c r="I16" s="28">
        <v>2301.3710000000001</v>
      </c>
      <c r="J16" s="265">
        <v>2474.4089999999997</v>
      </c>
      <c r="K16" s="4">
        <f t="shared" si="5"/>
        <v>1.1600020857517677E-2</v>
      </c>
      <c r="L16" s="271">
        <f t="shared" si="6"/>
        <v>1.2442885645343633E-2</v>
      </c>
      <c r="M16" s="107">
        <f t="shared" si="7"/>
        <v>7.5189093805387977E-2</v>
      </c>
      <c r="N16" s="103">
        <f t="shared" si="8"/>
        <v>7.266062692290047E-2</v>
      </c>
      <c r="P16" s="60">
        <f t="shared" si="0"/>
        <v>6.3584147692579744</v>
      </c>
      <c r="Q16" s="313">
        <f t="shared" si="0"/>
        <v>6.3107062793135373</v>
      </c>
      <c r="R16" s="112">
        <f t="shared" si="9"/>
        <v>-7.5032050716635889E-3</v>
      </c>
    </row>
    <row r="17" spans="1:18" ht="20.100000000000001" customHeight="1" x14ac:dyDescent="0.25">
      <c r="A17" s="15" t="s">
        <v>42</v>
      </c>
      <c r="B17" s="28">
        <v>4459.13</v>
      </c>
      <c r="C17" s="265">
        <v>5106.72</v>
      </c>
      <c r="D17" s="4">
        <f t="shared" si="1"/>
        <v>1.0432475379467602E-2</v>
      </c>
      <c r="E17" s="271">
        <f t="shared" si="2"/>
        <v>1.2082457748768725E-2</v>
      </c>
      <c r="F17" s="107">
        <f t="shared" si="3"/>
        <v>0.14522788077494941</v>
      </c>
      <c r="G17" s="103">
        <f t="shared" si="4"/>
        <v>0.15815828068461035</v>
      </c>
      <c r="I17" s="28">
        <v>1831.742</v>
      </c>
      <c r="J17" s="265">
        <v>2290.7719999999999</v>
      </c>
      <c r="K17" s="4">
        <f t="shared" si="5"/>
        <v>9.2328639778597819E-3</v>
      </c>
      <c r="L17" s="271">
        <f t="shared" si="6"/>
        <v>1.1519443243035055E-2</v>
      </c>
      <c r="M17" s="107">
        <f t="shared" si="7"/>
        <v>0.2505975186461849</v>
      </c>
      <c r="N17" s="103">
        <f t="shared" si="8"/>
        <v>0.24765655279428386</v>
      </c>
      <c r="P17" s="60">
        <f t="shared" si="0"/>
        <v>4.1078461493609737</v>
      </c>
      <c r="Q17" s="313">
        <f t="shared" si="0"/>
        <v>4.4857991039258067</v>
      </c>
      <c r="R17" s="112">
        <f t="shared" si="9"/>
        <v>9.200757302549617E-2</v>
      </c>
    </row>
    <row r="18" spans="1:18" ht="20.100000000000001" customHeight="1" x14ac:dyDescent="0.25">
      <c r="A18" s="15" t="s">
        <v>56</v>
      </c>
      <c r="B18" s="28">
        <v>762.87000000000012</v>
      </c>
      <c r="C18" s="265">
        <v>962.55000000000007</v>
      </c>
      <c r="D18" s="4">
        <f t="shared" si="1"/>
        <v>1.7847926597193736E-3</v>
      </c>
      <c r="E18" s="271">
        <f t="shared" si="2"/>
        <v>2.2773854266686516E-3</v>
      </c>
      <c r="F18" s="107">
        <f t="shared" si="3"/>
        <v>0.26174839749891843</v>
      </c>
      <c r="G18" s="103">
        <f t="shared" si="4"/>
        <v>0.27599439311159496</v>
      </c>
      <c r="I18" s="28">
        <v>1962.7269999999999</v>
      </c>
      <c r="J18" s="265">
        <v>2166.2959999999998</v>
      </c>
      <c r="K18" s="4">
        <f t="shared" si="5"/>
        <v>9.8930916126140009E-3</v>
      </c>
      <c r="L18" s="271">
        <f t="shared" si="6"/>
        <v>1.0893499579885675E-2</v>
      </c>
      <c r="M18" s="107">
        <f t="shared" si="7"/>
        <v>0.1037174298819958</v>
      </c>
      <c r="N18" s="103">
        <f t="shared" si="8"/>
        <v>0.10112187437909934</v>
      </c>
      <c r="P18" s="60">
        <f t="shared" si="0"/>
        <v>25.728197464836732</v>
      </c>
      <c r="Q18" s="313">
        <f t="shared" si="0"/>
        <v>22.505802295984623</v>
      </c>
      <c r="R18" s="112">
        <f t="shared" si="9"/>
        <v>-0.12524760715383287</v>
      </c>
    </row>
    <row r="19" spans="1:18" ht="20.100000000000001" customHeight="1" x14ac:dyDescent="0.25">
      <c r="A19" s="15" t="s">
        <v>45</v>
      </c>
      <c r="B19" s="28">
        <v>4123.67</v>
      </c>
      <c r="C19" s="265">
        <v>4614.4399999999996</v>
      </c>
      <c r="D19" s="4">
        <f t="shared" si="1"/>
        <v>9.6476410752880416E-3</v>
      </c>
      <c r="E19" s="271">
        <f t="shared" si="2"/>
        <v>1.0917727295451551E-2</v>
      </c>
      <c r="F19" s="107">
        <f t="shared" si="3"/>
        <v>0.11901291810450389</v>
      </c>
      <c r="G19" s="103">
        <f t="shared" si="4"/>
        <v>0.13164733329650627</v>
      </c>
      <c r="I19" s="28">
        <v>1365.0990000000002</v>
      </c>
      <c r="J19" s="265">
        <v>1662.9929999999999</v>
      </c>
      <c r="K19" s="4">
        <f t="shared" si="5"/>
        <v>6.8807579797331795E-3</v>
      </c>
      <c r="L19" s="271">
        <f t="shared" si="6"/>
        <v>8.3625753575932455E-3</v>
      </c>
      <c r="M19" s="107">
        <f t="shared" si="7"/>
        <v>0.21822153558093571</v>
      </c>
      <c r="N19" s="103">
        <f t="shared" si="8"/>
        <v>0.21535670666293769</v>
      </c>
      <c r="P19" s="60">
        <f t="shared" si="0"/>
        <v>3.3103982617425745</v>
      </c>
      <c r="Q19" s="313">
        <f t="shared" si="0"/>
        <v>3.6038890959683085</v>
      </c>
      <c r="R19" s="112">
        <f t="shared" si="9"/>
        <v>8.8657258438518571E-2</v>
      </c>
    </row>
    <row r="20" spans="1:18" ht="20.100000000000001" customHeight="1" x14ac:dyDescent="0.25">
      <c r="A20" s="15" t="s">
        <v>53</v>
      </c>
      <c r="B20" s="28">
        <v>3409.77</v>
      </c>
      <c r="C20" s="265">
        <v>3115.5599999999995</v>
      </c>
      <c r="D20" s="4">
        <f t="shared" si="1"/>
        <v>7.9774174726117524E-3</v>
      </c>
      <c r="E20" s="271">
        <f t="shared" si="2"/>
        <v>7.3713894757797332E-3</v>
      </c>
      <c r="F20" s="107">
        <f t="shared" si="3"/>
        <v>-8.6284412145100839E-2</v>
      </c>
      <c r="G20" s="103">
        <f t="shared" si="4"/>
        <v>-7.5967943123529391E-2</v>
      </c>
      <c r="I20" s="28">
        <v>1668.865</v>
      </c>
      <c r="J20" s="265">
        <v>1633.0210000000002</v>
      </c>
      <c r="K20" s="4">
        <f t="shared" si="5"/>
        <v>8.4118852668175793E-3</v>
      </c>
      <c r="L20" s="271">
        <f t="shared" si="6"/>
        <v>8.2118572796351409E-3</v>
      </c>
      <c r="M20" s="107">
        <f t="shared" si="7"/>
        <v>-2.1478070425109175E-2</v>
      </c>
      <c r="N20" s="103">
        <f t="shared" si="8"/>
        <v>-2.3779210110186615E-2</v>
      </c>
      <c r="P20" s="60">
        <f t="shared" si="0"/>
        <v>4.8943623763479653</v>
      </c>
      <c r="Q20" s="313">
        <f t="shared" si="0"/>
        <v>5.2415007253912638</v>
      </c>
      <c r="R20" s="112">
        <f t="shared" si="9"/>
        <v>7.0926164094601271E-2</v>
      </c>
    </row>
    <row r="21" spans="1:18" ht="20.100000000000001" customHeight="1" x14ac:dyDescent="0.25">
      <c r="A21" s="15" t="s">
        <v>74</v>
      </c>
      <c r="B21" s="28">
        <v>752.06999999999994</v>
      </c>
      <c r="C21" s="265">
        <v>927.18000000000006</v>
      </c>
      <c r="D21" s="4">
        <f t="shared" si="1"/>
        <v>1.7595252344372553E-3</v>
      </c>
      <c r="E21" s="271">
        <f t="shared" si="2"/>
        <v>2.1937002959832117E-3</v>
      </c>
      <c r="F21" s="107">
        <f t="shared" si="3"/>
        <v>0.23283736886194123</v>
      </c>
      <c r="G21" s="103">
        <f t="shared" si="4"/>
        <v>0.24675693934268447</v>
      </c>
      <c r="I21" s="28">
        <v>1138.0739999999998</v>
      </c>
      <c r="J21" s="265">
        <v>1468.547</v>
      </c>
      <c r="K21" s="4">
        <f t="shared" si="5"/>
        <v>5.7364423803891555E-3</v>
      </c>
      <c r="L21" s="271">
        <f t="shared" si="6"/>
        <v>7.3847785009723372E-3</v>
      </c>
      <c r="M21" s="107">
        <f t="shared" si="7"/>
        <v>0.2903791844818529</v>
      </c>
      <c r="N21" s="103">
        <f t="shared" si="8"/>
        <v>0.28734466613283755</v>
      </c>
      <c r="P21" s="60">
        <f t="shared" si="0"/>
        <v>15.132554150544497</v>
      </c>
      <c r="Q21" s="313">
        <f t="shared" si="0"/>
        <v>15.838855454172867</v>
      </c>
      <c r="R21" s="112">
        <f t="shared" si="9"/>
        <v>4.6674295469344568E-2</v>
      </c>
    </row>
    <row r="22" spans="1:18" ht="20.100000000000001" customHeight="1" x14ac:dyDescent="0.25">
      <c r="A22" s="15" t="s">
        <v>48</v>
      </c>
      <c r="B22" s="28">
        <v>1123.9899999999998</v>
      </c>
      <c r="C22" s="265">
        <v>1845.8099999999997</v>
      </c>
      <c r="D22" s="4">
        <f t="shared" si="1"/>
        <v>2.6296604947081128E-3</v>
      </c>
      <c r="E22" s="271">
        <f t="shared" si="2"/>
        <v>4.3671713619025119E-3</v>
      </c>
      <c r="F22" s="107">
        <f t="shared" si="3"/>
        <v>0.64219432557229161</v>
      </c>
      <c r="G22" s="103">
        <f t="shared" si="4"/>
        <v>0.66073581387823199</v>
      </c>
      <c r="I22" s="28">
        <v>791.43400000000008</v>
      </c>
      <c r="J22" s="265">
        <v>1234.0079999999998</v>
      </c>
      <c r="K22" s="4">
        <f t="shared" si="5"/>
        <v>3.9892094353099292E-3</v>
      </c>
      <c r="L22" s="271">
        <f t="shared" si="6"/>
        <v>6.2053688090526688E-3</v>
      </c>
      <c r="M22" s="107">
        <f t="shared" si="7"/>
        <v>0.55920518956729137</v>
      </c>
      <c r="N22" s="103">
        <f t="shared" si="8"/>
        <v>0.55553848693094798</v>
      </c>
      <c r="P22" s="60">
        <f t="shared" si="0"/>
        <v>7.0412904029395298</v>
      </c>
      <c r="Q22" s="313">
        <f t="shared" si="0"/>
        <v>6.6854551660246724</v>
      </c>
      <c r="R22" s="112">
        <f t="shared" si="9"/>
        <v>-5.0535515019563285E-2</v>
      </c>
    </row>
    <row r="23" spans="1:18" ht="20.100000000000001" customHeight="1" x14ac:dyDescent="0.25">
      <c r="A23" s="15" t="s">
        <v>59</v>
      </c>
      <c r="B23" s="28">
        <v>760.31000000000006</v>
      </c>
      <c r="C23" s="265">
        <v>1521.51</v>
      </c>
      <c r="D23" s="4">
        <f t="shared" si="1"/>
        <v>1.7788033440969454E-3</v>
      </c>
      <c r="E23" s="271">
        <f t="shared" si="2"/>
        <v>3.5998802145661211E-3</v>
      </c>
      <c r="F23" s="107">
        <f t="shared" si="3"/>
        <v>1.0011705751601319</v>
      </c>
      <c r="G23" s="103">
        <f t="shared" si="4"/>
        <v>1.0237651489202093</v>
      </c>
      <c r="I23" s="28">
        <v>500.78700000000009</v>
      </c>
      <c r="J23" s="265">
        <v>1043.893</v>
      </c>
      <c r="K23" s="4">
        <f t="shared" si="5"/>
        <v>2.5242082415975983E-3</v>
      </c>
      <c r="L23" s="271">
        <f t="shared" si="6"/>
        <v>5.2493509460136553E-3</v>
      </c>
      <c r="M23" s="107">
        <f t="shared" si="7"/>
        <v>1.0845049891470824</v>
      </c>
      <c r="N23" s="103">
        <f t="shared" si="8"/>
        <v>1.0796029659943132</v>
      </c>
      <c r="P23" s="60">
        <f t="shared" si="0"/>
        <v>6.5866159855848281</v>
      </c>
      <c r="Q23" s="313">
        <f t="shared" si="0"/>
        <v>6.8609013414305533</v>
      </c>
      <c r="R23" s="112">
        <f t="shared" si="9"/>
        <v>4.1642833959959685E-2</v>
      </c>
    </row>
    <row r="24" spans="1:18" ht="20.100000000000001" customHeight="1" x14ac:dyDescent="0.25">
      <c r="A24" s="15" t="s">
        <v>72</v>
      </c>
      <c r="B24" s="28">
        <v>426.64</v>
      </c>
      <c r="C24" s="265">
        <v>460.88</v>
      </c>
      <c r="D24" s="4">
        <f t="shared" si="1"/>
        <v>9.9815688170025473E-4</v>
      </c>
      <c r="E24" s="271">
        <f t="shared" si="2"/>
        <v>1.0904383101584833E-3</v>
      </c>
      <c r="F24" s="107">
        <f t="shared" si="3"/>
        <v>8.0255015938496183E-2</v>
      </c>
      <c r="G24" s="103">
        <f t="shared" si="4"/>
        <v>9.2451828114471266E-2</v>
      </c>
      <c r="I24" s="28">
        <v>402.23300000000006</v>
      </c>
      <c r="J24" s="265">
        <v>1000.5880000000001</v>
      </c>
      <c r="K24" s="4">
        <f t="shared" si="5"/>
        <v>2.0274485033407951E-3</v>
      </c>
      <c r="L24" s="271">
        <f t="shared" si="6"/>
        <v>5.0315861533413017E-3</v>
      </c>
      <c r="M24" s="107">
        <f t="shared" si="7"/>
        <v>1.4875830675255386</v>
      </c>
      <c r="N24" s="103">
        <f t="shared" si="8"/>
        <v>1.4817331463908157</v>
      </c>
      <c r="P24" s="60">
        <f t="shared" si="0"/>
        <v>9.4279251828239286</v>
      </c>
      <c r="Q24" s="313">
        <f t="shared" si="0"/>
        <v>21.710380142336405</v>
      </c>
      <c r="R24" s="112">
        <f t="shared" si="9"/>
        <v>1.3027739106255334</v>
      </c>
    </row>
    <row r="25" spans="1:18" ht="20.100000000000001" customHeight="1" x14ac:dyDescent="0.25">
      <c r="A25" s="15" t="s">
        <v>60</v>
      </c>
      <c r="B25" s="28">
        <v>1961.7900000000002</v>
      </c>
      <c r="C25" s="265">
        <v>1458.27</v>
      </c>
      <c r="D25" s="4">
        <f t="shared" si="1"/>
        <v>4.5897576152042546E-3</v>
      </c>
      <c r="E25" s="271">
        <f t="shared" si="2"/>
        <v>3.4502548918477942E-3</v>
      </c>
      <c r="F25" s="107">
        <f t="shared" si="3"/>
        <v>-0.25666355726148066</v>
      </c>
      <c r="G25" s="103">
        <f t="shared" si="4"/>
        <v>-0.24827078440519129</v>
      </c>
      <c r="I25" s="28">
        <v>1232.8589999999999</v>
      </c>
      <c r="J25" s="265">
        <v>971.52799999999991</v>
      </c>
      <c r="K25" s="4">
        <f t="shared" si="5"/>
        <v>6.2142045391109842E-3</v>
      </c>
      <c r="L25" s="271">
        <f t="shared" si="6"/>
        <v>4.8854541853223981E-3</v>
      </c>
      <c r="M25" s="107">
        <f t="shared" si="7"/>
        <v>-0.21197152310199305</v>
      </c>
      <c r="N25" s="103">
        <f t="shared" si="8"/>
        <v>-0.21382468913369235</v>
      </c>
      <c r="P25" s="60">
        <f t="shared" si="0"/>
        <v>6.2843576529597955</v>
      </c>
      <c r="Q25" s="313">
        <f t="shared" si="0"/>
        <v>6.662195615352438</v>
      </c>
      <c r="R25" s="112">
        <f t="shared" si="9"/>
        <v>6.0123561270369295E-2</v>
      </c>
    </row>
    <row r="26" spans="1:18" ht="20.100000000000001" customHeight="1" x14ac:dyDescent="0.25">
      <c r="A26" s="15" t="s">
        <v>49</v>
      </c>
      <c r="B26" s="28">
        <v>1847.81</v>
      </c>
      <c r="C26" s="265">
        <v>1673.6900000000003</v>
      </c>
      <c r="D26" s="4">
        <f t="shared" si="1"/>
        <v>4.3230926954213105E-3</v>
      </c>
      <c r="E26" s="271">
        <f t="shared" si="2"/>
        <v>3.9599368497855239E-3</v>
      </c>
      <c r="F26" s="107">
        <f t="shared" si="3"/>
        <v>-9.4230467418186761E-2</v>
      </c>
      <c r="G26" s="103">
        <f t="shared" si="4"/>
        <v>-8.4003714752730968E-2</v>
      </c>
      <c r="I26" s="28">
        <v>1099.7449999999999</v>
      </c>
      <c r="J26" s="265">
        <v>959.99</v>
      </c>
      <c r="K26" s="4">
        <f t="shared" si="5"/>
        <v>5.5432457165536441E-3</v>
      </c>
      <c r="L26" s="271">
        <f t="shared" si="6"/>
        <v>4.827433860236297E-3</v>
      </c>
      <c r="M26" s="107">
        <f t="shared" si="7"/>
        <v>-0.12707945932920803</v>
      </c>
      <c r="N26" s="103">
        <f t="shared" si="8"/>
        <v>-0.12913226166030087</v>
      </c>
      <c r="P26" s="60">
        <f t="shared" si="0"/>
        <v>5.9516129905130928</v>
      </c>
      <c r="Q26" s="313">
        <f t="shared" si="0"/>
        <v>5.735769467464106</v>
      </c>
      <c r="R26" s="112">
        <f t="shared" si="9"/>
        <v>-3.626639087471626E-2</v>
      </c>
    </row>
    <row r="27" spans="1:18" ht="20.100000000000001" customHeight="1" x14ac:dyDescent="0.25">
      <c r="A27" s="15" t="s">
        <v>61</v>
      </c>
      <c r="B27" s="28">
        <v>1903.78</v>
      </c>
      <c r="C27" s="265">
        <v>2081.8200000000002</v>
      </c>
      <c r="D27" s="4">
        <f t="shared" si="1"/>
        <v>4.4540387873694713E-3</v>
      </c>
      <c r="E27" s="271">
        <f t="shared" si="2"/>
        <v>4.9255690914210507E-3</v>
      </c>
      <c r="F27" s="107">
        <f t="shared" si="3"/>
        <v>9.3519209152318122E-2</v>
      </c>
      <c r="G27" s="103">
        <f t="shared" si="4"/>
        <v>0.10586578307057412</v>
      </c>
      <c r="I27" s="28">
        <v>897.77900000000011</v>
      </c>
      <c r="J27" s="265">
        <v>930.26800000000003</v>
      </c>
      <c r="K27" s="4">
        <f t="shared" si="5"/>
        <v>4.5252395747758028E-3</v>
      </c>
      <c r="L27" s="271">
        <f t="shared" si="6"/>
        <v>4.6779729396080171E-3</v>
      </c>
      <c r="M27" s="107">
        <f t="shared" si="7"/>
        <v>3.618819330815258E-2</v>
      </c>
      <c r="N27" s="103">
        <f t="shared" si="8"/>
        <v>3.3751442837096926E-2</v>
      </c>
      <c r="P27" s="60">
        <f t="shared" si="0"/>
        <v>4.7157707298112186</v>
      </c>
      <c r="Q27" s="313">
        <f t="shared" si="0"/>
        <v>4.4685323418931508</v>
      </c>
      <c r="R27" s="112">
        <f t="shared" si="9"/>
        <v>-5.2427991538079963E-2</v>
      </c>
    </row>
    <row r="28" spans="1:18" ht="20.100000000000001" customHeight="1" x14ac:dyDescent="0.25">
      <c r="A28" s="15" t="s">
        <v>50</v>
      </c>
      <c r="B28" s="28">
        <v>2065.0500000000002</v>
      </c>
      <c r="C28" s="265">
        <v>1711.18</v>
      </c>
      <c r="D28" s="4">
        <f t="shared" si="1"/>
        <v>4.8313422758182812E-3</v>
      </c>
      <c r="E28" s="271">
        <f t="shared" si="2"/>
        <v>4.0486378831300846E-3</v>
      </c>
      <c r="F28" s="107">
        <f t="shared" si="3"/>
        <v>-0.17136146824532097</v>
      </c>
      <c r="G28" s="103">
        <f t="shared" si="4"/>
        <v>-0.16200557691922798</v>
      </c>
      <c r="I28" s="28">
        <v>1023.101</v>
      </c>
      <c r="J28" s="265">
        <v>872.149</v>
      </c>
      <c r="K28" s="4">
        <f t="shared" si="5"/>
        <v>5.1569229556413087E-3</v>
      </c>
      <c r="L28" s="271">
        <f t="shared" si="6"/>
        <v>4.3857140321995293E-3</v>
      </c>
      <c r="M28" s="107">
        <f t="shared" si="7"/>
        <v>-0.14754359540260442</v>
      </c>
      <c r="N28" s="103">
        <f t="shared" si="8"/>
        <v>-0.14954827327760084</v>
      </c>
      <c r="P28" s="60">
        <f t="shared" si="0"/>
        <v>4.9543643011065104</v>
      </c>
      <c r="Q28" s="313">
        <f t="shared" si="0"/>
        <v>5.0967694807092183</v>
      </c>
      <c r="R28" s="112">
        <f t="shared" si="9"/>
        <v>2.8743380774583549E-2</v>
      </c>
    </row>
    <row r="29" spans="1:18" ht="20.100000000000001" customHeight="1" x14ac:dyDescent="0.25">
      <c r="A29" s="15" t="s">
        <v>103</v>
      </c>
      <c r="B29" s="28">
        <v>940.06000000000006</v>
      </c>
      <c r="C29" s="265">
        <v>1210.6599999999999</v>
      </c>
      <c r="D29" s="4">
        <f t="shared" si="1"/>
        <v>2.1993422046951566E-3</v>
      </c>
      <c r="E29" s="271">
        <f t="shared" si="2"/>
        <v>2.8644116572133075E-3</v>
      </c>
      <c r="F29" s="107">
        <f>(C29-B29)/B29</f>
        <v>0.2878539667680784</v>
      </c>
      <c r="G29" s="103">
        <f>(E29-D29)/D29</f>
        <v>0.30239471197267997</v>
      </c>
      <c r="I29" s="28">
        <v>637.19100000000003</v>
      </c>
      <c r="J29" s="265">
        <v>852.73599999999999</v>
      </c>
      <c r="K29" s="4">
        <f t="shared" si="5"/>
        <v>3.2117502524462798E-3</v>
      </c>
      <c r="L29" s="271">
        <f t="shared" si="6"/>
        <v>4.2880932512239286E-3</v>
      </c>
      <c r="M29" s="107">
        <f>(J29-I29)/I29</f>
        <v>0.33827376720637919</v>
      </c>
      <c r="N29" s="103">
        <f>(L29-K29)/K29</f>
        <v>0.33512661763094292</v>
      </c>
      <c r="P29" s="60">
        <f t="shared" si="0"/>
        <v>6.7781950088292229</v>
      </c>
      <c r="Q29" s="313">
        <f t="shared" si="0"/>
        <v>7.0435630152148416</v>
      </c>
      <c r="R29" s="112">
        <f>(Q29-P29)/P29</f>
        <v>3.9150246642351318E-2</v>
      </c>
    </row>
    <row r="30" spans="1:18" ht="20.100000000000001" customHeight="1" x14ac:dyDescent="0.25">
      <c r="A30" s="15" t="s">
        <v>52</v>
      </c>
      <c r="B30" s="28">
        <v>1308.1600000000001</v>
      </c>
      <c r="C30" s="265">
        <v>1327.66</v>
      </c>
      <c r="D30" s="4">
        <f t="shared" si="1"/>
        <v>3.060540283060673E-3</v>
      </c>
      <c r="E30" s="271">
        <f t="shared" si="2"/>
        <v>3.1412327001931347E-3</v>
      </c>
      <c r="F30" s="107">
        <f t="shared" si="3"/>
        <v>1.4906433463796477E-2</v>
      </c>
      <c r="G30" s="103">
        <f t="shared" si="4"/>
        <v>2.6365415798992761E-2</v>
      </c>
      <c r="I30" s="28">
        <v>1107.0550000000001</v>
      </c>
      <c r="J30" s="265">
        <v>789.24900000000002</v>
      </c>
      <c r="K30" s="4">
        <f t="shared" si="5"/>
        <v>5.5800916455535565E-3</v>
      </c>
      <c r="L30" s="271">
        <f t="shared" si="6"/>
        <v>3.9688406616294313E-3</v>
      </c>
      <c r="M30" s="107">
        <f t="shared" si="7"/>
        <v>-0.28707336130544553</v>
      </c>
      <c r="N30" s="103">
        <f t="shared" si="8"/>
        <v>-0.28874991420759827</v>
      </c>
      <c r="P30" s="60">
        <f t="shared" si="0"/>
        <v>8.4626880503913888</v>
      </c>
      <c r="Q30" s="313">
        <f t="shared" si="0"/>
        <v>5.9446620369672951</v>
      </c>
      <c r="R30" s="112">
        <f t="shared" si="9"/>
        <v>-0.29754446795514788</v>
      </c>
    </row>
    <row r="31" spans="1:18" ht="20.100000000000001" customHeight="1" x14ac:dyDescent="0.25">
      <c r="A31" s="15" t="s">
        <v>62</v>
      </c>
      <c r="B31" s="28">
        <v>1044.92</v>
      </c>
      <c r="C31" s="265">
        <v>1081.0600000000002</v>
      </c>
      <c r="D31" s="4">
        <f t="shared" si="1"/>
        <v>2.4446701875732008E-3</v>
      </c>
      <c r="E31" s="271">
        <f t="shared" si="2"/>
        <v>2.5577791172971924E-3</v>
      </c>
      <c r="F31" s="107">
        <f t="shared" si="3"/>
        <v>3.4586379818550797E-2</v>
      </c>
      <c r="G31" s="103">
        <f t="shared" si="4"/>
        <v>4.626756210263016E-2</v>
      </c>
      <c r="I31" s="28">
        <v>600.60500000000002</v>
      </c>
      <c r="J31" s="265">
        <v>659.03899999999999</v>
      </c>
      <c r="K31" s="4">
        <f t="shared" si="5"/>
        <v>3.0273391500672446E-3</v>
      </c>
      <c r="L31" s="271">
        <f t="shared" si="6"/>
        <v>3.3140628379631758E-3</v>
      </c>
      <c r="M31" s="107">
        <f t="shared" si="7"/>
        <v>9.7291897336851951E-2</v>
      </c>
      <c r="N31" s="103">
        <f t="shared" si="8"/>
        <v>9.4711452428302381E-2</v>
      </c>
      <c r="P31" s="60">
        <f t="shared" si="0"/>
        <v>5.7478562952187726</v>
      </c>
      <c r="Q31" s="313">
        <f t="shared" si="0"/>
        <v>6.0962296264777152</v>
      </c>
      <c r="R31" s="112">
        <f t="shared" si="9"/>
        <v>6.0609262543451059E-2</v>
      </c>
    </row>
    <row r="32" spans="1:18" ht="20.100000000000001" customHeight="1" thickBot="1" x14ac:dyDescent="0.3">
      <c r="A32" s="15" t="s">
        <v>18</v>
      </c>
      <c r="B32" s="28">
        <f>B33-SUM(B7:B31)</f>
        <v>9754.7799999998533</v>
      </c>
      <c r="C32" s="265">
        <f>C33-SUM(C7:C31)</f>
        <v>9531.5800000000163</v>
      </c>
      <c r="D32" s="4">
        <f t="shared" si="1"/>
        <v>2.2822053221619787E-2</v>
      </c>
      <c r="E32" s="271">
        <f t="shared" si="2"/>
        <v>2.2551640314920181E-2</v>
      </c>
      <c r="F32" s="107">
        <f t="shared" si="3"/>
        <v>-2.2881090091200457E-2</v>
      </c>
      <c r="G32" s="103">
        <f t="shared" si="4"/>
        <v>-1.1848754539027973E-2</v>
      </c>
      <c r="I32" s="28">
        <f>I33-SUM(I7:I31)</f>
        <v>7084.1129999999248</v>
      </c>
      <c r="J32" s="265">
        <f>J33-SUM(J7:J31)</f>
        <v>6446.5180000000692</v>
      </c>
      <c r="K32" s="4">
        <f t="shared" si="5"/>
        <v>3.5707349469951286E-2</v>
      </c>
      <c r="L32" s="271">
        <f t="shared" si="6"/>
        <v>3.2417149422205555E-2</v>
      </c>
      <c r="M32" s="107">
        <f t="shared" si="7"/>
        <v>-9.0003505025945008E-2</v>
      </c>
      <c r="N32" s="103">
        <f t="shared" si="8"/>
        <v>-9.2143496971527517E-2</v>
      </c>
      <c r="P32" s="60">
        <f t="shared" si="0"/>
        <v>7.2621965846487893</v>
      </c>
      <c r="Q32" s="313">
        <f t="shared" si="0"/>
        <v>6.7633257025593432</v>
      </c>
      <c r="R32" s="112">
        <f t="shared" si="9"/>
        <v>-6.869421342076934E-2</v>
      </c>
    </row>
    <row r="33" spans="1:18" ht="26.25" customHeight="1" thickBot="1" x14ac:dyDescent="0.3">
      <c r="A33" s="19" t="s">
        <v>19</v>
      </c>
      <c r="B33" s="26">
        <v>427427.79999999981</v>
      </c>
      <c r="C33" s="284">
        <v>422655.72999999986</v>
      </c>
      <c r="D33" s="21">
        <f>SUM(D7:D32)</f>
        <v>1.0000000000000004</v>
      </c>
      <c r="E33" s="289">
        <f>SUM(E7:E32)</f>
        <v>1.0000000000000004</v>
      </c>
      <c r="F33" s="117">
        <f t="shared" si="3"/>
        <v>-1.1164622422780995E-2</v>
      </c>
      <c r="G33" s="119">
        <v>0</v>
      </c>
      <c r="H33" s="2"/>
      <c r="I33" s="26">
        <v>198393.69499999995</v>
      </c>
      <c r="J33" s="284">
        <v>198861.34700000004</v>
      </c>
      <c r="K33" s="21">
        <f>SUM(K7:K32)</f>
        <v>0.99999999999999989</v>
      </c>
      <c r="L33" s="289">
        <f>SUM(L7:L32)</f>
        <v>1.0000000000000002</v>
      </c>
      <c r="M33" s="117">
        <f t="shared" si="7"/>
        <v>2.3571918452352496E-3</v>
      </c>
      <c r="N33" s="119">
        <f>K33-L33</f>
        <v>0</v>
      </c>
      <c r="P33" s="51">
        <f t="shared" si="0"/>
        <v>4.6415720970886785</v>
      </c>
      <c r="Q33" s="302">
        <f t="shared" si="0"/>
        <v>4.7050432038387395</v>
      </c>
      <c r="R33" s="118">
        <f t="shared" si="9"/>
        <v>1.3674484726817426E-2</v>
      </c>
    </row>
    <row r="35" spans="1:18" ht="15.75" thickBot="1" x14ac:dyDescent="0.3"/>
    <row r="36" spans="1:18" x14ac:dyDescent="0.25">
      <c r="A36" s="397" t="s">
        <v>2</v>
      </c>
      <c r="B36" s="385" t="s">
        <v>1</v>
      </c>
      <c r="C36" s="380"/>
      <c r="D36" s="385" t="s">
        <v>13</v>
      </c>
      <c r="E36" s="380"/>
      <c r="F36" s="400" t="s">
        <v>101</v>
      </c>
      <c r="G36" s="396"/>
      <c r="I36" s="393" t="s">
        <v>20</v>
      </c>
      <c r="J36" s="394"/>
      <c r="K36" s="385" t="s">
        <v>13</v>
      </c>
      <c r="L36" s="386"/>
      <c r="M36" s="395" t="s">
        <v>101</v>
      </c>
      <c r="N36" s="396"/>
      <c r="P36" s="391" t="s">
        <v>23</v>
      </c>
      <c r="Q36" s="380"/>
      <c r="R36" s="247" t="s">
        <v>0</v>
      </c>
    </row>
    <row r="37" spans="1:18" x14ac:dyDescent="0.25">
      <c r="A37" s="398"/>
      <c r="B37" s="388" t="str">
        <f>B5</f>
        <v>jan - set</v>
      </c>
      <c r="C37" s="376"/>
      <c r="D37" s="388" t="str">
        <f>B5</f>
        <v>jan - set</v>
      </c>
      <c r="E37" s="376"/>
      <c r="F37" s="388" t="str">
        <f>B5</f>
        <v>jan - set</v>
      </c>
      <c r="G37" s="377"/>
      <c r="I37" s="390" t="str">
        <f>B5</f>
        <v>jan - set</v>
      </c>
      <c r="J37" s="376"/>
      <c r="K37" s="388" t="str">
        <f>B5</f>
        <v>jan - set</v>
      </c>
      <c r="L37" s="389"/>
      <c r="M37" s="376" t="str">
        <f>B5</f>
        <v>jan - set</v>
      </c>
      <c r="N37" s="377"/>
      <c r="P37" s="390" t="str">
        <f>B5</f>
        <v>jan - set</v>
      </c>
      <c r="Q37" s="389"/>
      <c r="R37" s="248" t="str">
        <f>R5</f>
        <v>2017/2016</v>
      </c>
    </row>
    <row r="38" spans="1:18" ht="19.5" customHeight="1" thickBot="1" x14ac:dyDescent="0.3">
      <c r="A38" s="399"/>
      <c r="B38" s="172">
        <f>B6</f>
        <v>2016</v>
      </c>
      <c r="C38" s="252">
        <f>C6</f>
        <v>2017</v>
      </c>
      <c r="D38" s="172">
        <f>B6</f>
        <v>2016</v>
      </c>
      <c r="E38" s="252">
        <f>C6</f>
        <v>2017</v>
      </c>
      <c r="F38" s="172" t="s">
        <v>1</v>
      </c>
      <c r="G38" s="251" t="s">
        <v>15</v>
      </c>
      <c r="I38" s="41">
        <f>B6</f>
        <v>2016</v>
      </c>
      <c r="J38" s="252">
        <f>C6</f>
        <v>2017</v>
      </c>
      <c r="K38" s="172">
        <f>B6</f>
        <v>2016</v>
      </c>
      <c r="L38" s="252">
        <f>C6</f>
        <v>2017</v>
      </c>
      <c r="M38" s="42">
        <v>1000</v>
      </c>
      <c r="N38" s="251" t="s">
        <v>15</v>
      </c>
      <c r="P38" s="41">
        <f>B6</f>
        <v>2016</v>
      </c>
      <c r="Q38" s="252">
        <f>C6</f>
        <v>2017</v>
      </c>
      <c r="R38" s="249" t="s">
        <v>24</v>
      </c>
    </row>
    <row r="39" spans="1:18" ht="20.100000000000001" customHeight="1" x14ac:dyDescent="0.25">
      <c r="A39" s="68" t="s">
        <v>35</v>
      </c>
      <c r="B39" s="70">
        <v>150619.43</v>
      </c>
      <c r="C39" s="304">
        <v>145950.12</v>
      </c>
      <c r="D39" s="4">
        <f t="shared" ref="D39:D61" si="10">B39/$B$62</f>
        <v>0.4042177336105956</v>
      </c>
      <c r="E39" s="306">
        <f t="shared" ref="E39:E61" si="11">C39/$C$62</f>
        <v>0.39891523570691578</v>
      </c>
      <c r="F39" s="107">
        <f>(C39-B39)/B39</f>
        <v>-3.1000714848011295E-2</v>
      </c>
      <c r="G39" s="121">
        <f>(E39-D39)/D39</f>
        <v>-1.3117924976512764E-2</v>
      </c>
      <c r="I39" s="70">
        <v>55353.059000000001</v>
      </c>
      <c r="J39" s="304">
        <v>53707.363999999994</v>
      </c>
      <c r="K39" s="4">
        <f t="shared" ref="K39:K61" si="12">I39/$I$62</f>
        <v>0.36395415872299258</v>
      </c>
      <c r="L39" s="306">
        <f t="shared" ref="L39:L61" si="13">J39/$J$62</f>
        <v>0.35800281311633902</v>
      </c>
      <c r="M39" s="107">
        <f>(J39-I39)/I39</f>
        <v>-2.9730877204094664E-2</v>
      </c>
      <c r="N39" s="121">
        <f>(L39-K39)/K39</f>
        <v>-1.6351909887594274E-2</v>
      </c>
      <c r="P39" s="60">
        <f t="shared" ref="P39:Q62" si="14">(I39/B39)*10</f>
        <v>3.6750277836000311</v>
      </c>
      <c r="Q39" s="312">
        <f t="shared" si="14"/>
        <v>3.6798437712829557</v>
      </c>
      <c r="R39" s="124">
        <f t="shared" si="9"/>
        <v>1.310462931577313E-3</v>
      </c>
    </row>
    <row r="40" spans="1:18" ht="20.100000000000001" customHeight="1" x14ac:dyDescent="0.25">
      <c r="A40" s="68" t="s">
        <v>38</v>
      </c>
      <c r="B40" s="28">
        <v>74236.569999999992</v>
      </c>
      <c r="C40" s="265">
        <v>68751.42</v>
      </c>
      <c r="D40" s="4">
        <f t="shared" si="10"/>
        <v>0.19922886493744088</v>
      </c>
      <c r="E40" s="271">
        <f t="shared" si="11"/>
        <v>0.18791343860823934</v>
      </c>
      <c r="F40" s="107">
        <f t="shared" ref="F40:F62" si="15">(C40-B40)/B40</f>
        <v>-7.3887438495609303E-2</v>
      </c>
      <c r="G40" s="103">
        <f t="shared" ref="G40:G61" si="16">(E40-D40)/D40</f>
        <v>-5.6796119040053057E-2</v>
      </c>
      <c r="I40" s="28">
        <v>27516.699999999997</v>
      </c>
      <c r="J40" s="265">
        <v>25474.902999999998</v>
      </c>
      <c r="K40" s="4">
        <f t="shared" si="12"/>
        <v>0.18092617788897572</v>
      </c>
      <c r="L40" s="271">
        <f t="shared" si="13"/>
        <v>0.16981073466696048</v>
      </c>
      <c r="M40" s="107">
        <f t="shared" ref="M40:M62" si="17">(J40-I40)/I40</f>
        <v>-7.4202102723073579E-2</v>
      </c>
      <c r="N40" s="103">
        <f t="shared" ref="N40:N57" si="18">(L40-K40)/K40</f>
        <v>-6.1436345761065977E-2</v>
      </c>
      <c r="P40" s="60">
        <f t="shared" si="14"/>
        <v>3.7066232990020955</v>
      </c>
      <c r="Q40" s="313">
        <f t="shared" si="14"/>
        <v>3.7053639037564605</v>
      </c>
      <c r="R40" s="112">
        <f t="shared" si="9"/>
        <v>-3.3976887966307925E-4</v>
      </c>
    </row>
    <row r="41" spans="1:18" ht="20.100000000000001" customHeight="1" x14ac:dyDescent="0.25">
      <c r="A41" s="68" t="s">
        <v>37</v>
      </c>
      <c r="B41" s="28">
        <v>38560</v>
      </c>
      <c r="C41" s="265">
        <v>42684.99</v>
      </c>
      <c r="D41" s="4">
        <f t="shared" si="10"/>
        <v>0.10348356654931283</v>
      </c>
      <c r="E41" s="271">
        <f t="shared" si="11"/>
        <v>0.11666789206475023</v>
      </c>
      <c r="F41" s="107">
        <f t="shared" si="15"/>
        <v>0.10697588174273853</v>
      </c>
      <c r="G41" s="103">
        <f t="shared" si="16"/>
        <v>0.12740501661348033</v>
      </c>
      <c r="I41" s="28">
        <v>20436.854999999996</v>
      </c>
      <c r="J41" s="265">
        <v>21840.095999999998</v>
      </c>
      <c r="K41" s="4">
        <f t="shared" si="12"/>
        <v>0.1343751999048288</v>
      </c>
      <c r="L41" s="271">
        <f t="shared" si="13"/>
        <v>0.14558182015283608</v>
      </c>
      <c r="M41" s="107">
        <f t="shared" si="17"/>
        <v>6.8662277048009687E-2</v>
      </c>
      <c r="N41" s="103">
        <f t="shared" si="18"/>
        <v>8.3397980103057476E-2</v>
      </c>
      <c r="P41" s="60">
        <f t="shared" si="14"/>
        <v>5.3000142634854761</v>
      </c>
      <c r="Q41" s="313">
        <f t="shared" si="14"/>
        <v>5.1165751708036016</v>
      </c>
      <c r="R41" s="112">
        <f t="shared" si="9"/>
        <v>-3.46110564165234E-2</v>
      </c>
    </row>
    <row r="42" spans="1:18" ht="20.100000000000001" customHeight="1" x14ac:dyDescent="0.25">
      <c r="A42" s="68" t="s">
        <v>40</v>
      </c>
      <c r="B42" s="28">
        <v>54231.229999999996</v>
      </c>
      <c r="C42" s="265">
        <v>54385.77</v>
      </c>
      <c r="D42" s="4">
        <f t="shared" si="10"/>
        <v>0.14554048492624716</v>
      </c>
      <c r="E42" s="271">
        <f t="shared" si="11"/>
        <v>0.1486488141198658</v>
      </c>
      <c r="F42" s="107">
        <f t="shared" si="15"/>
        <v>2.8496495469492555E-3</v>
      </c>
      <c r="G42" s="103">
        <f t="shared" si="16"/>
        <v>2.1357144681727506E-2</v>
      </c>
      <c r="I42" s="28">
        <v>20663.865999999998</v>
      </c>
      <c r="J42" s="265">
        <v>20724.668000000001</v>
      </c>
      <c r="K42" s="4">
        <f t="shared" si="12"/>
        <v>0.13586782920153789</v>
      </c>
      <c r="L42" s="271">
        <f t="shared" si="13"/>
        <v>0.13814659466255266</v>
      </c>
      <c r="M42" s="107">
        <f t="shared" si="17"/>
        <v>2.9424310049244087E-3</v>
      </c>
      <c r="N42" s="103">
        <f t="shared" si="18"/>
        <v>1.6771928089279995E-2</v>
      </c>
      <c r="P42" s="60">
        <f t="shared" si="14"/>
        <v>3.8103258952452306</v>
      </c>
      <c r="Q42" s="313">
        <f t="shared" si="14"/>
        <v>3.8106784182700739</v>
      </c>
      <c r="R42" s="112">
        <f t="shared" si="9"/>
        <v>9.2517814626629169E-5</v>
      </c>
    </row>
    <row r="43" spans="1:18" ht="20.100000000000001" customHeight="1" x14ac:dyDescent="0.25">
      <c r="A43" s="68" t="s">
        <v>39</v>
      </c>
      <c r="B43" s="28">
        <v>17160.13</v>
      </c>
      <c r="C43" s="265">
        <v>15363.029999999999</v>
      </c>
      <c r="D43" s="4">
        <f t="shared" si="10"/>
        <v>4.6052682957724578E-2</v>
      </c>
      <c r="E43" s="271">
        <f t="shared" si="11"/>
        <v>4.1990693352101517E-2</v>
      </c>
      <c r="F43" s="107">
        <f t="shared" si="15"/>
        <v>-0.10472531385251756</v>
      </c>
      <c r="G43" s="103">
        <f t="shared" si="16"/>
        <v>-8.8203104460860271E-2</v>
      </c>
      <c r="I43" s="28">
        <v>7580.1459999999988</v>
      </c>
      <c r="J43" s="265">
        <v>7206.1840000000011</v>
      </c>
      <c r="K43" s="4">
        <f t="shared" si="12"/>
        <v>4.9840527520393349E-2</v>
      </c>
      <c r="L43" s="271">
        <f t="shared" si="13"/>
        <v>4.8035017019899789E-2</v>
      </c>
      <c r="M43" s="107">
        <f t="shared" si="17"/>
        <v>-4.9334405959990453E-2</v>
      </c>
      <c r="N43" s="103">
        <f t="shared" si="18"/>
        <v>-3.6225750214116316E-2</v>
      </c>
      <c r="P43" s="60">
        <f t="shared" si="14"/>
        <v>4.4173010344327217</v>
      </c>
      <c r="Q43" s="313">
        <f t="shared" si="14"/>
        <v>4.6906007473786104</v>
      </c>
      <c r="R43" s="112">
        <f t="shared" si="9"/>
        <v>6.1870293832257776E-2</v>
      </c>
    </row>
    <row r="44" spans="1:18" ht="20.100000000000001" customHeight="1" x14ac:dyDescent="0.25">
      <c r="A44" s="68" t="s">
        <v>47</v>
      </c>
      <c r="B44" s="28">
        <v>9139.52</v>
      </c>
      <c r="C44" s="265">
        <v>8463.89</v>
      </c>
      <c r="D44" s="4">
        <f t="shared" si="10"/>
        <v>2.4527752234148745E-2</v>
      </c>
      <c r="E44" s="271">
        <f t="shared" si="11"/>
        <v>2.3133757439510207E-2</v>
      </c>
      <c r="F44" s="107">
        <f t="shared" si="15"/>
        <v>-7.3924013514933065E-2</v>
      </c>
      <c r="G44" s="103">
        <f t="shared" si="16"/>
        <v>-5.6833369047888126E-2</v>
      </c>
      <c r="I44" s="28">
        <v>6948.9580000000005</v>
      </c>
      <c r="J44" s="265">
        <v>6695.22</v>
      </c>
      <c r="K44" s="4">
        <f t="shared" si="12"/>
        <v>4.5690377525321756E-2</v>
      </c>
      <c r="L44" s="271">
        <f t="shared" si="13"/>
        <v>4.4629030656443608E-2</v>
      </c>
      <c r="M44" s="107">
        <f t="shared" si="17"/>
        <v>-3.6514539302151525E-2</v>
      </c>
      <c r="N44" s="103">
        <f t="shared" si="18"/>
        <v>-2.3229111387620859E-2</v>
      </c>
      <c r="P44" s="60">
        <f t="shared" si="14"/>
        <v>7.6031979797626139</v>
      </c>
      <c r="Q44" s="313">
        <f t="shared" si="14"/>
        <v>7.9103343734382197</v>
      </c>
      <c r="R44" s="112">
        <f t="shared" si="9"/>
        <v>4.039568540673396E-2</v>
      </c>
    </row>
    <row r="45" spans="1:18" ht="20.100000000000001" customHeight="1" x14ac:dyDescent="0.25">
      <c r="A45" s="68" t="s">
        <v>46</v>
      </c>
      <c r="B45" s="28">
        <v>9528.5600000000013</v>
      </c>
      <c r="C45" s="265">
        <v>11552.99</v>
      </c>
      <c r="D45" s="4">
        <f t="shared" si="10"/>
        <v>2.5571819836076776E-2</v>
      </c>
      <c r="E45" s="271">
        <f t="shared" si="11"/>
        <v>3.1576978004332172E-2</v>
      </c>
      <c r="F45" s="107">
        <f t="shared" si="15"/>
        <v>0.21245917536332859</v>
      </c>
      <c r="G45" s="103">
        <f t="shared" si="16"/>
        <v>0.23483499440987404</v>
      </c>
      <c r="I45" s="28">
        <v>3986.1480000000001</v>
      </c>
      <c r="J45" s="265">
        <v>4862.7439999999997</v>
      </c>
      <c r="K45" s="4">
        <f t="shared" si="12"/>
        <v>2.6209484499950392E-2</v>
      </c>
      <c r="L45" s="271">
        <f t="shared" si="13"/>
        <v>3.2414103054184504E-2</v>
      </c>
      <c r="M45" s="107">
        <f t="shared" si="17"/>
        <v>0.2199105502354653</v>
      </c>
      <c r="N45" s="103">
        <f t="shared" si="18"/>
        <v>0.23673180425375615</v>
      </c>
      <c r="P45" s="60">
        <f t="shared" si="14"/>
        <v>4.1833687356746454</v>
      </c>
      <c r="Q45" s="313">
        <f t="shared" si="14"/>
        <v>4.2090783424896925</v>
      </c>
      <c r="R45" s="112">
        <f t="shared" si="9"/>
        <v>6.145670735596998E-3</v>
      </c>
    </row>
    <row r="46" spans="1:18" ht="20.100000000000001" customHeight="1" x14ac:dyDescent="0.25">
      <c r="A46" s="68" t="s">
        <v>45</v>
      </c>
      <c r="B46" s="28">
        <v>4123.67</v>
      </c>
      <c r="C46" s="265">
        <v>4614.4399999999996</v>
      </c>
      <c r="D46" s="4">
        <f t="shared" si="10"/>
        <v>1.1066703290259463E-2</v>
      </c>
      <c r="E46" s="271">
        <f t="shared" si="11"/>
        <v>1.2612325500351905E-2</v>
      </c>
      <c r="F46" s="107">
        <f t="shared" si="15"/>
        <v>0.11901291810450389</v>
      </c>
      <c r="G46" s="103">
        <f t="shared" si="16"/>
        <v>0.13966419533926114</v>
      </c>
      <c r="I46" s="28">
        <v>1365.0990000000002</v>
      </c>
      <c r="J46" s="265">
        <v>1662.9929999999999</v>
      </c>
      <c r="K46" s="4">
        <f t="shared" si="12"/>
        <v>8.9757181824151495E-3</v>
      </c>
      <c r="L46" s="271">
        <f t="shared" si="13"/>
        <v>1.1085186980928351E-2</v>
      </c>
      <c r="M46" s="107">
        <f t="shared" si="17"/>
        <v>0.21822153558093571</v>
      </c>
      <c r="N46" s="103">
        <f t="shared" si="18"/>
        <v>0.23501949990430673</v>
      </c>
      <c r="P46" s="60">
        <f t="shared" si="14"/>
        <v>3.3103982617425745</v>
      </c>
      <c r="Q46" s="313">
        <f t="shared" si="14"/>
        <v>3.6038890959683085</v>
      </c>
      <c r="R46" s="112">
        <f t="shared" si="9"/>
        <v>8.8657258438518571E-2</v>
      </c>
    </row>
    <row r="47" spans="1:18" ht="20.100000000000001" customHeight="1" x14ac:dyDescent="0.25">
      <c r="A47" s="68" t="s">
        <v>53</v>
      </c>
      <c r="B47" s="28">
        <v>3409.77</v>
      </c>
      <c r="C47" s="265">
        <v>3115.5599999999995</v>
      </c>
      <c r="D47" s="4">
        <f t="shared" si="10"/>
        <v>9.1508081097730915E-3</v>
      </c>
      <c r="E47" s="271">
        <f t="shared" si="11"/>
        <v>8.5155418286674816E-3</v>
      </c>
      <c r="F47" s="107">
        <f t="shared" si="15"/>
        <v>-8.6284412145100839E-2</v>
      </c>
      <c r="G47" s="103">
        <f t="shared" si="16"/>
        <v>-6.9421877662055181E-2</v>
      </c>
      <c r="I47" s="28">
        <v>1668.8649999999998</v>
      </c>
      <c r="J47" s="265">
        <v>1633.0210000000002</v>
      </c>
      <c r="K47" s="4">
        <f t="shared" si="12"/>
        <v>1.0973022414122532E-2</v>
      </c>
      <c r="L47" s="271">
        <f t="shared" si="13"/>
        <v>1.0885399474791897E-2</v>
      </c>
      <c r="M47" s="107">
        <f t="shared" si="17"/>
        <v>-2.147807042510904E-2</v>
      </c>
      <c r="N47" s="103">
        <f t="shared" si="18"/>
        <v>-7.9853057821026689E-3</v>
      </c>
      <c r="P47" s="60">
        <f t="shared" si="14"/>
        <v>4.8943623763479644</v>
      </c>
      <c r="Q47" s="313">
        <f t="shared" si="14"/>
        <v>5.2415007253912638</v>
      </c>
      <c r="R47" s="112">
        <f t="shared" si="9"/>
        <v>7.0926164094601465E-2</v>
      </c>
    </row>
    <row r="48" spans="1:18" ht="20.100000000000001" customHeight="1" x14ac:dyDescent="0.25">
      <c r="A48" s="68" t="s">
        <v>60</v>
      </c>
      <c r="B48" s="28">
        <v>1961.79</v>
      </c>
      <c r="C48" s="265">
        <v>1458.27</v>
      </c>
      <c r="D48" s="4">
        <f t="shared" si="10"/>
        <v>5.2648606333188909E-3</v>
      </c>
      <c r="E48" s="271">
        <f t="shared" si="11"/>
        <v>3.985787204384101E-3</v>
      </c>
      <c r="F48" s="107">
        <f t="shared" si="15"/>
        <v>-0.2566635572614806</v>
      </c>
      <c r="G48" s="103">
        <f t="shared" si="16"/>
        <v>-0.24294535373645415</v>
      </c>
      <c r="I48" s="28">
        <v>1232.8589999999999</v>
      </c>
      <c r="J48" s="265">
        <v>971.52799999999991</v>
      </c>
      <c r="K48" s="4">
        <f t="shared" si="12"/>
        <v>8.1062215580365651E-3</v>
      </c>
      <c r="L48" s="271">
        <f t="shared" si="13"/>
        <v>6.4760161571379791E-3</v>
      </c>
      <c r="M48" s="107">
        <f t="shared" si="17"/>
        <v>-0.21197152310199305</v>
      </c>
      <c r="N48" s="103">
        <f t="shared" si="18"/>
        <v>-0.20110545822453976</v>
      </c>
      <c r="P48" s="60">
        <f t="shared" si="14"/>
        <v>6.2843576529597964</v>
      </c>
      <c r="Q48" s="313">
        <f t="shared" si="14"/>
        <v>6.662195615352438</v>
      </c>
      <c r="R48" s="112">
        <f t="shared" si="9"/>
        <v>6.0123561270369143E-2</v>
      </c>
    </row>
    <row r="49" spans="1:18" ht="20.100000000000001" customHeight="1" x14ac:dyDescent="0.25">
      <c r="A49" s="68" t="s">
        <v>49</v>
      </c>
      <c r="B49" s="28">
        <v>1847.81</v>
      </c>
      <c r="C49" s="265">
        <v>1673.6900000000003</v>
      </c>
      <c r="D49" s="4">
        <f t="shared" si="10"/>
        <v>4.958972227839361E-3</v>
      </c>
      <c r="E49" s="271">
        <f t="shared" si="11"/>
        <v>4.5745795950719878E-3</v>
      </c>
      <c r="F49" s="107">
        <f t="shared" si="15"/>
        <v>-9.4230467418186761E-2</v>
      </c>
      <c r="G49" s="103">
        <f t="shared" si="16"/>
        <v>-7.7514576631306148E-2</v>
      </c>
      <c r="I49" s="28">
        <v>1099.7449999999999</v>
      </c>
      <c r="J49" s="265">
        <v>959.99</v>
      </c>
      <c r="K49" s="4">
        <f t="shared" si="12"/>
        <v>7.230978260565824E-3</v>
      </c>
      <c r="L49" s="271">
        <f t="shared" si="13"/>
        <v>6.3991060995574897E-3</v>
      </c>
      <c r="M49" s="107">
        <f t="shared" si="17"/>
        <v>-0.12707945932920803</v>
      </c>
      <c r="N49" s="103">
        <f t="shared" si="18"/>
        <v>-0.11504282422545138</v>
      </c>
      <c r="P49" s="60">
        <f t="shared" si="14"/>
        <v>5.9516129905130928</v>
      </c>
      <c r="Q49" s="313">
        <f t="shared" si="14"/>
        <v>5.735769467464106</v>
      </c>
      <c r="R49" s="112">
        <f t="shared" si="9"/>
        <v>-3.626639087471626E-2</v>
      </c>
    </row>
    <row r="50" spans="1:18" ht="20.100000000000001" customHeight="1" x14ac:dyDescent="0.25">
      <c r="A50" s="68" t="s">
        <v>61</v>
      </c>
      <c r="B50" s="28">
        <v>1903.78</v>
      </c>
      <c r="C50" s="265">
        <v>2081.8200000000002</v>
      </c>
      <c r="D50" s="4">
        <f t="shared" si="10"/>
        <v>5.1091790540780807E-3</v>
      </c>
      <c r="E50" s="271">
        <f t="shared" si="11"/>
        <v>5.6900927248252457E-3</v>
      </c>
      <c r="F50" s="107">
        <f t="shared" si="15"/>
        <v>9.3519209152318122E-2</v>
      </c>
      <c r="G50" s="103">
        <f t="shared" si="16"/>
        <v>0.11370000240713569</v>
      </c>
      <c r="I50" s="28">
        <v>897.779</v>
      </c>
      <c r="J50" s="265">
        <v>930.26800000000003</v>
      </c>
      <c r="K50" s="4">
        <f t="shared" si="12"/>
        <v>5.903023366137173E-3</v>
      </c>
      <c r="L50" s="271">
        <f t="shared" si="13"/>
        <v>6.2009850446599936E-3</v>
      </c>
      <c r="M50" s="107">
        <f t="shared" si="17"/>
        <v>3.6188193308152712E-2</v>
      </c>
      <c r="N50" s="103">
        <f t="shared" si="18"/>
        <v>5.0476113686434738E-2</v>
      </c>
      <c r="P50" s="60">
        <f t="shared" si="14"/>
        <v>4.7157707298112177</v>
      </c>
      <c r="Q50" s="313">
        <f t="shared" si="14"/>
        <v>4.4685323418931508</v>
      </c>
      <c r="R50" s="112">
        <f t="shared" si="9"/>
        <v>-5.2427991538079782E-2</v>
      </c>
    </row>
    <row r="51" spans="1:18" ht="20.100000000000001" customHeight="1" x14ac:dyDescent="0.25">
      <c r="A51" s="68" t="s">
        <v>50</v>
      </c>
      <c r="B51" s="28">
        <v>2065.0500000000002</v>
      </c>
      <c r="C51" s="265">
        <v>1711.18</v>
      </c>
      <c r="D51" s="4">
        <f t="shared" si="10"/>
        <v>5.5419797485129277E-3</v>
      </c>
      <c r="E51" s="271">
        <f t="shared" si="11"/>
        <v>4.677048385002768E-3</v>
      </c>
      <c r="F51" s="107">
        <f t="shared" si="15"/>
        <v>-0.17136146824532097</v>
      </c>
      <c r="G51" s="103">
        <f t="shared" si="16"/>
        <v>-0.15606902276072834</v>
      </c>
      <c r="I51" s="28">
        <v>1023.101</v>
      </c>
      <c r="J51" s="265">
        <v>872.149</v>
      </c>
      <c r="K51" s="4">
        <f t="shared" si="12"/>
        <v>6.7270331662004886E-3</v>
      </c>
      <c r="L51" s="271">
        <f t="shared" si="13"/>
        <v>5.8135751264314891E-3</v>
      </c>
      <c r="M51" s="107">
        <f t="shared" si="17"/>
        <v>-0.14754359540260442</v>
      </c>
      <c r="N51" s="103">
        <f t="shared" si="18"/>
        <v>-0.13578913871847786</v>
      </c>
      <c r="P51" s="60">
        <f t="shared" si="14"/>
        <v>4.9543643011065104</v>
      </c>
      <c r="Q51" s="313">
        <f t="shared" si="14"/>
        <v>5.0967694807092183</v>
      </c>
      <c r="R51" s="112">
        <f t="shared" si="9"/>
        <v>2.8743380774583549E-2</v>
      </c>
    </row>
    <row r="52" spans="1:18" ht="20.100000000000001" customHeight="1" x14ac:dyDescent="0.25">
      <c r="A52" s="68" t="s">
        <v>62</v>
      </c>
      <c r="B52" s="28">
        <v>1044.92</v>
      </c>
      <c r="C52" s="265">
        <v>1081.0600000000002</v>
      </c>
      <c r="D52" s="4">
        <f t="shared" si="10"/>
        <v>2.8042543661490659E-3</v>
      </c>
      <c r="E52" s="271">
        <f t="shared" si="11"/>
        <v>2.9547855439469215E-3</v>
      </c>
      <c r="F52" s="107">
        <f t="shared" si="15"/>
        <v>3.4586379818550797E-2</v>
      </c>
      <c r="G52" s="103">
        <f t="shared" si="16"/>
        <v>5.3679573299397987E-2</v>
      </c>
      <c r="I52" s="28">
        <v>600.60500000000002</v>
      </c>
      <c r="J52" s="265">
        <v>659.03899999999999</v>
      </c>
      <c r="K52" s="4">
        <f t="shared" si="12"/>
        <v>3.9490624628319634E-3</v>
      </c>
      <c r="L52" s="271">
        <f t="shared" si="13"/>
        <v>4.3930254322922828E-3</v>
      </c>
      <c r="M52" s="107">
        <f t="shared" si="17"/>
        <v>9.7291897336851951E-2</v>
      </c>
      <c r="N52" s="103">
        <f t="shared" si="18"/>
        <v>0.11242237205383256</v>
      </c>
      <c r="P52" s="60">
        <f t="shared" si="14"/>
        <v>5.7478562952187726</v>
      </c>
      <c r="Q52" s="313">
        <f t="shared" si="14"/>
        <v>6.0962296264777152</v>
      </c>
      <c r="R52" s="112">
        <f t="shared" si="9"/>
        <v>6.0609262543451059E-2</v>
      </c>
    </row>
    <row r="53" spans="1:18" ht="20.100000000000001" customHeight="1" x14ac:dyDescent="0.25">
      <c r="A53" s="68" t="s">
        <v>58</v>
      </c>
      <c r="B53" s="28">
        <v>1102.72</v>
      </c>
      <c r="C53" s="265">
        <v>790.07</v>
      </c>
      <c r="D53" s="4">
        <f t="shared" si="10"/>
        <v>2.9593723678749545E-3</v>
      </c>
      <c r="E53" s="271">
        <f t="shared" si="11"/>
        <v>2.1594429677410541E-3</v>
      </c>
      <c r="F53" s="107">
        <f t="shared" si="15"/>
        <v>-0.28352618978525823</v>
      </c>
      <c r="G53" s="103">
        <f t="shared" si="16"/>
        <v>-0.27030373359480547</v>
      </c>
      <c r="I53" s="28">
        <v>748.41499999999996</v>
      </c>
      <c r="J53" s="265">
        <v>550.54899999999998</v>
      </c>
      <c r="K53" s="4">
        <f t="shared" si="12"/>
        <v>4.9209340300536688E-3</v>
      </c>
      <c r="L53" s="271">
        <f t="shared" si="13"/>
        <v>3.6698522526331279E-3</v>
      </c>
      <c r="M53" s="107">
        <f t="shared" si="17"/>
        <v>-0.26438005651944441</v>
      </c>
      <c r="N53" s="103">
        <f t="shared" si="18"/>
        <v>-0.25423664893286457</v>
      </c>
      <c r="P53" s="60">
        <f t="shared" si="14"/>
        <v>6.7869903511317462</v>
      </c>
      <c r="Q53" s="313">
        <f t="shared" si="14"/>
        <v>6.9683572341691233</v>
      </c>
      <c r="R53" s="112">
        <f t="shared" si="9"/>
        <v>2.6722725929193902E-2</v>
      </c>
    </row>
    <row r="54" spans="1:18" ht="20.100000000000001" customHeight="1" x14ac:dyDescent="0.25">
      <c r="A54" s="68" t="s">
        <v>63</v>
      </c>
      <c r="B54" s="28">
        <v>486.09000000000003</v>
      </c>
      <c r="C54" s="265">
        <v>436.45999999999992</v>
      </c>
      <c r="D54" s="4">
        <f t="shared" si="10"/>
        <v>1.304520924895111E-3</v>
      </c>
      <c r="E54" s="271">
        <f t="shared" si="11"/>
        <v>1.192945533560647E-3</v>
      </c>
      <c r="F54" s="107">
        <f t="shared" si="15"/>
        <v>-0.10210043407599438</v>
      </c>
      <c r="G54" s="103">
        <f t="shared" si="16"/>
        <v>-8.5529782777102742E-2</v>
      </c>
      <c r="I54" s="28">
        <v>269.30500000000001</v>
      </c>
      <c r="J54" s="265">
        <v>272.35900000000004</v>
      </c>
      <c r="K54" s="4">
        <f t="shared" si="12"/>
        <v>1.7707183032991099E-3</v>
      </c>
      <c r="L54" s="271">
        <f t="shared" si="13"/>
        <v>1.8154919719678107E-3</v>
      </c>
      <c r="M54" s="107">
        <f t="shared" si="17"/>
        <v>1.1340301888193797E-2</v>
      </c>
      <c r="N54" s="103">
        <f t="shared" si="18"/>
        <v>2.5285596576982833E-2</v>
      </c>
      <c r="P54" s="60">
        <f t="shared" si="14"/>
        <v>5.5402291756670579</v>
      </c>
      <c r="Q54" s="313">
        <f t="shared" si="14"/>
        <v>6.240182376391882</v>
      </c>
      <c r="R54" s="112">
        <f t="shared" si="9"/>
        <v>0.12634011672279749</v>
      </c>
    </row>
    <row r="55" spans="1:18" ht="20.100000000000001" customHeight="1" x14ac:dyDescent="0.25">
      <c r="A55" s="68" t="s">
        <v>66</v>
      </c>
      <c r="B55" s="28">
        <v>273.09999999999997</v>
      </c>
      <c r="C55" s="265">
        <v>439.76</v>
      </c>
      <c r="D55" s="4">
        <f t="shared" si="10"/>
        <v>7.3291913964256569E-4</v>
      </c>
      <c r="E55" s="271">
        <f t="shared" si="11"/>
        <v>1.2019651923168909E-3</v>
      </c>
      <c r="F55" s="107">
        <f t="shared" si="15"/>
        <v>0.61025265470523637</v>
      </c>
      <c r="G55" s="103">
        <f t="shared" si="16"/>
        <v>0.63996971467148789</v>
      </c>
      <c r="I55" s="28">
        <v>127.271</v>
      </c>
      <c r="J55" s="265">
        <v>265.08000000000004</v>
      </c>
      <c r="K55" s="4">
        <f t="shared" si="12"/>
        <v>8.3682474955600896E-4</v>
      </c>
      <c r="L55" s="271">
        <f t="shared" si="13"/>
        <v>1.7669715776942464E-3</v>
      </c>
      <c r="M55" s="107">
        <f t="shared" si="17"/>
        <v>1.08279969513872</v>
      </c>
      <c r="N55" s="103">
        <f t="shared" si="18"/>
        <v>1.1115192621056464</v>
      </c>
      <c r="P55" s="60">
        <f t="shared" si="14"/>
        <v>4.6602343463932634</v>
      </c>
      <c r="Q55" s="313">
        <f t="shared" si="14"/>
        <v>6.0278333636529027</v>
      </c>
      <c r="R55" s="112">
        <f t="shared" si="9"/>
        <v>0.29346142610147435</v>
      </c>
    </row>
    <row r="56" spans="1:18" ht="20.100000000000001" customHeight="1" x14ac:dyDescent="0.25">
      <c r="A56" s="68" t="s">
        <v>64</v>
      </c>
      <c r="B56" s="28">
        <v>252.18</v>
      </c>
      <c r="C56" s="265">
        <v>331.39000000000004</v>
      </c>
      <c r="D56" s="4">
        <f t="shared" si="10"/>
        <v>6.7677608434662119E-4</v>
      </c>
      <c r="E56" s="271">
        <f t="shared" si="11"/>
        <v>9.0576506522169935E-4</v>
      </c>
      <c r="F56" s="107">
        <f t="shared" si="15"/>
        <v>0.3141010389404395</v>
      </c>
      <c r="G56" s="103">
        <f t="shared" si="16"/>
        <v>0.33835264893580069</v>
      </c>
      <c r="I56" s="28">
        <v>145.63399999999999</v>
      </c>
      <c r="J56" s="265">
        <v>184.49199999999999</v>
      </c>
      <c r="K56" s="4">
        <f t="shared" si="12"/>
        <v>9.5756406075885156E-4</v>
      </c>
      <c r="L56" s="271">
        <f t="shared" si="13"/>
        <v>1.2297876879129577E-3</v>
      </c>
      <c r="M56" s="107">
        <f t="shared" si="17"/>
        <v>0.26681956136616453</v>
      </c>
      <c r="N56" s="103">
        <f t="shared" si="18"/>
        <v>0.28428764017978497</v>
      </c>
      <c r="P56" s="60">
        <f t="shared" si="14"/>
        <v>5.7750019827107613</v>
      </c>
      <c r="Q56" s="313">
        <f t="shared" si="14"/>
        <v>5.5672168743776211</v>
      </c>
      <c r="R56" s="112">
        <f t="shared" si="9"/>
        <v>-3.5980092986151097E-2</v>
      </c>
    </row>
    <row r="57" spans="1:18" ht="20.100000000000001" customHeight="1" x14ac:dyDescent="0.25">
      <c r="A57" s="68" t="s">
        <v>191</v>
      </c>
      <c r="B57" s="28">
        <v>111.04</v>
      </c>
      <c r="C57" s="265">
        <v>177.44</v>
      </c>
      <c r="D57" s="4">
        <f t="shared" si="10"/>
        <v>2.9799832027063532E-4</v>
      </c>
      <c r="E57" s="271">
        <f t="shared" si="11"/>
        <v>4.8498431809329887E-4</v>
      </c>
      <c r="F57" s="107">
        <f t="shared" si="15"/>
        <v>0.59798270893371752</v>
      </c>
      <c r="G57" s="103">
        <f t="shared" si="16"/>
        <v>0.62747332821489432</v>
      </c>
      <c r="I57" s="28">
        <v>77.754000000000005</v>
      </c>
      <c r="J57" s="265">
        <v>116.50700000000001</v>
      </c>
      <c r="K57" s="4">
        <f t="shared" si="12"/>
        <v>5.1124350069519319E-4</v>
      </c>
      <c r="L57" s="271">
        <f t="shared" si="13"/>
        <v>7.7661293799012956E-4</v>
      </c>
      <c r="M57" s="107">
        <f t="shared" si="17"/>
        <v>0.49840522674074644</v>
      </c>
      <c r="N57" s="103">
        <f t="shared" si="18"/>
        <v>0.51906662272299753</v>
      </c>
      <c r="P57" s="60">
        <f t="shared" si="14"/>
        <v>7.0023414985590779</v>
      </c>
      <c r="Q57" s="313">
        <f t="shared" si="14"/>
        <v>6.5659941388638421</v>
      </c>
      <c r="R57" s="112">
        <f t="shared" si="9"/>
        <v>-6.2314492914266773E-2</v>
      </c>
    </row>
    <row r="58" spans="1:18" ht="20.100000000000001" customHeight="1" x14ac:dyDescent="0.25">
      <c r="A58" s="68" t="s">
        <v>68</v>
      </c>
      <c r="B58" s="28">
        <v>162.30000000000001</v>
      </c>
      <c r="C58" s="265">
        <v>137.51999999999998</v>
      </c>
      <c r="D58" s="4">
        <f t="shared" si="10"/>
        <v>4.3556490796041166E-4</v>
      </c>
      <c r="E58" s="271">
        <f t="shared" si="11"/>
        <v>3.7587377944201114E-4</v>
      </c>
      <c r="F58" s="107">
        <f t="shared" ref="F58:F60" si="19">(C58-B58)/B58</f>
        <v>-0.15268022181146043</v>
      </c>
      <c r="G58" s="103">
        <f t="shared" ref="G58:G60" si="20">(E58-D58)/D58</f>
        <v>-0.13704301569635594</v>
      </c>
      <c r="I58" s="28">
        <v>113.965</v>
      </c>
      <c r="J58" s="265">
        <v>93.481999999999985</v>
      </c>
      <c r="K58" s="4">
        <f t="shared" si="12"/>
        <v>7.4933592556945859E-4</v>
      </c>
      <c r="L58" s="271">
        <f t="shared" si="13"/>
        <v>6.2313277888189787E-4</v>
      </c>
      <c r="M58" s="107">
        <f t="shared" ref="M58:M61" si="21">(J58-I58)/I58</f>
        <v>-0.17973061904970841</v>
      </c>
      <c r="N58" s="103">
        <f t="shared" ref="N58:N61" si="22">(L58-K58)/K58</f>
        <v>-0.168419986792509</v>
      </c>
      <c r="P58" s="60">
        <f t="shared" ref="P58:P61" si="23">(I58/B58)*10</f>
        <v>7.0218730745532962</v>
      </c>
      <c r="Q58" s="313">
        <f t="shared" ref="Q58:Q61" si="24">(J58/C58)*10</f>
        <v>6.7977021524141943</v>
      </c>
      <c r="R58" s="112">
        <f t="shared" ref="R58:R61" si="25">(Q58-P58)/P58</f>
        <v>-3.1924661662068393E-2</v>
      </c>
    </row>
    <row r="59" spans="1:18" ht="20.100000000000001" customHeight="1" x14ac:dyDescent="0.25">
      <c r="A59" s="68" t="s">
        <v>216</v>
      </c>
      <c r="B59" s="28">
        <v>105.95</v>
      </c>
      <c r="C59" s="265">
        <v>111.33</v>
      </c>
      <c r="D59" s="4">
        <f t="shared" si="10"/>
        <v>2.8433827478992988E-4</v>
      </c>
      <c r="E59" s="271">
        <f t="shared" si="11"/>
        <v>3.0429048767654962E-4</v>
      </c>
      <c r="F59" s="107">
        <f t="shared" si="19"/>
        <v>5.0778669183577117E-2</v>
      </c>
      <c r="G59" s="103">
        <f t="shared" si="20"/>
        <v>7.0170689828376084E-2</v>
      </c>
      <c r="I59" s="28">
        <v>58.453999999999994</v>
      </c>
      <c r="J59" s="265">
        <v>69.948999999999998</v>
      </c>
      <c r="K59" s="4">
        <f t="shared" si="12"/>
        <v>3.8434328252741741E-4</v>
      </c>
      <c r="L59" s="271">
        <f t="shared" si="13"/>
        <v>4.662663908560994E-4</v>
      </c>
      <c r="M59" s="107">
        <f t="shared" si="21"/>
        <v>0.19665035754610474</v>
      </c>
      <c r="N59" s="103">
        <f t="shared" si="22"/>
        <v>0.21315087853223488</v>
      </c>
      <c r="P59" s="60">
        <f t="shared" si="23"/>
        <v>5.5171307220386971</v>
      </c>
      <c r="Q59" s="313">
        <f t="shared" si="24"/>
        <v>6.2830324261205428</v>
      </c>
      <c r="R59" s="112">
        <f t="shared" si="25"/>
        <v>0.13882246817578189</v>
      </c>
    </row>
    <row r="60" spans="1:18" ht="20.100000000000001" customHeight="1" x14ac:dyDescent="0.25">
      <c r="A60" s="68" t="s">
        <v>65</v>
      </c>
      <c r="B60" s="28">
        <v>90.7</v>
      </c>
      <c r="C60" s="265">
        <v>91.060000000000016</v>
      </c>
      <c r="D60" s="4">
        <f t="shared" si="10"/>
        <v>2.4341181239685358E-4</v>
      </c>
      <c r="E60" s="271">
        <f t="shared" si="11"/>
        <v>2.4888791707380415E-4</v>
      </c>
      <c r="F60" s="107">
        <f t="shared" si="19"/>
        <v>3.9691289966925425E-3</v>
      </c>
      <c r="G60" s="103">
        <f t="shared" si="20"/>
        <v>2.2497284018502921E-2</v>
      </c>
      <c r="I60" s="28">
        <v>58.855000000000004</v>
      </c>
      <c r="J60" s="265">
        <v>68.183999999999997</v>
      </c>
      <c r="K60" s="4">
        <f t="shared" si="12"/>
        <v>3.8697991400333864E-4</v>
      </c>
      <c r="L60" s="271">
        <f t="shared" si="13"/>
        <v>4.545012451090406E-4</v>
      </c>
      <c r="M60" s="107">
        <f t="shared" si="21"/>
        <v>0.15850819811400887</v>
      </c>
      <c r="N60" s="103">
        <f t="shared" si="22"/>
        <v>0.17448277975770965</v>
      </c>
      <c r="P60" s="60">
        <f t="shared" si="23"/>
        <v>6.4889746416758545</v>
      </c>
      <c r="Q60" s="313">
        <f t="shared" si="24"/>
        <v>7.4878102350098814</v>
      </c>
      <c r="R60" s="112">
        <f t="shared" si="25"/>
        <v>0.15392810859807365</v>
      </c>
    </row>
    <row r="61" spans="1:18" ht="20.100000000000001" customHeight="1" thickBot="1" x14ac:dyDescent="0.3">
      <c r="A61" s="15" t="s">
        <v>18</v>
      </c>
      <c r="B61" s="28">
        <f>B62-SUM(B39:B60)</f>
        <v>203.24000000004889</v>
      </c>
      <c r="C61" s="265">
        <f>C62-SUM(C39:C60)</f>
        <v>464.23999999987427</v>
      </c>
      <c r="D61" s="4">
        <f t="shared" si="10"/>
        <v>5.4543568634562761E-4</v>
      </c>
      <c r="E61" s="271">
        <f t="shared" si="11"/>
        <v>1.2688746609083189E-3</v>
      </c>
      <c r="F61" s="107">
        <f t="shared" si="15"/>
        <v>1.2841960244034767</v>
      </c>
      <c r="G61" s="103">
        <f t="shared" si="16"/>
        <v>1.32635064531562</v>
      </c>
      <c r="I61" s="28">
        <f>I62-SUM(I39:I60)</f>
        <v>114.55899999997928</v>
      </c>
      <c r="J61" s="265">
        <f>J62-SUM(J39:J60)</f>
        <v>198.62200000003213</v>
      </c>
      <c r="K61" s="4">
        <f t="shared" si="12"/>
        <v>7.5324155922692126E-4</v>
      </c>
      <c r="L61" s="271">
        <f t="shared" si="13"/>
        <v>1.3239755119392007E-3</v>
      </c>
      <c r="M61" s="107">
        <f t="shared" si="21"/>
        <v>0.73379655897893714</v>
      </c>
      <c r="N61" s="103">
        <f t="shared" si="22"/>
        <v>0.75770374818145203</v>
      </c>
      <c r="P61" s="60">
        <f t="shared" si="23"/>
        <v>5.636636488877766</v>
      </c>
      <c r="Q61" s="313">
        <f t="shared" si="24"/>
        <v>4.2784335688455517</v>
      </c>
      <c r="R61" s="112">
        <f t="shared" si="25"/>
        <v>-0.24095982111179706</v>
      </c>
    </row>
    <row r="62" spans="1:18" ht="26.25" customHeight="1" thickBot="1" x14ac:dyDescent="0.3">
      <c r="A62" s="19" t="s">
        <v>19</v>
      </c>
      <c r="B62" s="72">
        <v>372619.55</v>
      </c>
      <c r="C62" s="310">
        <v>365867.49999999994</v>
      </c>
      <c r="D62" s="69">
        <f>SUM(D39:D61)</f>
        <v>0.99999999999999989</v>
      </c>
      <c r="E62" s="311">
        <f>SUM(E39:E61)</f>
        <v>0.99999999999999944</v>
      </c>
      <c r="F62" s="117">
        <f t="shared" si="15"/>
        <v>-1.8120493141060491E-2</v>
      </c>
      <c r="G62" s="119">
        <v>0</v>
      </c>
      <c r="H62" s="2"/>
      <c r="I62" s="72">
        <v>152087.99699999994</v>
      </c>
      <c r="J62" s="310">
        <v>150019.391</v>
      </c>
      <c r="K62" s="69">
        <f>SUM(K39:K61)</f>
        <v>1.0000000000000004</v>
      </c>
      <c r="L62" s="311">
        <f>SUM(L39:L61)</f>
        <v>1.0000000000000002</v>
      </c>
      <c r="M62" s="117">
        <f t="shared" si="17"/>
        <v>-1.3601375787728616E-2</v>
      </c>
      <c r="N62" s="119">
        <v>0</v>
      </c>
      <c r="O62" s="2"/>
      <c r="P62" s="51">
        <f t="shared" si="14"/>
        <v>4.0815893046942904</v>
      </c>
      <c r="Q62" s="302">
        <f t="shared" si="14"/>
        <v>4.1003748898166688</v>
      </c>
      <c r="R62" s="118">
        <f t="shared" si="9"/>
        <v>4.6025172353261574E-3</v>
      </c>
    </row>
    <row r="64" spans="1:18" ht="15.75" thickBot="1" x14ac:dyDescent="0.3"/>
    <row r="65" spans="1:18" x14ac:dyDescent="0.25">
      <c r="A65" s="397" t="s">
        <v>16</v>
      </c>
      <c r="B65" s="385" t="s">
        <v>1</v>
      </c>
      <c r="C65" s="380"/>
      <c r="D65" s="385" t="s">
        <v>13</v>
      </c>
      <c r="E65" s="380"/>
      <c r="F65" s="400" t="s">
        <v>101</v>
      </c>
      <c r="G65" s="396"/>
      <c r="I65" s="393" t="s">
        <v>20</v>
      </c>
      <c r="J65" s="394"/>
      <c r="K65" s="385" t="s">
        <v>13</v>
      </c>
      <c r="L65" s="386"/>
      <c r="M65" s="395" t="s">
        <v>101</v>
      </c>
      <c r="N65" s="396"/>
      <c r="P65" s="391" t="s">
        <v>23</v>
      </c>
      <c r="Q65" s="380"/>
      <c r="R65" s="247" t="s">
        <v>0</v>
      </c>
    </row>
    <row r="66" spans="1:18" x14ac:dyDescent="0.25">
      <c r="A66" s="398"/>
      <c r="B66" s="388" t="str">
        <f>B5</f>
        <v>jan - set</v>
      </c>
      <c r="C66" s="376"/>
      <c r="D66" s="388" t="str">
        <f>B5</f>
        <v>jan - set</v>
      </c>
      <c r="E66" s="376"/>
      <c r="F66" s="388" t="str">
        <f>B5</f>
        <v>jan - set</v>
      </c>
      <c r="G66" s="377"/>
      <c r="I66" s="390" t="str">
        <f>B5</f>
        <v>jan - set</v>
      </c>
      <c r="J66" s="376"/>
      <c r="K66" s="388" t="str">
        <f>B5</f>
        <v>jan - set</v>
      </c>
      <c r="L66" s="389"/>
      <c r="M66" s="376" t="str">
        <f>B5</f>
        <v>jan - set</v>
      </c>
      <c r="N66" s="377"/>
      <c r="P66" s="390" t="str">
        <f>B5</f>
        <v>jan - set</v>
      </c>
      <c r="Q66" s="389"/>
      <c r="R66" s="248" t="str">
        <f>R37</f>
        <v>2017/2016</v>
      </c>
    </row>
    <row r="67" spans="1:18" ht="19.5" customHeight="1" thickBot="1" x14ac:dyDescent="0.3">
      <c r="A67" s="399"/>
      <c r="B67" s="172">
        <f>B6</f>
        <v>2016</v>
      </c>
      <c r="C67" s="252">
        <f>C6</f>
        <v>2017</v>
      </c>
      <c r="D67" s="172">
        <f>B6</f>
        <v>2016</v>
      </c>
      <c r="E67" s="252">
        <f>C6</f>
        <v>2017</v>
      </c>
      <c r="F67" s="172" t="s">
        <v>1</v>
      </c>
      <c r="G67" s="251" t="s">
        <v>15</v>
      </c>
      <c r="I67" s="41">
        <f>B6</f>
        <v>2016</v>
      </c>
      <c r="J67" s="252">
        <f>C6</f>
        <v>2017</v>
      </c>
      <c r="K67" s="172">
        <f>B6</f>
        <v>2016</v>
      </c>
      <c r="L67" s="252">
        <f>C6</f>
        <v>2017</v>
      </c>
      <c r="M67" s="42">
        <v>1000</v>
      </c>
      <c r="N67" s="251" t="s">
        <v>15</v>
      </c>
      <c r="P67" s="41">
        <f>B6</f>
        <v>2016</v>
      </c>
      <c r="Q67" s="252">
        <f>C6</f>
        <v>2017</v>
      </c>
      <c r="R67" s="249" t="s">
        <v>24</v>
      </c>
    </row>
    <row r="68" spans="1:18" ht="20.100000000000001" customHeight="1" x14ac:dyDescent="0.25">
      <c r="A68" s="68" t="s">
        <v>36</v>
      </c>
      <c r="B68" s="70">
        <v>24216.37</v>
      </c>
      <c r="C68" s="304">
        <v>24108.55</v>
      </c>
      <c r="D68" s="4">
        <f>B68/$B$96</f>
        <v>0.44183804445498631</v>
      </c>
      <c r="E68" s="306">
        <f>C68/$C$96</f>
        <v>0.42453427409165567</v>
      </c>
      <c r="F68" s="120">
        <f t="shared" ref="F68:F85" si="26">(C68-B68)/B68</f>
        <v>-4.4523601183827184E-3</v>
      </c>
      <c r="G68" s="121">
        <f t="shared" ref="G68:G85" si="27">(E68-D68)/D68</f>
        <v>-3.9163151703414521E-2</v>
      </c>
      <c r="I68" s="28">
        <v>21836.707999999999</v>
      </c>
      <c r="J68" s="304">
        <v>22291.996999999999</v>
      </c>
      <c r="K68" s="74">
        <f>I68/$I$96</f>
        <v>0.47157712642621219</v>
      </c>
      <c r="L68" s="306">
        <f>J68/$J$96</f>
        <v>0.45641081614339918</v>
      </c>
      <c r="M68" s="120">
        <f t="shared" ref="M68:M85" si="28">(J68-I68)/I68</f>
        <v>2.084970866487754E-2</v>
      </c>
      <c r="N68" s="121">
        <f t="shared" ref="N68:N85" si="29">(L68-K68)/K68</f>
        <v>-3.2160826793591502E-2</v>
      </c>
      <c r="P68" s="75">
        <f t="shared" ref="P68:Q96" si="30">(I68/B68)*10</f>
        <v>9.01733331626499</v>
      </c>
      <c r="Q68" s="308">
        <f t="shared" si="30"/>
        <v>9.246510885142408</v>
      </c>
      <c r="R68" s="124">
        <f t="shared" si="9"/>
        <v>2.5415226524236341E-2</v>
      </c>
    </row>
    <row r="69" spans="1:18" ht="20.100000000000001" customHeight="1" x14ac:dyDescent="0.25">
      <c r="A69" s="68" t="s">
        <v>41</v>
      </c>
      <c r="B69" s="28">
        <v>9471.7799999999988</v>
      </c>
      <c r="C69" s="265">
        <v>8843.43</v>
      </c>
      <c r="D69" s="4">
        <f t="shared" ref="D69:D95" si="31">B69/$B$96</f>
        <v>0.17281668361971053</v>
      </c>
      <c r="E69" s="271">
        <f t="shared" ref="E69:E95" si="32">C69/$C$96</f>
        <v>0.15572645951458594</v>
      </c>
      <c r="F69" s="122">
        <f t="shared" si="26"/>
        <v>-6.6339167506001898E-2</v>
      </c>
      <c r="G69" s="103">
        <f t="shared" si="27"/>
        <v>-9.8892211950625419E-2</v>
      </c>
      <c r="I69" s="28">
        <v>8426.4750000000004</v>
      </c>
      <c r="J69" s="265">
        <v>8602.1669999999995</v>
      </c>
      <c r="K69" s="35">
        <f t="shared" ref="K69:K96" si="33">I69/$I$96</f>
        <v>0.18197490511858824</v>
      </c>
      <c r="L69" s="271">
        <f t="shared" ref="L69:L96" si="34">J69/$J$96</f>
        <v>0.17612249190020149</v>
      </c>
      <c r="M69" s="122">
        <f t="shared" si="28"/>
        <v>2.0849999554973946E-2</v>
      </c>
      <c r="N69" s="103">
        <f t="shared" si="29"/>
        <v>-3.2160551008793718E-2</v>
      </c>
      <c r="P69" s="73">
        <f t="shared" si="30"/>
        <v>8.8964006765359844</v>
      </c>
      <c r="Q69" s="278">
        <f t="shared" si="30"/>
        <v>9.727183909410714</v>
      </c>
      <c r="R69" s="112">
        <f t="shared" si="9"/>
        <v>9.3384196944489906E-2</v>
      </c>
    </row>
    <row r="70" spans="1:18" ht="20.100000000000001" customHeight="1" x14ac:dyDescent="0.25">
      <c r="A70" s="68" t="s">
        <v>43</v>
      </c>
      <c r="B70" s="28">
        <v>3619.41</v>
      </c>
      <c r="C70" s="265">
        <v>3920.97</v>
      </c>
      <c r="D70" s="4">
        <f t="shared" si="31"/>
        <v>6.6037685932318596E-2</v>
      </c>
      <c r="E70" s="271">
        <f t="shared" si="32"/>
        <v>6.9045469457315309E-2</v>
      </c>
      <c r="F70" s="122">
        <f t="shared" si="26"/>
        <v>8.3317446766185632E-2</v>
      </c>
      <c r="G70" s="103">
        <f t="shared" si="27"/>
        <v>4.5546470663423336E-2</v>
      </c>
      <c r="I70" s="28">
        <v>2301.3710000000001</v>
      </c>
      <c r="J70" s="265">
        <v>2474.4089999999997</v>
      </c>
      <c r="K70" s="35">
        <f t="shared" si="33"/>
        <v>4.96995207803584E-2</v>
      </c>
      <c r="L70" s="271">
        <f t="shared" si="34"/>
        <v>5.0661545987224568E-2</v>
      </c>
      <c r="M70" s="122">
        <f t="shared" si="28"/>
        <v>7.5189093805387977E-2</v>
      </c>
      <c r="N70" s="103">
        <f t="shared" si="29"/>
        <v>1.9356830644660209E-2</v>
      </c>
      <c r="P70" s="73">
        <f t="shared" si="30"/>
        <v>6.3584147692579744</v>
      </c>
      <c r="Q70" s="278">
        <f t="shared" si="30"/>
        <v>6.3107062793135373</v>
      </c>
      <c r="R70" s="112">
        <f t="shared" si="9"/>
        <v>-7.5032050716635889E-3</v>
      </c>
    </row>
    <row r="71" spans="1:18" ht="20.100000000000001" customHeight="1" x14ac:dyDescent="0.25">
      <c r="A71" s="68" t="s">
        <v>42</v>
      </c>
      <c r="B71" s="28">
        <v>4459.130000000001</v>
      </c>
      <c r="C71" s="265">
        <v>5106.72</v>
      </c>
      <c r="D71" s="4">
        <f t="shared" si="31"/>
        <v>8.1358737051447583E-2</v>
      </c>
      <c r="E71" s="271">
        <f t="shared" si="32"/>
        <v>8.9925676500218391E-2</v>
      </c>
      <c r="F71" s="122">
        <f t="shared" si="26"/>
        <v>0.14522788077494916</v>
      </c>
      <c r="G71" s="103">
        <f t="shared" si="27"/>
        <v>0.10529833376535164</v>
      </c>
      <c r="I71" s="28">
        <v>1831.742</v>
      </c>
      <c r="J71" s="265">
        <v>2290.7719999999999</v>
      </c>
      <c r="K71" s="35">
        <f t="shared" si="33"/>
        <v>3.9557593970400796E-2</v>
      </c>
      <c r="L71" s="271">
        <f t="shared" si="34"/>
        <v>4.6901725229841311E-2</v>
      </c>
      <c r="M71" s="122">
        <f t="shared" si="28"/>
        <v>0.2505975186461849</v>
      </c>
      <c r="N71" s="103">
        <f t="shared" si="29"/>
        <v>0.18565667226717086</v>
      </c>
      <c r="P71" s="73">
        <f t="shared" si="30"/>
        <v>4.1078461493609728</v>
      </c>
      <c r="Q71" s="278">
        <f t="shared" si="30"/>
        <v>4.4857991039258067</v>
      </c>
      <c r="R71" s="112">
        <f t="shared" si="9"/>
        <v>9.2007573025496406E-2</v>
      </c>
    </row>
    <row r="72" spans="1:18" ht="20.100000000000001" customHeight="1" x14ac:dyDescent="0.25">
      <c r="A72" s="68" t="s">
        <v>56</v>
      </c>
      <c r="B72" s="28">
        <v>762.87000000000012</v>
      </c>
      <c r="C72" s="265">
        <v>962.55000000000007</v>
      </c>
      <c r="D72" s="4">
        <f t="shared" si="31"/>
        <v>1.3918889948137374E-2</v>
      </c>
      <c r="E72" s="271">
        <f t="shared" si="32"/>
        <v>1.6949815128944844E-2</v>
      </c>
      <c r="F72" s="122">
        <f t="shared" si="26"/>
        <v>0.26174839749891843</v>
      </c>
      <c r="G72" s="103">
        <f t="shared" si="27"/>
        <v>0.2177562429260437</v>
      </c>
      <c r="I72" s="28">
        <v>1962.7269999999999</v>
      </c>
      <c r="J72" s="265">
        <v>2166.2959999999998</v>
      </c>
      <c r="K72" s="35">
        <f t="shared" si="33"/>
        <v>4.2386295526740572E-2</v>
      </c>
      <c r="L72" s="271">
        <f t="shared" si="34"/>
        <v>4.4353178648291629E-2</v>
      </c>
      <c r="M72" s="122">
        <f t="shared" si="28"/>
        <v>0.1037174298819958</v>
      </c>
      <c r="N72" s="103">
        <f t="shared" si="29"/>
        <v>4.6403751427396944E-2</v>
      </c>
      <c r="P72" s="73">
        <f t="shared" si="30"/>
        <v>25.728197464836732</v>
      </c>
      <c r="Q72" s="278">
        <f t="shared" si="30"/>
        <v>22.505802295984623</v>
      </c>
      <c r="R72" s="112">
        <f t="shared" ref="R72:R85" si="35">(Q72-P72)/P72</f>
        <v>-0.12524760715383287</v>
      </c>
    </row>
    <row r="73" spans="1:18" ht="20.100000000000001" customHeight="1" x14ac:dyDescent="0.25">
      <c r="A73" s="68" t="s">
        <v>74</v>
      </c>
      <c r="B73" s="28">
        <v>752.06999999999994</v>
      </c>
      <c r="C73" s="265">
        <v>927.18000000000006</v>
      </c>
      <c r="D73" s="4">
        <f t="shared" si="31"/>
        <v>1.3721839321634973E-2</v>
      </c>
      <c r="E73" s="271">
        <f t="shared" si="32"/>
        <v>1.63269747974184E-2</v>
      </c>
      <c r="F73" s="122">
        <f t="shared" si="26"/>
        <v>0.23283736886194123</v>
      </c>
      <c r="G73" s="103">
        <f t="shared" si="27"/>
        <v>0.18985322701424995</v>
      </c>
      <c r="I73" s="28">
        <v>1138.0739999999998</v>
      </c>
      <c r="J73" s="265">
        <v>1468.547</v>
      </c>
      <c r="K73" s="35">
        <f t="shared" si="33"/>
        <v>2.4577407298773467E-2</v>
      </c>
      <c r="L73" s="271">
        <f t="shared" si="34"/>
        <v>3.0067325722991103E-2</v>
      </c>
      <c r="M73" s="122">
        <f t="shared" si="28"/>
        <v>0.2903791844818529</v>
      </c>
      <c r="N73" s="103">
        <f t="shared" si="29"/>
        <v>0.22337256153506518</v>
      </c>
      <c r="P73" s="73">
        <f t="shared" si="30"/>
        <v>15.132554150544497</v>
      </c>
      <c r="Q73" s="278">
        <f t="shared" si="30"/>
        <v>15.838855454172867</v>
      </c>
      <c r="R73" s="112">
        <f t="shared" si="35"/>
        <v>4.6674295469344568E-2</v>
      </c>
    </row>
    <row r="74" spans="1:18" ht="20.100000000000001" customHeight="1" x14ac:dyDescent="0.25">
      <c r="A74" s="68" t="s">
        <v>48</v>
      </c>
      <c r="B74" s="28">
        <v>1123.9899999999998</v>
      </c>
      <c r="C74" s="265">
        <v>1845.8099999999997</v>
      </c>
      <c r="D74" s="4">
        <f t="shared" si="31"/>
        <v>2.050767904466937E-2</v>
      </c>
      <c r="E74" s="271">
        <f t="shared" si="32"/>
        <v>3.2503390227165002E-2</v>
      </c>
      <c r="F74" s="122">
        <f t="shared" si="26"/>
        <v>0.64219432557229161</v>
      </c>
      <c r="G74" s="103">
        <f t="shared" si="27"/>
        <v>0.5849375327342915</v>
      </c>
      <c r="I74" s="28">
        <v>791.43399999999997</v>
      </c>
      <c r="J74" s="265">
        <v>1234.0079999999998</v>
      </c>
      <c r="K74" s="35">
        <f t="shared" si="33"/>
        <v>1.7091503512159562E-2</v>
      </c>
      <c r="L74" s="271">
        <f t="shared" si="34"/>
        <v>2.5265327211711167E-2</v>
      </c>
      <c r="M74" s="122">
        <f t="shared" si="28"/>
        <v>0.55920518956729159</v>
      </c>
      <c r="N74" s="103">
        <f t="shared" si="29"/>
        <v>0.47823900885819831</v>
      </c>
      <c r="P74" s="73">
        <f t="shared" si="30"/>
        <v>7.0412904029395298</v>
      </c>
      <c r="Q74" s="278">
        <f t="shared" si="30"/>
        <v>6.6854551660246724</v>
      </c>
      <c r="R74" s="112">
        <f t="shared" si="35"/>
        <v>-5.0535515019563285E-2</v>
      </c>
    </row>
    <row r="75" spans="1:18" ht="20.100000000000001" customHeight="1" x14ac:dyDescent="0.25">
      <c r="A75" s="68" t="s">
        <v>59</v>
      </c>
      <c r="B75" s="28">
        <v>760.31000000000006</v>
      </c>
      <c r="C75" s="265">
        <v>1521.51</v>
      </c>
      <c r="D75" s="4">
        <f t="shared" si="31"/>
        <v>1.3872181651484954E-2</v>
      </c>
      <c r="E75" s="271">
        <f t="shared" si="32"/>
        <v>2.6792699825298288E-2</v>
      </c>
      <c r="F75" s="122">
        <f t="shared" si="26"/>
        <v>1.0011705751601319</v>
      </c>
      <c r="G75" s="103">
        <f t="shared" si="27"/>
        <v>0.93139770646171227</v>
      </c>
      <c r="I75" s="28">
        <v>500.78699999999998</v>
      </c>
      <c r="J75" s="265">
        <v>1043.893</v>
      </c>
      <c r="K75" s="35">
        <f t="shared" si="33"/>
        <v>1.0814802964421355E-2</v>
      </c>
      <c r="L75" s="271">
        <f t="shared" si="34"/>
        <v>2.1372874583483099E-2</v>
      </c>
      <c r="M75" s="122">
        <f t="shared" si="28"/>
        <v>1.0845049891470826</v>
      </c>
      <c r="N75" s="103">
        <f t="shared" si="29"/>
        <v>0.97626111671158422</v>
      </c>
      <c r="P75" s="73">
        <f t="shared" si="30"/>
        <v>6.5866159855848263</v>
      </c>
      <c r="Q75" s="278">
        <f t="shared" si="30"/>
        <v>6.8609013414305533</v>
      </c>
      <c r="R75" s="112">
        <f t="shared" si="35"/>
        <v>4.164283395995997E-2</v>
      </c>
    </row>
    <row r="76" spans="1:18" ht="20.100000000000001" customHeight="1" x14ac:dyDescent="0.25">
      <c r="A76" s="68" t="s">
        <v>72</v>
      </c>
      <c r="B76" s="28">
        <v>426.64000000000004</v>
      </c>
      <c r="C76" s="265">
        <v>460.88</v>
      </c>
      <c r="D76" s="4">
        <f t="shared" si="31"/>
        <v>7.7842295639798768E-3</v>
      </c>
      <c r="E76" s="271">
        <f t="shared" si="32"/>
        <v>8.1157662424062114E-3</v>
      </c>
      <c r="F76" s="122">
        <f t="shared" si="26"/>
        <v>8.025501593849603E-2</v>
      </c>
      <c r="G76" s="103">
        <f t="shared" si="27"/>
        <v>4.2590814633789956E-2</v>
      </c>
      <c r="I76" s="28">
        <v>402.23300000000006</v>
      </c>
      <c r="J76" s="265">
        <v>1000.5880000000001</v>
      </c>
      <c r="K76" s="35">
        <f t="shared" si="33"/>
        <v>8.686468779716917E-3</v>
      </c>
      <c r="L76" s="271">
        <f t="shared" si="34"/>
        <v>2.0486239330791745E-2</v>
      </c>
      <c r="M76" s="122">
        <f t="shared" si="28"/>
        <v>1.4875830675255386</v>
      </c>
      <c r="N76" s="103">
        <f t="shared" si="29"/>
        <v>1.3584082151572954</v>
      </c>
      <c r="P76" s="73">
        <f t="shared" si="30"/>
        <v>9.4279251828239268</v>
      </c>
      <c r="Q76" s="278">
        <f t="shared" si="30"/>
        <v>21.710380142336405</v>
      </c>
      <c r="R76" s="112">
        <f t="shared" si="35"/>
        <v>1.3027739106255338</v>
      </c>
    </row>
    <row r="77" spans="1:18" ht="20.100000000000001" customHeight="1" x14ac:dyDescent="0.25">
      <c r="A77" s="68" t="s">
        <v>103</v>
      </c>
      <c r="B77" s="28">
        <v>940.06000000000006</v>
      </c>
      <c r="C77" s="265">
        <v>1210.6599999999999</v>
      </c>
      <c r="D77" s="4">
        <f t="shared" si="31"/>
        <v>1.7151797402763274E-2</v>
      </c>
      <c r="E77" s="271">
        <f t="shared" si="32"/>
        <v>2.1318854276669637E-2</v>
      </c>
      <c r="F77" s="122">
        <f t="shared" si="26"/>
        <v>0.2878539667680784</v>
      </c>
      <c r="G77" s="103">
        <f t="shared" si="27"/>
        <v>0.24295161469403906</v>
      </c>
      <c r="I77" s="28">
        <v>637.19100000000003</v>
      </c>
      <c r="J77" s="265">
        <v>852.73599999999999</v>
      </c>
      <c r="K77" s="35">
        <f t="shared" si="33"/>
        <v>1.3760531155366669E-2</v>
      </c>
      <c r="L77" s="271">
        <f t="shared" si="34"/>
        <v>1.7459087838333089E-2</v>
      </c>
      <c r="M77" s="122">
        <f t="shared" si="28"/>
        <v>0.33827376720637919</v>
      </c>
      <c r="N77" s="103">
        <f t="shared" si="29"/>
        <v>0.26878008132149511</v>
      </c>
      <c r="P77" s="73">
        <f t="shared" si="30"/>
        <v>6.7781950088292229</v>
      </c>
      <c r="Q77" s="278">
        <f t="shared" si="30"/>
        <v>7.0435630152148416</v>
      </c>
      <c r="R77" s="112">
        <f t="shared" si="35"/>
        <v>3.9150246642351318E-2</v>
      </c>
    </row>
    <row r="78" spans="1:18" ht="20.100000000000001" customHeight="1" x14ac:dyDescent="0.25">
      <c r="A78" s="68" t="s">
        <v>52</v>
      </c>
      <c r="B78" s="28">
        <v>1308.1599999999999</v>
      </c>
      <c r="C78" s="265">
        <v>1327.66</v>
      </c>
      <c r="D78" s="4">
        <f t="shared" si="31"/>
        <v>2.3867939589386634E-2</v>
      </c>
      <c r="E78" s="271">
        <f t="shared" si="32"/>
        <v>2.3379140360599356E-2</v>
      </c>
      <c r="F78" s="122">
        <f t="shared" si="26"/>
        <v>1.4906433463796652E-2</v>
      </c>
      <c r="G78" s="103">
        <f t="shared" si="27"/>
        <v>-2.0479322354437054E-2</v>
      </c>
      <c r="I78" s="28">
        <v>1107.0550000000001</v>
      </c>
      <c r="J78" s="265">
        <v>789.24900000000002</v>
      </c>
      <c r="K78" s="35">
        <f t="shared" si="33"/>
        <v>2.3907532934715727E-2</v>
      </c>
      <c r="L78" s="271">
        <f t="shared" si="34"/>
        <v>1.6159242271132628E-2</v>
      </c>
      <c r="M78" s="122">
        <f t="shared" si="28"/>
        <v>-0.28707336130544553</v>
      </c>
      <c r="N78" s="103">
        <f t="shared" si="29"/>
        <v>-0.32409411229261287</v>
      </c>
      <c r="P78" s="73">
        <f t="shared" si="30"/>
        <v>8.4626880503913906</v>
      </c>
      <c r="Q78" s="278">
        <f t="shared" si="30"/>
        <v>5.9446620369672951</v>
      </c>
      <c r="R78" s="112">
        <f t="shared" si="35"/>
        <v>-0.29754446795514805</v>
      </c>
    </row>
    <row r="79" spans="1:18" ht="20.100000000000001" customHeight="1" x14ac:dyDescent="0.25">
      <c r="A79" s="68" t="s">
        <v>51</v>
      </c>
      <c r="B79" s="28">
        <v>1060.8699999999999</v>
      </c>
      <c r="C79" s="265">
        <v>731.74</v>
      </c>
      <c r="D79" s="4">
        <f t="shared" si="31"/>
        <v>1.9356027605333139E-2</v>
      </c>
      <c r="E79" s="271">
        <f t="shared" si="32"/>
        <v>1.2885416573117344E-2</v>
      </c>
      <c r="F79" s="122">
        <f t="shared" si="26"/>
        <v>-0.31024536465353902</v>
      </c>
      <c r="G79" s="103">
        <f t="shared" si="27"/>
        <v>-0.33429436887313368</v>
      </c>
      <c r="I79" s="28">
        <v>950.97200000000009</v>
      </c>
      <c r="J79" s="265">
        <v>606.37799999999993</v>
      </c>
      <c r="K79" s="35">
        <f t="shared" si="33"/>
        <v>2.0536824647368456E-2</v>
      </c>
      <c r="L79" s="271">
        <f t="shared" si="34"/>
        <v>1.2415104751333049E-2</v>
      </c>
      <c r="M79" s="122">
        <f t="shared" si="28"/>
        <v>-0.36235977505121092</v>
      </c>
      <c r="N79" s="103">
        <f t="shared" si="29"/>
        <v>-0.39547106407592114</v>
      </c>
      <c r="P79" s="73">
        <f t="shared" si="30"/>
        <v>8.9640766540669468</v>
      </c>
      <c r="Q79" s="278">
        <f t="shared" si="30"/>
        <v>8.2867958564517448</v>
      </c>
      <c r="R79" s="112">
        <f t="shared" si="35"/>
        <v>-7.5554998440126434E-2</v>
      </c>
    </row>
    <row r="80" spans="1:18" ht="20.100000000000001" customHeight="1" x14ac:dyDescent="0.25">
      <c r="A80" s="68" t="s">
        <v>75</v>
      </c>
      <c r="B80" s="28">
        <v>670.95</v>
      </c>
      <c r="C80" s="265">
        <v>829.85000000000014</v>
      </c>
      <c r="D80" s="4">
        <f t="shared" si="31"/>
        <v>1.2241770171461415E-2</v>
      </c>
      <c r="E80" s="271">
        <f t="shared" si="32"/>
        <v>1.4613063305547638E-2</v>
      </c>
      <c r="F80" s="122">
        <f t="shared" si="26"/>
        <v>0.23682837767344822</v>
      </c>
      <c r="G80" s="103">
        <f t="shared" si="27"/>
        <v>0.19370508520199897</v>
      </c>
      <c r="I80" s="28">
        <v>562.947</v>
      </c>
      <c r="J80" s="265">
        <v>548.01300000000003</v>
      </c>
      <c r="K80" s="35">
        <f t="shared" si="33"/>
        <v>1.2157186357497516E-2</v>
      </c>
      <c r="L80" s="271">
        <f t="shared" si="34"/>
        <v>1.1220128039098186E-2</v>
      </c>
      <c r="M80" s="122">
        <f t="shared" si="28"/>
        <v>-2.6528252215572635E-2</v>
      </c>
      <c r="N80" s="103">
        <f t="shared" si="29"/>
        <v>-7.7078551800057973E-2</v>
      </c>
      <c r="P80" s="73">
        <f t="shared" si="30"/>
        <v>8.3902973395931131</v>
      </c>
      <c r="Q80" s="278">
        <f t="shared" si="30"/>
        <v>6.6037597156112549</v>
      </c>
      <c r="R80" s="112">
        <f t="shared" si="35"/>
        <v>-0.21292900020972275</v>
      </c>
    </row>
    <row r="81" spans="1:18" ht="20.100000000000001" customHeight="1" x14ac:dyDescent="0.25">
      <c r="A81" s="68" t="s">
        <v>71</v>
      </c>
      <c r="B81" s="28">
        <v>412.21999999999997</v>
      </c>
      <c r="C81" s="265">
        <v>407.34000000000003</v>
      </c>
      <c r="D81" s="4">
        <f t="shared" si="31"/>
        <v>7.5211304867424163E-3</v>
      </c>
      <c r="E81" s="271">
        <f t="shared" si="32"/>
        <v>7.1729652429737599E-3</v>
      </c>
      <c r="F81" s="122">
        <f t="shared" si="26"/>
        <v>-1.1838338751152149E-2</v>
      </c>
      <c r="G81" s="103">
        <f t="shared" si="27"/>
        <v>-4.6291610600610017E-2</v>
      </c>
      <c r="I81" s="28">
        <v>388.29</v>
      </c>
      <c r="J81" s="265">
        <v>400.42999999999995</v>
      </c>
      <c r="K81" s="35">
        <f t="shared" si="33"/>
        <v>8.3853611276953448E-3</v>
      </c>
      <c r="L81" s="271">
        <f t="shared" si="34"/>
        <v>8.1984841065742709E-3</v>
      </c>
      <c r="M81" s="122">
        <f t="shared" si="28"/>
        <v>3.1265291405907773E-2</v>
      </c>
      <c r="N81" s="103">
        <f t="shared" si="29"/>
        <v>-2.2286102920940704E-2</v>
      </c>
      <c r="P81" s="73">
        <f t="shared" si="30"/>
        <v>9.4194847411576355</v>
      </c>
      <c r="Q81" s="278">
        <f t="shared" si="30"/>
        <v>9.8303628418520148</v>
      </c>
      <c r="R81" s="112">
        <f t="shared" si="35"/>
        <v>4.3620018714939104E-2</v>
      </c>
    </row>
    <row r="82" spans="1:18" ht="20.100000000000001" customHeight="1" x14ac:dyDescent="0.25">
      <c r="A82" s="68" t="s">
        <v>76</v>
      </c>
      <c r="B82" s="28">
        <v>744.11999999999989</v>
      </c>
      <c r="C82" s="265">
        <v>457.81000000000006</v>
      </c>
      <c r="D82" s="4">
        <f t="shared" si="31"/>
        <v>1.3576788166015152E-2</v>
      </c>
      <c r="E82" s="271">
        <f t="shared" si="32"/>
        <v>8.0617057443065181E-3</v>
      </c>
      <c r="F82" s="122">
        <f t="shared" si="26"/>
        <v>-0.38476321023490817</v>
      </c>
      <c r="G82" s="103">
        <f t="shared" si="27"/>
        <v>-0.4062140731865993</v>
      </c>
      <c r="I82" s="28">
        <v>588.89799999999991</v>
      </c>
      <c r="J82" s="265">
        <v>364.10599999999999</v>
      </c>
      <c r="K82" s="35">
        <f t="shared" si="33"/>
        <v>1.2717614147615266E-2</v>
      </c>
      <c r="L82" s="271">
        <f t="shared" si="34"/>
        <v>7.4547792475796815E-3</v>
      </c>
      <c r="M82" s="122">
        <f t="shared" si="28"/>
        <v>-0.38171635835068202</v>
      </c>
      <c r="N82" s="103">
        <f t="shared" si="29"/>
        <v>-0.413822501528122</v>
      </c>
      <c r="P82" s="73">
        <f t="shared" si="30"/>
        <v>7.9140192442079238</v>
      </c>
      <c r="Q82" s="278">
        <f t="shared" si="30"/>
        <v>7.9532120311919785</v>
      </c>
      <c r="R82" s="112">
        <f t="shared" si="35"/>
        <v>4.9523239424441564E-3</v>
      </c>
    </row>
    <row r="83" spans="1:18" ht="20.100000000000001" customHeight="1" x14ac:dyDescent="0.25">
      <c r="A83" s="68" t="s">
        <v>81</v>
      </c>
      <c r="B83" s="28">
        <v>254.2</v>
      </c>
      <c r="C83" s="265">
        <v>288.11</v>
      </c>
      <c r="D83" s="4">
        <f t="shared" si="31"/>
        <v>4.6379878941582705E-3</v>
      </c>
      <c r="E83" s="271">
        <f t="shared" si="32"/>
        <v>5.0734104584700002E-3</v>
      </c>
      <c r="F83" s="122">
        <f t="shared" si="26"/>
        <v>0.13339889850511419</v>
      </c>
      <c r="G83" s="103">
        <f t="shared" si="27"/>
        <v>9.3881781118954982E-2</v>
      </c>
      <c r="I83" s="28">
        <v>225.39299999999997</v>
      </c>
      <c r="J83" s="265">
        <v>279.83100000000002</v>
      </c>
      <c r="K83" s="35">
        <f t="shared" si="33"/>
        <v>4.8675003236102821E-3</v>
      </c>
      <c r="L83" s="271">
        <f t="shared" si="34"/>
        <v>5.7293160003665687E-3</v>
      </c>
      <c r="M83" s="122">
        <f t="shared" si="28"/>
        <v>0.2415248033434936</v>
      </c>
      <c r="N83" s="103">
        <f t="shared" si="29"/>
        <v>0.17705508360748659</v>
      </c>
      <c r="P83" s="73">
        <f t="shared" si="30"/>
        <v>8.8667584579071583</v>
      </c>
      <c r="Q83" s="278">
        <f t="shared" si="30"/>
        <v>9.7126444760681689</v>
      </c>
      <c r="R83" s="112">
        <f t="shared" si="35"/>
        <v>9.539969112462629E-2</v>
      </c>
    </row>
    <row r="84" spans="1:18" ht="20.100000000000001" customHeight="1" x14ac:dyDescent="0.25">
      <c r="A84" s="68" t="s">
        <v>78</v>
      </c>
      <c r="B84" s="28">
        <v>188.89000000000001</v>
      </c>
      <c r="C84" s="265">
        <v>243.17999999999998</v>
      </c>
      <c r="D84" s="4">
        <f t="shared" si="31"/>
        <v>3.4463789666701644E-3</v>
      </c>
      <c r="E84" s="271">
        <f t="shared" si="32"/>
        <v>4.2822253836754523E-3</v>
      </c>
      <c r="F84" s="122">
        <f t="shared" si="26"/>
        <v>0.28741595637672696</v>
      </c>
      <c r="G84" s="103">
        <f t="shared" si="27"/>
        <v>0.24252887598512393</v>
      </c>
      <c r="I84" s="28">
        <v>165.67400000000001</v>
      </c>
      <c r="J84" s="265">
        <v>231.72700000000003</v>
      </c>
      <c r="K84" s="35">
        <f t="shared" si="33"/>
        <v>3.5778318253619676E-3</v>
      </c>
      <c r="L84" s="271">
        <f t="shared" si="34"/>
        <v>4.7444250594714096E-3</v>
      </c>
      <c r="M84" s="122">
        <f t="shared" si="28"/>
        <v>0.39869261320424459</v>
      </c>
      <c r="N84" s="103">
        <f t="shared" si="29"/>
        <v>0.32606150625635355</v>
      </c>
      <c r="P84" s="73">
        <f t="shared" si="30"/>
        <v>8.7709248769124883</v>
      </c>
      <c r="Q84" s="278">
        <f t="shared" si="30"/>
        <v>9.5290319927625653</v>
      </c>
      <c r="R84" s="112">
        <f t="shared" si="35"/>
        <v>8.6434113447445615E-2</v>
      </c>
    </row>
    <row r="85" spans="1:18" ht="20.100000000000001" customHeight="1" x14ac:dyDescent="0.25">
      <c r="A85" s="68" t="s">
        <v>182</v>
      </c>
      <c r="B85" s="28">
        <v>556.93999999999994</v>
      </c>
      <c r="C85" s="265">
        <v>471.26</v>
      </c>
      <c r="D85" s="4">
        <f t="shared" si="31"/>
        <v>1.0161608881874536E-2</v>
      </c>
      <c r="E85" s="271">
        <f t="shared" si="32"/>
        <v>8.2985505975445902E-3</v>
      </c>
      <c r="F85" s="122">
        <f t="shared" si="26"/>
        <v>-0.15384062915215277</v>
      </c>
      <c r="G85" s="103">
        <f t="shared" si="27"/>
        <v>-0.18334284521156094</v>
      </c>
      <c r="I85" s="28">
        <v>248.69299999999998</v>
      </c>
      <c r="J85" s="265">
        <v>204.465</v>
      </c>
      <c r="K85" s="35">
        <f t="shared" si="33"/>
        <v>5.3706781398695251E-3</v>
      </c>
      <c r="L85" s="271">
        <f t="shared" si="34"/>
        <v>4.1862574054159487E-3</v>
      </c>
      <c r="M85" s="122">
        <f t="shared" si="28"/>
        <v>-0.1778417567040487</v>
      </c>
      <c r="N85" s="103">
        <f t="shared" si="29"/>
        <v>-0.22053467059605822</v>
      </c>
      <c r="P85" s="73">
        <f t="shared" si="30"/>
        <v>4.4653463568786584</v>
      </c>
      <c r="Q85" s="278">
        <f t="shared" si="30"/>
        <v>4.3386877732037519</v>
      </c>
      <c r="R85" s="112">
        <f t="shared" si="35"/>
        <v>-2.8364783726080936E-2</v>
      </c>
    </row>
    <row r="86" spans="1:18" ht="20.100000000000001" customHeight="1" x14ac:dyDescent="0.25">
      <c r="A86" s="68" t="s">
        <v>79</v>
      </c>
      <c r="B86" s="28">
        <v>247.05</v>
      </c>
      <c r="C86" s="265">
        <v>295.39999999999998</v>
      </c>
      <c r="D86" s="4">
        <f t="shared" si="31"/>
        <v>4.5075330812423316E-3</v>
      </c>
      <c r="E86" s="271">
        <f t="shared" si="32"/>
        <v>5.2017821298533124E-3</v>
      </c>
      <c r="F86" s="122">
        <f t="shared" ref="F86:F93" si="36">(C86-B86)/B86</f>
        <v>0.19570937057275842</v>
      </c>
      <c r="G86" s="103">
        <f t="shared" ref="G86:G93" si="37">(E86-D86)/D86</f>
        <v>0.15401973454172346</v>
      </c>
      <c r="I86" s="28">
        <v>170.21100000000001</v>
      </c>
      <c r="J86" s="265">
        <v>171.339</v>
      </c>
      <c r="K86" s="35">
        <f t="shared" si="33"/>
        <v>3.6758111280387139E-3</v>
      </c>
      <c r="L86" s="271">
        <f t="shared" si="34"/>
        <v>3.5080290396232281E-3</v>
      </c>
      <c r="M86" s="122">
        <f t="shared" ref="M86:M93" si="38">(J86-I86)/I86</f>
        <v>6.6270687558382581E-3</v>
      </c>
      <c r="N86" s="103">
        <f t="shared" ref="N86:N93" si="39">(L86-K86)/K86</f>
        <v>-4.5644915522362162E-2</v>
      </c>
      <c r="P86" s="73">
        <f t="shared" ref="P86:P93" si="40">(I86/B86)*10</f>
        <v>6.8897389192471161</v>
      </c>
      <c r="Q86" s="278">
        <f t="shared" ref="Q86:Q93" si="41">(J86/C86)*10</f>
        <v>5.8002369668246443</v>
      </c>
      <c r="R86" s="112">
        <f t="shared" ref="R86:R93" si="42">(Q86-P86)/P86</f>
        <v>-0.15813399683097548</v>
      </c>
    </row>
    <row r="87" spans="1:18" ht="20.100000000000001" customHeight="1" x14ac:dyDescent="0.25">
      <c r="A87" s="68" t="s">
        <v>217</v>
      </c>
      <c r="B87" s="28">
        <v>138.43</v>
      </c>
      <c r="C87" s="265">
        <v>187.48000000000002</v>
      </c>
      <c r="D87" s="4">
        <f t="shared" si="31"/>
        <v>2.5257146506228539E-3</v>
      </c>
      <c r="E87" s="271">
        <f t="shared" si="32"/>
        <v>3.3013883334627597E-3</v>
      </c>
      <c r="F87" s="122">
        <f t="shared" si="36"/>
        <v>0.35433070866141742</v>
      </c>
      <c r="G87" s="103">
        <f t="shared" si="37"/>
        <v>0.30711057666336966</v>
      </c>
      <c r="I87" s="28">
        <v>98.825999999999993</v>
      </c>
      <c r="J87" s="265">
        <v>153.886</v>
      </c>
      <c r="K87" s="35">
        <f t="shared" si="33"/>
        <v>2.1342081918298695E-3</v>
      </c>
      <c r="L87" s="271">
        <f t="shared" si="34"/>
        <v>3.1506928182810688E-3</v>
      </c>
      <c r="M87" s="122">
        <f t="shared" si="38"/>
        <v>0.55714083338392739</v>
      </c>
      <c r="N87" s="103">
        <f t="shared" si="39"/>
        <v>0.47628185026300812</v>
      </c>
      <c r="P87" s="73">
        <f t="shared" si="40"/>
        <v>7.1390594524308302</v>
      </c>
      <c r="Q87" s="278">
        <f t="shared" si="41"/>
        <v>8.2081288670791537</v>
      </c>
      <c r="R87" s="112">
        <f t="shared" si="42"/>
        <v>0.14974933627766726</v>
      </c>
    </row>
    <row r="88" spans="1:18" ht="20.100000000000001" customHeight="1" x14ac:dyDescent="0.25">
      <c r="A88" s="68" t="s">
        <v>106</v>
      </c>
      <c r="B88" s="28">
        <v>3.67</v>
      </c>
      <c r="C88" s="265">
        <v>244.18</v>
      </c>
      <c r="D88" s="4">
        <f t="shared" si="31"/>
        <v>6.6960722154055287E-5</v>
      </c>
      <c r="E88" s="271">
        <f t="shared" si="32"/>
        <v>4.2998346664440829E-3</v>
      </c>
      <c r="F88" s="122">
        <f t="shared" si="36"/>
        <v>65.534059945504097</v>
      </c>
      <c r="G88" s="103">
        <f t="shared" si="37"/>
        <v>63.214281568701331</v>
      </c>
      <c r="I88" s="28">
        <v>3.6509999999999998</v>
      </c>
      <c r="J88" s="265">
        <v>139.63</v>
      </c>
      <c r="K88" s="35">
        <f t="shared" si="33"/>
        <v>7.8845588290235897E-5</v>
      </c>
      <c r="L88" s="271">
        <f t="shared" si="34"/>
        <v>2.858812615940278E-3</v>
      </c>
      <c r="M88" s="122">
        <f t="shared" si="38"/>
        <v>37.24431662558203</v>
      </c>
      <c r="N88" s="103">
        <f t="shared" si="39"/>
        <v>35.258371304387978</v>
      </c>
      <c r="P88" s="73">
        <f t="shared" si="40"/>
        <v>9.9482288828337868</v>
      </c>
      <c r="Q88" s="278">
        <f t="shared" si="41"/>
        <v>5.7183225489393061</v>
      </c>
      <c r="R88" s="112">
        <f t="shared" si="42"/>
        <v>-0.42519189935340307</v>
      </c>
    </row>
    <row r="89" spans="1:18" ht="20.100000000000001" customHeight="1" x14ac:dyDescent="0.25">
      <c r="A89" s="68" t="s">
        <v>55</v>
      </c>
      <c r="B89" s="28">
        <v>129.97999999999999</v>
      </c>
      <c r="C89" s="265">
        <v>111.71000000000001</v>
      </c>
      <c r="D89" s="4">
        <f t="shared" si="31"/>
        <v>2.3715407808131079E-3</v>
      </c>
      <c r="E89" s="271">
        <f t="shared" si="32"/>
        <v>1.9671329780836617E-3</v>
      </c>
      <c r="F89" s="122">
        <f t="shared" si="36"/>
        <v>-0.1405600861671025</v>
      </c>
      <c r="G89" s="103">
        <f t="shared" si="37"/>
        <v>-0.17052534200604835</v>
      </c>
      <c r="I89" s="28">
        <v>369.34499999999997</v>
      </c>
      <c r="J89" s="265">
        <v>129.875</v>
      </c>
      <c r="K89" s="35">
        <f t="shared" si="33"/>
        <v>7.9762322122862717E-3</v>
      </c>
      <c r="L89" s="271">
        <f t="shared" si="34"/>
        <v>2.6590867900540258E-3</v>
      </c>
      <c r="M89" s="122">
        <f t="shared" si="38"/>
        <v>-0.64836399572215675</v>
      </c>
      <c r="N89" s="103">
        <f t="shared" si="39"/>
        <v>-0.66662369909967345</v>
      </c>
      <c r="P89" s="73">
        <f t="shared" si="40"/>
        <v>28.415525465456227</v>
      </c>
      <c r="Q89" s="278">
        <f t="shared" si="41"/>
        <v>11.62608539969564</v>
      </c>
      <c r="R89" s="112">
        <f t="shared" si="42"/>
        <v>-0.5908544639151907</v>
      </c>
    </row>
    <row r="90" spans="1:18" ht="20.100000000000001" customHeight="1" x14ac:dyDescent="0.25">
      <c r="A90" s="68" t="s">
        <v>44</v>
      </c>
      <c r="B90" s="28">
        <v>498.90000000000003</v>
      </c>
      <c r="C90" s="265">
        <v>224.89000000000001</v>
      </c>
      <c r="D90" s="4">
        <f t="shared" si="31"/>
        <v>9.1026442187079511E-3</v>
      </c>
      <c r="E90" s="271">
        <f t="shared" si="32"/>
        <v>3.9601516018372088E-3</v>
      </c>
      <c r="F90" s="122">
        <f t="shared" si="36"/>
        <v>-0.54922830226498287</v>
      </c>
      <c r="G90" s="103">
        <f t="shared" si="37"/>
        <v>-0.56494492076289005</v>
      </c>
      <c r="I90" s="28">
        <v>330.27599999999995</v>
      </c>
      <c r="J90" s="265">
        <v>107.60599999999999</v>
      </c>
      <c r="K90" s="35">
        <f t="shared" si="33"/>
        <v>7.1325131520531227E-3</v>
      </c>
      <c r="L90" s="271">
        <f t="shared" si="34"/>
        <v>2.2031468190995456E-3</v>
      </c>
      <c r="M90" s="122">
        <f t="shared" si="38"/>
        <v>-0.67419370465913353</v>
      </c>
      <c r="N90" s="103">
        <f t="shared" si="39"/>
        <v>-0.6911121266610829</v>
      </c>
      <c r="P90" s="73">
        <f t="shared" si="40"/>
        <v>6.620084185207455</v>
      </c>
      <c r="Q90" s="278">
        <f t="shared" si="41"/>
        <v>4.7848281382008979</v>
      </c>
      <c r="R90" s="112">
        <f t="shared" si="42"/>
        <v>-0.27722548470115038</v>
      </c>
    </row>
    <row r="91" spans="1:18" ht="20.100000000000001" customHeight="1" x14ac:dyDescent="0.25">
      <c r="A91" s="68" t="s">
        <v>218</v>
      </c>
      <c r="B91" s="28">
        <v>101.83</v>
      </c>
      <c r="C91" s="265">
        <v>128.85</v>
      </c>
      <c r="D91" s="4">
        <f t="shared" si="31"/>
        <v>1.857931971920286E-3</v>
      </c>
      <c r="E91" s="271">
        <f t="shared" si="32"/>
        <v>2.26895608473798E-3</v>
      </c>
      <c r="F91" s="122">
        <f t="shared" si="36"/>
        <v>0.2653442011195129</v>
      </c>
      <c r="G91" s="103">
        <f t="shared" si="37"/>
        <v>0.22122667515801214</v>
      </c>
      <c r="I91" s="28">
        <v>77.466000000000008</v>
      </c>
      <c r="J91" s="265">
        <v>95.763000000000005</v>
      </c>
      <c r="K91" s="35">
        <f t="shared" si="33"/>
        <v>1.6729258675681773E-3</v>
      </c>
      <c r="L91" s="271">
        <f t="shared" si="34"/>
        <v>1.9606708625674201E-3</v>
      </c>
      <c r="M91" s="122">
        <f t="shared" si="38"/>
        <v>0.23619394314925252</v>
      </c>
      <c r="N91" s="103">
        <f t="shared" si="39"/>
        <v>0.17200104354744597</v>
      </c>
      <c r="P91" s="73">
        <f t="shared" si="40"/>
        <v>7.6073848571148002</v>
      </c>
      <c r="Q91" s="278">
        <f t="shared" si="41"/>
        <v>7.432130384167638</v>
      </c>
      <c r="R91" s="112">
        <f t="shared" si="42"/>
        <v>-2.3037413807618201E-2</v>
      </c>
    </row>
    <row r="92" spans="1:18" ht="20.100000000000001" customHeight="1" x14ac:dyDescent="0.25">
      <c r="A92" s="68" t="s">
        <v>219</v>
      </c>
      <c r="B92" s="28">
        <v>86.36</v>
      </c>
      <c r="C92" s="265">
        <v>151.33000000000001</v>
      </c>
      <c r="D92" s="4">
        <f t="shared" si="31"/>
        <v>1.5756751948839821E-3</v>
      </c>
      <c r="E92" s="271">
        <f t="shared" si="32"/>
        <v>2.6648127613767836E-3</v>
      </c>
      <c r="F92" s="122">
        <f t="shared" si="36"/>
        <v>0.7523158869847153</v>
      </c>
      <c r="G92" s="103">
        <f t="shared" si="37"/>
        <v>0.6912195927365572</v>
      </c>
      <c r="I92" s="28">
        <v>42.825000000000003</v>
      </c>
      <c r="J92" s="265">
        <v>86.908000000000001</v>
      </c>
      <c r="K92" s="35">
        <f t="shared" si="33"/>
        <v>9.2483218803871621E-4</v>
      </c>
      <c r="L92" s="271">
        <f t="shared" si="34"/>
        <v>1.7793718171319752E-3</v>
      </c>
      <c r="M92" s="122">
        <f t="shared" si="38"/>
        <v>1.0293753648569759</v>
      </c>
      <c r="N92" s="103">
        <f t="shared" si="39"/>
        <v>0.92399425554756476</v>
      </c>
      <c r="P92" s="73">
        <f t="shared" si="40"/>
        <v>4.9588930060213068</v>
      </c>
      <c r="Q92" s="278">
        <f t="shared" si="41"/>
        <v>5.7429458798651947</v>
      </c>
      <c r="R92" s="112">
        <f t="shared" si="42"/>
        <v>0.15811046394666234</v>
      </c>
    </row>
    <row r="93" spans="1:18" ht="20.100000000000001" customHeight="1" x14ac:dyDescent="0.25">
      <c r="A93" s="68" t="s">
        <v>220</v>
      </c>
      <c r="B93" s="28">
        <v>65.88</v>
      </c>
      <c r="C93" s="265">
        <v>135.76</v>
      </c>
      <c r="D93" s="4">
        <f t="shared" si="31"/>
        <v>1.2020088216646218E-3</v>
      </c>
      <c r="E93" s="271">
        <f t="shared" si="32"/>
        <v>2.3906362286692136E-3</v>
      </c>
      <c r="F93" s="122">
        <f t="shared" si="36"/>
        <v>1.060716454159077</v>
      </c>
      <c r="G93" s="103">
        <f t="shared" si="37"/>
        <v>0.98886745719428359</v>
      </c>
      <c r="I93" s="28">
        <v>33.661000000000001</v>
      </c>
      <c r="J93" s="265">
        <v>77.844999999999999</v>
      </c>
      <c r="K93" s="35">
        <f t="shared" si="33"/>
        <v>7.2692997738636842E-4</v>
      </c>
      <c r="L93" s="271">
        <f t="shared" si="34"/>
        <v>1.5938141379923437E-3</v>
      </c>
      <c r="M93" s="122">
        <f t="shared" si="38"/>
        <v>1.3126169751344285</v>
      </c>
      <c r="N93" s="103">
        <f t="shared" si="39"/>
        <v>1.1925277366092446</v>
      </c>
      <c r="P93" s="73">
        <f t="shared" si="40"/>
        <v>5.1094414086217368</v>
      </c>
      <c r="Q93" s="278">
        <f t="shared" si="41"/>
        <v>5.7340159104301716</v>
      </c>
      <c r="R93" s="112">
        <f t="shared" si="42"/>
        <v>0.12223929229416737</v>
      </c>
    </row>
    <row r="94" spans="1:18" ht="20.100000000000001" customHeight="1" x14ac:dyDescent="0.25">
      <c r="A94" s="68" t="s">
        <v>207</v>
      </c>
      <c r="B94" s="28">
        <v>97.710000000000008</v>
      </c>
      <c r="C94" s="265">
        <v>100.69</v>
      </c>
      <c r="D94" s="4">
        <f t="shared" si="31"/>
        <v>1.7827608069952976E-3</v>
      </c>
      <c r="E94" s="271">
        <f t="shared" si="32"/>
        <v>1.7730786819733584E-3</v>
      </c>
      <c r="F94" s="122">
        <f t="shared" ref="F94" si="43">(C94-B94)/B94</f>
        <v>3.0498413673114212E-2</v>
      </c>
      <c r="G94" s="103">
        <f t="shared" ref="G94" si="44">(E94-D94)/D94</f>
        <v>-5.4309725589366427E-3</v>
      </c>
      <c r="I94" s="28">
        <v>78.052999999999997</v>
      </c>
      <c r="J94" s="265">
        <v>72.290999999999997</v>
      </c>
      <c r="K94" s="35">
        <f t="shared" si="33"/>
        <v>1.6856024932396009E-3</v>
      </c>
      <c r="L94" s="271">
        <f t="shared" ref="L94" si="45">J94/$J$96</f>
        <v>1.4801004284103606E-3</v>
      </c>
      <c r="M94" s="122">
        <f t="shared" ref="M94" si="46">(J94-I94)/I94</f>
        <v>-7.382163401791092E-2</v>
      </c>
      <c r="N94" s="103">
        <f t="shared" ref="N94" si="47">(L94-K94)/K94</f>
        <v>-0.12191608973850104</v>
      </c>
      <c r="P94" s="73">
        <f t="shared" ref="P94" si="48">(I94/B94)*10</f>
        <v>7.9882304779449385</v>
      </c>
      <c r="Q94" s="278">
        <f t="shared" ref="Q94" si="49">(J94/C94)*10</f>
        <v>7.1795610289005865</v>
      </c>
      <c r="R94" s="112">
        <f t="shared" ref="R94" si="50">(Q94-P94)/P94</f>
        <v>-0.10123261356530004</v>
      </c>
    </row>
    <row r="95" spans="1:18" ht="20.100000000000001" customHeight="1" thickBot="1" x14ac:dyDescent="0.3">
      <c r="A95" s="15" t="s">
        <v>18</v>
      </c>
      <c r="B95" s="28">
        <f>B96-SUM(B68:B94)</f>
        <v>1709.4599999999919</v>
      </c>
      <c r="C95" s="265">
        <f>C96-SUM(C68:C94)</f>
        <v>1542.7300000000396</v>
      </c>
      <c r="D95" s="4">
        <f t="shared" si="31"/>
        <v>3.1189829998220925E-2</v>
      </c>
      <c r="E95" s="271">
        <f t="shared" si="32"/>
        <v>2.7166368805649314E-2</v>
      </c>
      <c r="F95" s="122">
        <f>(C95-B95)/B95</f>
        <v>-9.7533724099980734E-2</v>
      </c>
      <c r="G95" s="103">
        <f>(E95-D95)/D95</f>
        <v>-0.12899913827042692</v>
      </c>
      <c r="I95" s="28">
        <f>I96-SUM(I68:I94)</f>
        <v>1034.7200000000084</v>
      </c>
      <c r="J95" s="265">
        <f>J96-SUM(J68:J94)</f>
        <v>957.20100000003004</v>
      </c>
      <c r="K95" s="35">
        <f t="shared" si="33"/>
        <v>2.2345414164796924E-2</v>
      </c>
      <c r="L95" s="271">
        <f t="shared" si="34"/>
        <v>1.9597925193659931E-2</v>
      </c>
      <c r="M95" s="122">
        <f>(J95-I95)/I95</f>
        <v>-7.4917852172546942E-2</v>
      </c>
      <c r="N95" s="103">
        <f>(L95-K95)/K95</f>
        <v>-0.12295538363595877</v>
      </c>
      <c r="P95" s="73">
        <f t="shared" si="30"/>
        <v>6.0529055959192579</v>
      </c>
      <c r="Q95" s="278">
        <f t="shared" si="30"/>
        <v>6.2045918598847845</v>
      </c>
      <c r="R95" s="112">
        <f>(Q95-P95)/P95</f>
        <v>2.5060074300149376E-2</v>
      </c>
    </row>
    <row r="96" spans="1:18" ht="26.25" customHeight="1" thickBot="1" x14ac:dyDescent="0.3">
      <c r="A96" s="19" t="s">
        <v>19</v>
      </c>
      <c r="B96" s="26">
        <v>54808.249999999993</v>
      </c>
      <c r="C96" s="284">
        <v>56788.23000000004</v>
      </c>
      <c r="D96" s="21">
        <f>SUM(D68:D95)</f>
        <v>1</v>
      </c>
      <c r="E96" s="289">
        <f>SUM(E68:E95)</f>
        <v>1.0000000000000002</v>
      </c>
      <c r="F96" s="123">
        <f>(C96-B96)/B96</f>
        <v>3.6125583283539375E-2</v>
      </c>
      <c r="G96" s="119">
        <v>0</v>
      </c>
      <c r="H96" s="2"/>
      <c r="I96" s="26">
        <v>46305.697999999997</v>
      </c>
      <c r="J96" s="284">
        <v>48841.956000000013</v>
      </c>
      <c r="K96" s="34">
        <f t="shared" si="33"/>
        <v>1</v>
      </c>
      <c r="L96" s="289">
        <f t="shared" si="34"/>
        <v>1</v>
      </c>
      <c r="M96" s="123">
        <f>(J96-I96)/I96</f>
        <v>5.4772049867383842E-2</v>
      </c>
      <c r="N96" s="119">
        <f>(L96-K96)/K96</f>
        <v>0</v>
      </c>
      <c r="O96" s="2"/>
      <c r="P96" s="67">
        <f t="shared" si="30"/>
        <v>8.4486729643803624</v>
      </c>
      <c r="Q96" s="309">
        <f t="shared" si="30"/>
        <v>8.6007181417698657</v>
      </c>
      <c r="R96" s="118">
        <f>(Q96-P96)/P96</f>
        <v>1.7996338363495231E-2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showRowColHeaders="0" workbookViewId="0">
      <selection activeCell="A10" sqref="A10"/>
    </sheetView>
  </sheetViews>
  <sheetFormatPr defaultRowHeight="15" x14ac:dyDescent="0.25"/>
  <cols>
    <col min="1" max="1" width="152.5703125" customWidth="1"/>
  </cols>
  <sheetData>
    <row r="1" spans="1:1" ht="18.75" x14ac:dyDescent="0.3">
      <c r="A1" s="12" t="s">
        <v>28</v>
      </c>
    </row>
    <row r="3" spans="1:1" ht="46.5" customHeight="1" x14ac:dyDescent="0.25">
      <c r="A3" s="11" t="s">
        <v>29</v>
      </c>
    </row>
    <row r="5" spans="1:1" x14ac:dyDescent="0.25">
      <c r="A5" t="s">
        <v>34</v>
      </c>
    </row>
    <row r="7" spans="1:1" x14ac:dyDescent="0.25">
      <c r="A7" t="s">
        <v>196</v>
      </c>
    </row>
    <row r="9" spans="1:1" x14ac:dyDescent="0.25">
      <c r="A9" t="s">
        <v>197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7" t="s">
        <v>192</v>
      </c>
    </row>
    <row r="2" spans="1:20" ht="15.75" thickBot="1" x14ac:dyDescent="0.3"/>
    <row r="3" spans="1:20" x14ac:dyDescent="0.25">
      <c r="A3" s="367" t="s">
        <v>17</v>
      </c>
      <c r="B3" s="382"/>
      <c r="C3" s="382"/>
      <c r="D3" s="385" t="s">
        <v>1</v>
      </c>
      <c r="E3" s="380"/>
      <c r="F3" s="385" t="s">
        <v>13</v>
      </c>
      <c r="G3" s="380"/>
      <c r="H3" s="385" t="s">
        <v>90</v>
      </c>
      <c r="I3" s="381"/>
      <c r="K3" s="387" t="s">
        <v>20</v>
      </c>
      <c r="L3" s="380"/>
      <c r="M3" s="378" t="s">
        <v>13</v>
      </c>
      <c r="N3" s="379"/>
      <c r="O3" s="380" t="s">
        <v>90</v>
      </c>
      <c r="P3" s="381"/>
      <c r="R3" s="391" t="s">
        <v>23</v>
      </c>
      <c r="S3" s="380"/>
      <c r="T3" s="247" t="s">
        <v>0</v>
      </c>
    </row>
    <row r="4" spans="1:20" x14ac:dyDescent="0.25">
      <c r="A4" s="383"/>
      <c r="B4" s="384"/>
      <c r="C4" s="384"/>
      <c r="D4" s="388" t="s">
        <v>204</v>
      </c>
      <c r="E4" s="376"/>
      <c r="F4" s="388" t="str">
        <f>D4</f>
        <v>jan - set</v>
      </c>
      <c r="G4" s="376"/>
      <c r="H4" s="388" t="str">
        <f>F4</f>
        <v>jan - set</v>
      </c>
      <c r="I4" s="377"/>
      <c r="K4" s="390" t="str">
        <f>D4</f>
        <v>jan - set</v>
      </c>
      <c r="L4" s="376"/>
      <c r="M4" s="374" t="str">
        <f>D4</f>
        <v>jan - set</v>
      </c>
      <c r="N4" s="375"/>
      <c r="O4" s="376" t="str">
        <f>D4</f>
        <v>jan - set</v>
      </c>
      <c r="P4" s="377"/>
      <c r="R4" s="390" t="str">
        <f>D4</f>
        <v>jan - set</v>
      </c>
      <c r="S4" s="389"/>
      <c r="T4" s="248" t="s">
        <v>91</v>
      </c>
    </row>
    <row r="5" spans="1:20" ht="19.5" customHeight="1" thickBot="1" x14ac:dyDescent="0.3">
      <c r="A5" s="368"/>
      <c r="B5" s="392"/>
      <c r="C5" s="392"/>
      <c r="D5" s="172">
        <v>2016</v>
      </c>
      <c r="E5" s="322">
        <v>2017</v>
      </c>
      <c r="F5" s="172">
        <f>D5</f>
        <v>2016</v>
      </c>
      <c r="G5" s="322">
        <f>E5</f>
        <v>2017</v>
      </c>
      <c r="H5" s="172" t="s">
        <v>1</v>
      </c>
      <c r="I5" s="251" t="s">
        <v>15</v>
      </c>
      <c r="K5" s="41">
        <f>D5</f>
        <v>2016</v>
      </c>
      <c r="L5" s="252">
        <f>E5</f>
        <v>2017</v>
      </c>
      <c r="M5" s="321">
        <f>F5</f>
        <v>2016</v>
      </c>
      <c r="N5" s="283">
        <f>G5</f>
        <v>2017</v>
      </c>
      <c r="O5" s="42">
        <v>1000</v>
      </c>
      <c r="P5" s="251" t="s">
        <v>15</v>
      </c>
      <c r="R5" s="41">
        <f>D5</f>
        <v>2016</v>
      </c>
      <c r="S5" s="252">
        <f>E5</f>
        <v>2017</v>
      </c>
      <c r="T5" s="337" t="s">
        <v>24</v>
      </c>
    </row>
    <row r="6" spans="1:20" ht="24" customHeight="1" x14ac:dyDescent="0.25">
      <c r="A6" s="323" t="s">
        <v>21</v>
      </c>
      <c r="B6" s="13"/>
      <c r="C6" s="13"/>
      <c r="D6" s="325">
        <v>9672.94</v>
      </c>
      <c r="E6" s="326">
        <v>13766.13999999999</v>
      </c>
      <c r="F6" s="320">
        <f>D6/D8</f>
        <v>0.67681747575532825</v>
      </c>
      <c r="G6" s="330">
        <f>E6/E8</f>
        <v>0.69163584331386951</v>
      </c>
      <c r="H6" s="334">
        <f>(E6-D6)/D6</f>
        <v>0.42315986659691773</v>
      </c>
      <c r="I6" s="121">
        <f>(G6-F6)/F6</f>
        <v>2.1894185787688137E-2</v>
      </c>
      <c r="J6" s="2"/>
      <c r="K6" s="332">
        <v>6205.881000000003</v>
      </c>
      <c r="L6" s="326">
        <v>7504.7620000000015</v>
      </c>
      <c r="M6" s="320">
        <f>K6/K8</f>
        <v>0.63384639174541735</v>
      </c>
      <c r="N6" s="330">
        <f>L6/L8</f>
        <v>0.61487791193456465</v>
      </c>
      <c r="O6" s="334">
        <f>(L6-K6)/K6</f>
        <v>0.20929840581860945</v>
      </c>
      <c r="P6" s="121">
        <f>(N6-M6)/M6</f>
        <v>-2.9925988469571251E-2</v>
      </c>
      <c r="R6" s="60">
        <f t="shared" ref="R6:S8" si="0">(K6/D6)*10</f>
        <v>6.4157133198386447</v>
      </c>
      <c r="S6" s="313">
        <f t="shared" si="0"/>
        <v>5.451609528887551</v>
      </c>
      <c r="T6" s="335">
        <f>(S6-R6)/R6</f>
        <v>-0.15027226792847734</v>
      </c>
    </row>
    <row r="7" spans="1:20" ht="24" customHeight="1" thickBot="1" x14ac:dyDescent="0.3">
      <c r="A7" s="323" t="s">
        <v>22</v>
      </c>
      <c r="B7" s="13"/>
      <c r="C7" s="13"/>
      <c r="D7" s="327">
        <v>4618.8599999999979</v>
      </c>
      <c r="E7" s="328">
        <v>6137.6000000000013</v>
      </c>
      <c r="F7" s="320">
        <f>D7/D8</f>
        <v>0.32318252424467164</v>
      </c>
      <c r="G7" s="331">
        <f>E7/E8</f>
        <v>0.30836415668613054</v>
      </c>
      <c r="H7" s="110">
        <f t="shared" ref="H7:H8" si="1">(E7-D7)/D7</f>
        <v>0.32881273734211564</v>
      </c>
      <c r="I7" s="106">
        <f t="shared" ref="I7:I8" si="2">(G7-F7)/F7</f>
        <v>-4.5851388756783663E-2</v>
      </c>
      <c r="K7" s="332">
        <v>3584.9470000000001</v>
      </c>
      <c r="L7" s="328">
        <v>4700.5260000000017</v>
      </c>
      <c r="M7" s="320">
        <f>K7/K8</f>
        <v>0.36615360825458265</v>
      </c>
      <c r="N7" s="331">
        <f>L7/L8</f>
        <v>0.38512208806543524</v>
      </c>
      <c r="O7" s="336">
        <f t="shared" ref="O7:O8" si="3">(L7-K7)/K7</f>
        <v>0.31118423787018373</v>
      </c>
      <c r="P7" s="103">
        <f t="shared" ref="P7:P8" si="4">(N7-M7)/M7</f>
        <v>5.1804705411134473E-2</v>
      </c>
      <c r="R7" s="60">
        <f t="shared" si="0"/>
        <v>7.7615407264996161</v>
      </c>
      <c r="S7" s="313">
        <f t="shared" si="0"/>
        <v>7.6585733837330565</v>
      </c>
      <c r="T7" s="177">
        <f t="shared" ref="T7:T8" si="5">(S7-R7)/R7</f>
        <v>-1.3266353472192233E-2</v>
      </c>
    </row>
    <row r="8" spans="1:20" ht="26.25" customHeight="1" thickBot="1" x14ac:dyDescent="0.3">
      <c r="A8" s="19" t="s">
        <v>12</v>
      </c>
      <c r="B8" s="324"/>
      <c r="C8" s="324"/>
      <c r="D8" s="329">
        <f>D6+D7</f>
        <v>14291.8</v>
      </c>
      <c r="E8" s="284">
        <f>E6+E7</f>
        <v>19903.739999999991</v>
      </c>
      <c r="F8" s="21">
        <f>SUM(F6:F7)</f>
        <v>0.99999999999999989</v>
      </c>
      <c r="G8" s="289">
        <f>SUM(G6:G7)</f>
        <v>1</v>
      </c>
      <c r="H8" s="179">
        <f t="shared" si="1"/>
        <v>0.39266852320911233</v>
      </c>
      <c r="I8" s="119">
        <f t="shared" si="2"/>
        <v>1.1102230246251568E-16</v>
      </c>
      <c r="J8" s="2"/>
      <c r="K8" s="26">
        <f>K6+K7</f>
        <v>9790.8280000000032</v>
      </c>
      <c r="L8" s="284">
        <f>L6+L7</f>
        <v>12205.288000000004</v>
      </c>
      <c r="M8" s="21">
        <f>SUM(M6:M7)</f>
        <v>1</v>
      </c>
      <c r="N8" s="289">
        <f>SUM(N6:N7)</f>
        <v>0.99999999999999989</v>
      </c>
      <c r="O8" s="179">
        <f t="shared" si="3"/>
        <v>0.24660427085431388</v>
      </c>
      <c r="P8" s="119">
        <f t="shared" si="4"/>
        <v>-1.1102230246251565E-16</v>
      </c>
      <c r="Q8" s="2"/>
      <c r="R8" s="51">
        <f t="shared" si="0"/>
        <v>6.8506612183209983</v>
      </c>
      <c r="S8" s="302">
        <f t="shared" si="0"/>
        <v>6.1321580768237567</v>
      </c>
      <c r="T8" s="333">
        <f t="shared" si="5"/>
        <v>-0.10488084560008891</v>
      </c>
    </row>
  </sheetData>
  <mergeCells count="15">
    <mergeCell ref="A3:C5"/>
    <mergeCell ref="D3:E3"/>
    <mergeCell ref="F3:G3"/>
    <mergeCell ref="H3:I3"/>
    <mergeCell ref="K3:L3"/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workbookViewId="0">
      <selection activeCell="P81" sqref="P81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7" t="s">
        <v>193</v>
      </c>
    </row>
    <row r="3" spans="1:18" ht="8.25" customHeight="1" thickBot="1" x14ac:dyDescent="0.3"/>
    <row r="4" spans="1:18" x14ac:dyDescent="0.25">
      <c r="A4" s="397" t="s">
        <v>3</v>
      </c>
      <c r="B4" s="385" t="s">
        <v>1</v>
      </c>
      <c r="C4" s="380"/>
      <c r="D4" s="385" t="s">
        <v>13</v>
      </c>
      <c r="E4" s="380"/>
      <c r="F4" s="400" t="s">
        <v>101</v>
      </c>
      <c r="G4" s="396"/>
      <c r="I4" s="393" t="s">
        <v>20</v>
      </c>
      <c r="J4" s="394"/>
      <c r="K4" s="385" t="s">
        <v>13</v>
      </c>
      <c r="L4" s="386"/>
      <c r="M4" s="395" t="s">
        <v>101</v>
      </c>
      <c r="N4" s="396"/>
      <c r="P4" s="391" t="s">
        <v>23</v>
      </c>
      <c r="Q4" s="380"/>
      <c r="R4" s="247" t="s">
        <v>0</v>
      </c>
    </row>
    <row r="5" spans="1:18" x14ac:dyDescent="0.25">
      <c r="A5" s="398"/>
      <c r="B5" s="388" t="s">
        <v>204</v>
      </c>
      <c r="C5" s="376"/>
      <c r="D5" s="388" t="str">
        <f>B5</f>
        <v>jan - set</v>
      </c>
      <c r="E5" s="376"/>
      <c r="F5" s="388" t="str">
        <f>D5</f>
        <v>jan - set</v>
      </c>
      <c r="G5" s="377"/>
      <c r="I5" s="390" t="str">
        <f>B5</f>
        <v>jan - set</v>
      </c>
      <c r="J5" s="376"/>
      <c r="K5" s="388" t="str">
        <f>B5</f>
        <v>jan - set</v>
      </c>
      <c r="L5" s="389"/>
      <c r="M5" s="376" t="str">
        <f>B5</f>
        <v>jan - set</v>
      </c>
      <c r="N5" s="377"/>
      <c r="P5" s="390" t="str">
        <f>B5</f>
        <v>jan - set</v>
      </c>
      <c r="Q5" s="389"/>
      <c r="R5" s="248" t="s">
        <v>91</v>
      </c>
    </row>
    <row r="6" spans="1:18" ht="19.5" customHeight="1" thickBot="1" x14ac:dyDescent="0.3">
      <c r="A6" s="399"/>
      <c r="B6" s="172">
        <f>'4'!E6</f>
        <v>2016</v>
      </c>
      <c r="C6" s="252">
        <f>'4'!F6</f>
        <v>2017</v>
      </c>
      <c r="D6" s="172">
        <f>B6</f>
        <v>2016</v>
      </c>
      <c r="E6" s="252">
        <f>C6</f>
        <v>2017</v>
      </c>
      <c r="F6" s="172" t="s">
        <v>1</v>
      </c>
      <c r="G6" s="251" t="s">
        <v>15</v>
      </c>
      <c r="I6" s="41">
        <f>B6</f>
        <v>2016</v>
      </c>
      <c r="J6" s="252">
        <f>E6</f>
        <v>2017</v>
      </c>
      <c r="K6" s="172">
        <f>B6</f>
        <v>2016</v>
      </c>
      <c r="L6" s="252">
        <f>C6</f>
        <v>2017</v>
      </c>
      <c r="M6" s="42">
        <v>1000</v>
      </c>
      <c r="N6" s="251" t="s">
        <v>15</v>
      </c>
      <c r="P6" s="41">
        <f>B6</f>
        <v>2016</v>
      </c>
      <c r="Q6" s="252">
        <f>C6</f>
        <v>2017</v>
      </c>
      <c r="R6" s="249" t="s">
        <v>24</v>
      </c>
    </row>
    <row r="7" spans="1:18" ht="20.100000000000001" customHeight="1" x14ac:dyDescent="0.25">
      <c r="A7" s="15" t="s">
        <v>37</v>
      </c>
      <c r="B7" s="70">
        <v>1685.42</v>
      </c>
      <c r="C7" s="304">
        <v>2137.2999999999997</v>
      </c>
      <c r="D7" s="4">
        <f>B7/$B$33</f>
        <v>0.11792916217691264</v>
      </c>
      <c r="E7" s="306">
        <f>C7/$C$33</f>
        <v>0.10738182874173396</v>
      </c>
      <c r="F7" s="107">
        <f>(C7-B7)/B7</f>
        <v>0.26811121263542598</v>
      </c>
      <c r="G7" s="121">
        <f>(E7-D7)/D7</f>
        <v>-8.943787304582039E-2</v>
      </c>
      <c r="I7" s="70">
        <v>1919.5889999999997</v>
      </c>
      <c r="J7" s="304">
        <v>1894.2070000000001</v>
      </c>
      <c r="K7" s="4">
        <f>I7/$I$33</f>
        <v>0.19605992465601477</v>
      </c>
      <c r="L7" s="306">
        <f>J7/$J$33</f>
        <v>0.15519560046432332</v>
      </c>
      <c r="M7" s="107">
        <f>(J7-I7)/I7</f>
        <v>-1.322262213421707E-2</v>
      </c>
      <c r="N7" s="121">
        <f>(L7-K7)/K7</f>
        <v>-0.20842772567309464</v>
      </c>
      <c r="P7" s="60">
        <f t="shared" ref="P7:Q33" si="0">(I7/B7)*10</f>
        <v>11.389380688493073</v>
      </c>
      <c r="Q7" s="312">
        <f t="shared" si="0"/>
        <v>8.8626163851588462</v>
      </c>
      <c r="R7" s="124">
        <f>(Q7-P7)/P7</f>
        <v>-0.22185265138139332</v>
      </c>
    </row>
    <row r="8" spans="1:18" ht="20.100000000000001" customHeight="1" x14ac:dyDescent="0.25">
      <c r="A8" s="15" t="s">
        <v>36</v>
      </c>
      <c r="B8" s="28">
        <v>1373.5400000000002</v>
      </c>
      <c r="C8" s="265">
        <v>1408.83</v>
      </c>
      <c r="D8" s="4">
        <f t="shared" ref="D8:D32" si="1">B8/$B$33</f>
        <v>9.6106858478288273E-2</v>
      </c>
      <c r="E8" s="271">
        <f t="shared" ref="E8:E32" si="2">C8/$C$33</f>
        <v>7.0782174606380519E-2</v>
      </c>
      <c r="F8" s="107">
        <f t="shared" ref="F8:F33" si="3">(C8-B8)/B8</f>
        <v>2.5692735559211768E-2</v>
      </c>
      <c r="G8" s="103">
        <f t="shared" ref="G8:G32" si="4">(E8-D8)/D8</f>
        <v>-0.26350547997184731</v>
      </c>
      <c r="I8" s="28">
        <v>1534.2950000000001</v>
      </c>
      <c r="J8" s="265">
        <v>1889.6260000000002</v>
      </c>
      <c r="K8" s="4">
        <f t="shared" ref="K8:K32" si="5">I8/$I$33</f>
        <v>0.15670737960058129</v>
      </c>
      <c r="L8" s="271">
        <f t="shared" ref="L8:L32" si="6">J8/$J$33</f>
        <v>0.15482027134468271</v>
      </c>
      <c r="M8" s="107">
        <f t="shared" ref="M8:M33" si="7">(J8-I8)/I8</f>
        <v>0.23159236000899444</v>
      </c>
      <c r="N8" s="103">
        <f t="shared" ref="N8:N32" si="8">(L8-K8)/K8</f>
        <v>-1.2042242431138057E-2</v>
      </c>
      <c r="P8" s="60">
        <f t="shared" si="0"/>
        <v>11.170369992865151</v>
      </c>
      <c r="Q8" s="313">
        <f t="shared" si="0"/>
        <v>13.412732551123984</v>
      </c>
      <c r="R8" s="112">
        <f t="shared" ref="R8:R71" si="9">(Q8-P8)/P8</f>
        <v>0.20074201299429623</v>
      </c>
    </row>
    <row r="9" spans="1:18" ht="20.100000000000001" customHeight="1" x14ac:dyDescent="0.25">
      <c r="A9" s="15" t="s">
        <v>35</v>
      </c>
      <c r="B9" s="28">
        <v>1916.3799999999999</v>
      </c>
      <c r="C9" s="265">
        <v>4750.9899999999989</v>
      </c>
      <c r="D9" s="4">
        <f t="shared" si="1"/>
        <v>0.13408947788242209</v>
      </c>
      <c r="E9" s="271">
        <f t="shared" si="2"/>
        <v>0.23869835518349813</v>
      </c>
      <c r="F9" s="107">
        <f t="shared" si="3"/>
        <v>1.4791481856416779</v>
      </c>
      <c r="G9" s="103">
        <f t="shared" si="4"/>
        <v>0.78014232699752584</v>
      </c>
      <c r="I9" s="28">
        <v>951.85699999999997</v>
      </c>
      <c r="J9" s="265">
        <v>1699.52</v>
      </c>
      <c r="K9" s="4">
        <f t="shared" si="5"/>
        <v>9.7219254592155024E-2</v>
      </c>
      <c r="L9" s="271">
        <f t="shared" si="6"/>
        <v>0.13924456350395006</v>
      </c>
      <c r="M9" s="107">
        <f t="shared" si="7"/>
        <v>0.78547828087622407</v>
      </c>
      <c r="N9" s="103">
        <f t="shared" si="8"/>
        <v>0.43227351503666245</v>
      </c>
      <c r="P9" s="60">
        <f t="shared" si="0"/>
        <v>4.9669533182354231</v>
      </c>
      <c r="Q9" s="313">
        <f t="shared" si="0"/>
        <v>3.577191280133194</v>
      </c>
      <c r="R9" s="112">
        <f t="shared" si="9"/>
        <v>-0.27980171124216663</v>
      </c>
    </row>
    <row r="10" spans="1:18" ht="20.100000000000001" customHeight="1" x14ac:dyDescent="0.25">
      <c r="A10" s="15" t="s">
        <v>40</v>
      </c>
      <c r="B10" s="28">
        <v>1115.8500000000001</v>
      </c>
      <c r="C10" s="265">
        <v>1737.15</v>
      </c>
      <c r="D10" s="4">
        <f t="shared" si="1"/>
        <v>7.8076239521963658E-2</v>
      </c>
      <c r="E10" s="271">
        <f t="shared" si="2"/>
        <v>8.727756692963233E-2</v>
      </c>
      <c r="F10" s="107">
        <f t="shared" si="3"/>
        <v>0.55679526818120706</v>
      </c>
      <c r="G10" s="103">
        <f t="shared" si="4"/>
        <v>0.11785054536444782</v>
      </c>
      <c r="I10" s="28">
        <v>696.26300000000015</v>
      </c>
      <c r="J10" s="265">
        <v>1087.1199999999999</v>
      </c>
      <c r="K10" s="4">
        <f t="shared" si="5"/>
        <v>7.1113801611058861E-2</v>
      </c>
      <c r="L10" s="271">
        <f t="shared" si="6"/>
        <v>8.9069590164525383E-2</v>
      </c>
      <c r="M10" s="107">
        <f t="shared" si="7"/>
        <v>0.56136402480097269</v>
      </c>
      <c r="N10" s="103">
        <f t="shared" si="8"/>
        <v>0.25249372339383175</v>
      </c>
      <c r="P10" s="60">
        <f t="shared" si="0"/>
        <v>6.2397544472823423</v>
      </c>
      <c r="Q10" s="313">
        <f t="shared" si="0"/>
        <v>6.2580663730823458</v>
      </c>
      <c r="R10" s="112">
        <f t="shared" si="9"/>
        <v>2.9347189788821058E-3</v>
      </c>
    </row>
    <row r="11" spans="1:18" ht="20.100000000000001" customHeight="1" x14ac:dyDescent="0.25">
      <c r="A11" s="15" t="s">
        <v>39</v>
      </c>
      <c r="B11" s="28">
        <v>1771.08</v>
      </c>
      <c r="C11" s="265">
        <v>2141.17</v>
      </c>
      <c r="D11" s="4">
        <f t="shared" si="1"/>
        <v>0.12392280888341567</v>
      </c>
      <c r="E11" s="271">
        <f t="shared" si="2"/>
        <v>0.10757626456133372</v>
      </c>
      <c r="F11" s="107">
        <f t="shared" si="3"/>
        <v>0.2089628926982407</v>
      </c>
      <c r="G11" s="103">
        <f t="shared" si="4"/>
        <v>-0.13190908493254444</v>
      </c>
      <c r="I11" s="28">
        <v>804.774</v>
      </c>
      <c r="J11" s="265">
        <v>1008.2129999999999</v>
      </c>
      <c r="K11" s="4">
        <f t="shared" si="5"/>
        <v>8.219672534335197E-2</v>
      </c>
      <c r="L11" s="271">
        <f t="shared" si="6"/>
        <v>8.2604605479198831E-2</v>
      </c>
      <c r="M11" s="107">
        <f t="shared" si="7"/>
        <v>0.25279022433627313</v>
      </c>
      <c r="N11" s="103">
        <f t="shared" si="8"/>
        <v>4.9622431324735251E-3</v>
      </c>
      <c r="P11" s="60">
        <f t="shared" si="0"/>
        <v>4.5439731689138831</v>
      </c>
      <c r="Q11" s="313">
        <f t="shared" si="0"/>
        <v>4.70870131750398</v>
      </c>
      <c r="R11" s="112">
        <f t="shared" si="9"/>
        <v>3.625200732192501E-2</v>
      </c>
    </row>
    <row r="12" spans="1:18" ht="20.100000000000001" customHeight="1" x14ac:dyDescent="0.25">
      <c r="A12" s="15" t="s">
        <v>52</v>
      </c>
      <c r="B12" s="28">
        <v>1546.22</v>
      </c>
      <c r="C12" s="265">
        <v>1803.0599999999997</v>
      </c>
      <c r="D12" s="4">
        <f t="shared" si="1"/>
        <v>0.10818931135336347</v>
      </c>
      <c r="E12" s="271">
        <f t="shared" si="2"/>
        <v>9.0589004880489793E-2</v>
      </c>
      <c r="F12" s="107">
        <f t="shared" si="3"/>
        <v>0.16610831576360394</v>
      </c>
      <c r="G12" s="103">
        <f t="shared" si="4"/>
        <v>-0.16268064056150874</v>
      </c>
      <c r="I12" s="28">
        <v>977.72399999999993</v>
      </c>
      <c r="J12" s="265">
        <v>983.798</v>
      </c>
      <c r="K12" s="4">
        <f t="shared" si="5"/>
        <v>9.9861217049262832E-2</v>
      </c>
      <c r="L12" s="271">
        <f t="shared" si="6"/>
        <v>8.0604243013356169E-2</v>
      </c>
      <c r="M12" s="107">
        <f t="shared" si="7"/>
        <v>6.2123871358379969E-3</v>
      </c>
      <c r="N12" s="103">
        <f t="shared" si="8"/>
        <v>-0.19283736574537189</v>
      </c>
      <c r="P12" s="60">
        <f t="shared" si="0"/>
        <v>6.3233175097980876</v>
      </c>
      <c r="Q12" s="313">
        <f t="shared" si="0"/>
        <v>5.4562687875056861</v>
      </c>
      <c r="R12" s="112">
        <f t="shared" si="9"/>
        <v>-0.13711927654255773</v>
      </c>
    </row>
    <row r="13" spans="1:18" ht="20.100000000000001" customHeight="1" x14ac:dyDescent="0.25">
      <c r="A13" s="15" t="s">
        <v>38</v>
      </c>
      <c r="B13" s="28">
        <v>625.75</v>
      </c>
      <c r="C13" s="265">
        <v>758.66999999999985</v>
      </c>
      <c r="D13" s="4">
        <f t="shared" si="1"/>
        <v>4.3783848080717613E-2</v>
      </c>
      <c r="E13" s="271">
        <f t="shared" si="2"/>
        <v>3.8116956913625273E-2</v>
      </c>
      <c r="F13" s="107">
        <f t="shared" si="3"/>
        <v>0.21241709948062301</v>
      </c>
      <c r="G13" s="103">
        <f t="shared" si="4"/>
        <v>-0.1294288057240916</v>
      </c>
      <c r="I13" s="28">
        <v>420.88199999999995</v>
      </c>
      <c r="J13" s="265">
        <v>514.548</v>
      </c>
      <c r="K13" s="4">
        <f t="shared" si="5"/>
        <v>4.2987375531466795E-2</v>
      </c>
      <c r="L13" s="271">
        <f t="shared" si="6"/>
        <v>4.215779258957264E-2</v>
      </c>
      <c r="M13" s="107">
        <f t="shared" si="7"/>
        <v>0.22254693714627868</v>
      </c>
      <c r="N13" s="103">
        <f t="shared" si="8"/>
        <v>-1.9298292385560963E-2</v>
      </c>
      <c r="P13" s="60">
        <f t="shared" si="0"/>
        <v>6.7260407510986813</v>
      </c>
      <c r="Q13" s="313">
        <f t="shared" si="0"/>
        <v>6.7822373363913178</v>
      </c>
      <c r="R13" s="112">
        <f t="shared" si="9"/>
        <v>8.3550765408991791E-3</v>
      </c>
    </row>
    <row r="14" spans="1:18" ht="20.100000000000001" customHeight="1" x14ac:dyDescent="0.25">
      <c r="A14" s="15" t="s">
        <v>49</v>
      </c>
      <c r="B14" s="28">
        <v>1015.1399999999999</v>
      </c>
      <c r="C14" s="265">
        <v>888.28</v>
      </c>
      <c r="D14" s="4">
        <f t="shared" si="1"/>
        <v>7.1029541415357056E-2</v>
      </c>
      <c r="E14" s="271">
        <f t="shared" si="2"/>
        <v>4.4628798406731604E-2</v>
      </c>
      <c r="F14" s="107">
        <f t="shared" si="3"/>
        <v>-0.12496798471146829</v>
      </c>
      <c r="G14" s="103">
        <f t="shared" si="4"/>
        <v>-0.37168680076705995</v>
      </c>
      <c r="I14" s="28">
        <v>521.02</v>
      </c>
      <c r="J14" s="265">
        <v>478.55000000000007</v>
      </c>
      <c r="K14" s="4">
        <f t="shared" si="5"/>
        <v>5.3215111122368812E-2</v>
      </c>
      <c r="L14" s="271">
        <f t="shared" si="6"/>
        <v>3.9208415237723192E-2</v>
      </c>
      <c r="M14" s="107">
        <f t="shared" si="7"/>
        <v>-8.1513185674254182E-2</v>
      </c>
      <c r="N14" s="103">
        <f t="shared" si="8"/>
        <v>-0.2632089943857685</v>
      </c>
      <c r="P14" s="60">
        <f t="shared" si="0"/>
        <v>5.1324940402309052</v>
      </c>
      <c r="Q14" s="313">
        <f t="shared" si="0"/>
        <v>5.3873778538298742</v>
      </c>
      <c r="R14" s="112">
        <f t="shared" si="9"/>
        <v>4.9660810436616139E-2</v>
      </c>
    </row>
    <row r="15" spans="1:18" ht="20.100000000000001" customHeight="1" x14ac:dyDescent="0.25">
      <c r="A15" s="15" t="s">
        <v>51</v>
      </c>
      <c r="B15" s="28">
        <v>110.21</v>
      </c>
      <c r="C15" s="265">
        <v>110.95000000000002</v>
      </c>
      <c r="D15" s="4">
        <f t="shared" si="1"/>
        <v>7.7114149372367368E-3</v>
      </c>
      <c r="E15" s="271">
        <f t="shared" si="2"/>
        <v>5.5743292466641963E-3</v>
      </c>
      <c r="F15" s="107">
        <f t="shared" si="3"/>
        <v>6.7144542237548618E-3</v>
      </c>
      <c r="G15" s="103">
        <f t="shared" si="4"/>
        <v>-0.27713275812108373</v>
      </c>
      <c r="I15" s="28">
        <v>80.762</v>
      </c>
      <c r="J15" s="265">
        <v>389.96099999999996</v>
      </c>
      <c r="K15" s="4">
        <f t="shared" si="5"/>
        <v>8.248740555957066E-3</v>
      </c>
      <c r="L15" s="271">
        <f t="shared" si="6"/>
        <v>3.1950167828895142E-2</v>
      </c>
      <c r="M15" s="107">
        <f t="shared" si="7"/>
        <v>3.8285208390084442</v>
      </c>
      <c r="N15" s="103">
        <f t="shared" si="8"/>
        <v>2.8733389190937042</v>
      </c>
      <c r="P15" s="60">
        <f t="shared" si="0"/>
        <v>7.328010162417204</v>
      </c>
      <c r="Q15" s="313">
        <f t="shared" si="0"/>
        <v>35.147453808021623</v>
      </c>
      <c r="R15" s="112">
        <f t="shared" si="9"/>
        <v>3.7963161934846372</v>
      </c>
    </row>
    <row r="16" spans="1:18" ht="20.100000000000001" customHeight="1" x14ac:dyDescent="0.25">
      <c r="A16" s="15" t="s">
        <v>48</v>
      </c>
      <c r="B16" s="28">
        <v>133.10999999999999</v>
      </c>
      <c r="C16" s="265">
        <v>540.2399999999999</v>
      </c>
      <c r="D16" s="4">
        <f t="shared" si="1"/>
        <v>9.3137323500188923E-3</v>
      </c>
      <c r="E16" s="271">
        <f t="shared" si="2"/>
        <v>2.7142637514356596E-2</v>
      </c>
      <c r="F16" s="107">
        <f t="shared" si="3"/>
        <v>3.0585981519044392</v>
      </c>
      <c r="G16" s="103">
        <f t="shared" si="4"/>
        <v>1.9142599866853096</v>
      </c>
      <c r="I16" s="28">
        <v>74.08</v>
      </c>
      <c r="J16" s="265">
        <v>319.10399999999998</v>
      </c>
      <c r="K16" s="4">
        <f t="shared" si="5"/>
        <v>7.5662650799299099E-3</v>
      </c>
      <c r="L16" s="271">
        <f t="shared" si="6"/>
        <v>2.6144733331978722E-2</v>
      </c>
      <c r="M16" s="107">
        <f t="shared" si="7"/>
        <v>3.3075593952483802</v>
      </c>
      <c r="N16" s="103">
        <f t="shared" si="8"/>
        <v>2.4554344918908013</v>
      </c>
      <c r="P16" s="60">
        <f t="shared" si="0"/>
        <v>5.5653219142062955</v>
      </c>
      <c r="Q16" s="313">
        <f t="shared" si="0"/>
        <v>5.9067081297201254</v>
      </c>
      <c r="R16" s="112">
        <f t="shared" si="9"/>
        <v>6.1341683513830847E-2</v>
      </c>
    </row>
    <row r="17" spans="1:18" ht="20.100000000000001" customHeight="1" x14ac:dyDescent="0.25">
      <c r="A17" s="15" t="s">
        <v>56</v>
      </c>
      <c r="B17" s="28">
        <v>41.94</v>
      </c>
      <c r="C17" s="265">
        <v>881.1</v>
      </c>
      <c r="D17" s="4">
        <f t="shared" si="1"/>
        <v>2.9345498817503744E-3</v>
      </c>
      <c r="E17" s="271">
        <f t="shared" si="2"/>
        <v>4.4268062183288173E-2</v>
      </c>
      <c r="F17" s="107">
        <f t="shared" si="3"/>
        <v>20.008583690987127</v>
      </c>
      <c r="G17" s="103">
        <f t="shared" si="4"/>
        <v>14.08512854342198</v>
      </c>
      <c r="I17" s="28">
        <v>87.424000000000007</v>
      </c>
      <c r="J17" s="265">
        <v>252.74700000000001</v>
      </c>
      <c r="K17" s="4">
        <f t="shared" si="5"/>
        <v>8.9291733038308931E-3</v>
      </c>
      <c r="L17" s="271">
        <f t="shared" si="6"/>
        <v>2.0707991486968596E-2</v>
      </c>
      <c r="M17" s="107">
        <f t="shared" si="7"/>
        <v>1.8910482247437774</v>
      </c>
      <c r="N17" s="103">
        <f t="shared" si="8"/>
        <v>1.3191387133324228</v>
      </c>
      <c r="P17" s="60">
        <f t="shared" si="0"/>
        <v>20.845016690510256</v>
      </c>
      <c r="Q17" s="313">
        <f t="shared" si="0"/>
        <v>2.8685393258426966</v>
      </c>
      <c r="R17" s="112">
        <f t="shared" si="9"/>
        <v>-0.86238728572721146</v>
      </c>
    </row>
    <row r="18" spans="1:18" ht="20.100000000000001" customHeight="1" x14ac:dyDescent="0.25">
      <c r="A18" s="15" t="s">
        <v>43</v>
      </c>
      <c r="B18" s="28">
        <v>596.80999999999995</v>
      </c>
      <c r="C18" s="265">
        <v>517.71</v>
      </c>
      <c r="D18" s="4">
        <f t="shared" si="1"/>
        <v>4.1758910704040079E-2</v>
      </c>
      <c r="E18" s="271">
        <f t="shared" si="2"/>
        <v>2.6010689448314743E-2</v>
      </c>
      <c r="F18" s="107">
        <f t="shared" si="3"/>
        <v>-0.13253799366632582</v>
      </c>
      <c r="G18" s="103">
        <f t="shared" si="4"/>
        <v>-0.37712241507778921</v>
      </c>
      <c r="I18" s="28">
        <v>241.63500000000002</v>
      </c>
      <c r="J18" s="265">
        <v>216.31900000000002</v>
      </c>
      <c r="K18" s="4">
        <f t="shared" si="5"/>
        <v>2.4679730866480346E-2</v>
      </c>
      <c r="L18" s="271">
        <f t="shared" si="6"/>
        <v>1.7723383503936981E-2</v>
      </c>
      <c r="M18" s="107">
        <f t="shared" si="7"/>
        <v>-0.10476959049806527</v>
      </c>
      <c r="N18" s="103">
        <f t="shared" si="8"/>
        <v>-0.28186479829046174</v>
      </c>
      <c r="P18" s="60">
        <f t="shared" si="0"/>
        <v>4.0487759923593778</v>
      </c>
      <c r="Q18" s="313">
        <f t="shared" si="0"/>
        <v>4.1783817194954702</v>
      </c>
      <c r="R18" s="112">
        <f t="shared" si="9"/>
        <v>3.2011088630410044E-2</v>
      </c>
    </row>
    <row r="19" spans="1:18" ht="20.100000000000001" customHeight="1" x14ac:dyDescent="0.25">
      <c r="A19" s="15" t="s">
        <v>41</v>
      </c>
      <c r="B19" s="28">
        <v>271.12</v>
      </c>
      <c r="C19" s="265">
        <v>268.75</v>
      </c>
      <c r="D19" s="4">
        <f t="shared" si="1"/>
        <v>1.8970318644257547E-2</v>
      </c>
      <c r="E19" s="271">
        <f t="shared" si="2"/>
        <v>1.3502487472203718E-2</v>
      </c>
      <c r="F19" s="107">
        <f t="shared" si="3"/>
        <v>-8.7415166715845549E-3</v>
      </c>
      <c r="G19" s="103">
        <f t="shared" si="4"/>
        <v>-0.28823085550589744</v>
      </c>
      <c r="I19" s="28">
        <v>215.96099999999998</v>
      </c>
      <c r="J19" s="265">
        <v>197.57899999999998</v>
      </c>
      <c r="K19" s="4">
        <f t="shared" si="5"/>
        <v>2.2057480736052151E-2</v>
      </c>
      <c r="L19" s="271">
        <f t="shared" si="6"/>
        <v>1.6187983437998345E-2</v>
      </c>
      <c r="M19" s="107">
        <f t="shared" si="7"/>
        <v>-8.5117220238839456E-2</v>
      </c>
      <c r="N19" s="103">
        <f t="shared" si="8"/>
        <v>-0.26610007590124857</v>
      </c>
      <c r="P19" s="60">
        <f t="shared" si="0"/>
        <v>7.9655134257893181</v>
      </c>
      <c r="Q19" s="313">
        <f t="shared" si="0"/>
        <v>7.3517767441860462</v>
      </c>
      <c r="R19" s="112">
        <f t="shared" si="9"/>
        <v>-7.704923070196891E-2</v>
      </c>
    </row>
    <row r="20" spans="1:18" ht="20.100000000000001" customHeight="1" x14ac:dyDescent="0.25">
      <c r="A20" s="15" t="s">
        <v>47</v>
      </c>
      <c r="B20" s="28">
        <v>263.58</v>
      </c>
      <c r="C20" s="265">
        <v>343.84</v>
      </c>
      <c r="D20" s="4">
        <f t="shared" si="1"/>
        <v>1.8442743391315301E-2</v>
      </c>
      <c r="E20" s="271">
        <f t="shared" si="2"/>
        <v>1.7275145274204748E-2</v>
      </c>
      <c r="F20" s="107">
        <f t="shared" si="3"/>
        <v>0.30449958266939825</v>
      </c>
      <c r="G20" s="103">
        <f t="shared" si="4"/>
        <v>-6.3309351127250155E-2</v>
      </c>
      <c r="I20" s="28">
        <v>206.11599999999996</v>
      </c>
      <c r="J20" s="265">
        <v>169.66900000000001</v>
      </c>
      <c r="K20" s="4">
        <f t="shared" si="5"/>
        <v>2.1051947802576042E-2</v>
      </c>
      <c r="L20" s="271">
        <f t="shared" si="6"/>
        <v>1.3901269679175123E-2</v>
      </c>
      <c r="M20" s="107">
        <f t="shared" si="7"/>
        <v>-0.17682761163616581</v>
      </c>
      <c r="N20" s="103">
        <f t="shared" si="8"/>
        <v>-0.33966824307468207</v>
      </c>
      <c r="P20" s="60">
        <f t="shared" si="0"/>
        <v>7.8198649366416264</v>
      </c>
      <c r="Q20" s="313">
        <f t="shared" si="0"/>
        <v>4.9345335039553291</v>
      </c>
      <c r="R20" s="112">
        <f t="shared" si="9"/>
        <v>-0.36897458665385235</v>
      </c>
    </row>
    <row r="21" spans="1:18" ht="20.100000000000001" customHeight="1" x14ac:dyDescent="0.25">
      <c r="A21" s="15" t="s">
        <v>62</v>
      </c>
      <c r="B21" s="28">
        <v>183.77999999999997</v>
      </c>
      <c r="C21" s="265">
        <v>344.11</v>
      </c>
      <c r="D21" s="4">
        <f t="shared" si="1"/>
        <v>1.2859122014022025E-2</v>
      </c>
      <c r="E21" s="271">
        <f t="shared" si="2"/>
        <v>1.7288710563944265E-2</v>
      </c>
      <c r="F21" s="107">
        <f t="shared" si="3"/>
        <v>0.87240178474262742</v>
      </c>
      <c r="G21" s="103">
        <f t="shared" si="4"/>
        <v>0.34447052801054884</v>
      </c>
      <c r="I21" s="28">
        <v>84.509</v>
      </c>
      <c r="J21" s="265">
        <v>156.15</v>
      </c>
      <c r="K21" s="4">
        <f t="shared" si="5"/>
        <v>8.6314456754832177E-3</v>
      </c>
      <c r="L21" s="271">
        <f t="shared" si="6"/>
        <v>1.2793635021148209E-2</v>
      </c>
      <c r="M21" s="107">
        <f t="shared" si="7"/>
        <v>0.84773219420416768</v>
      </c>
      <c r="N21" s="103">
        <f t="shared" si="8"/>
        <v>0.48221230859243958</v>
      </c>
      <c r="P21" s="60">
        <f t="shared" si="0"/>
        <v>4.59837849602786</v>
      </c>
      <c r="Q21" s="313">
        <f t="shared" si="0"/>
        <v>4.5377931475400306</v>
      </c>
      <c r="R21" s="112">
        <f t="shared" si="9"/>
        <v>-1.3175372262236307E-2</v>
      </c>
    </row>
    <row r="22" spans="1:18" ht="20.100000000000001" customHeight="1" x14ac:dyDescent="0.25">
      <c r="A22" s="15" t="s">
        <v>46</v>
      </c>
      <c r="B22" s="28">
        <v>153.6</v>
      </c>
      <c r="C22" s="265">
        <v>123.02000000000001</v>
      </c>
      <c r="D22" s="4">
        <f t="shared" si="1"/>
        <v>1.0747421598399082E-2</v>
      </c>
      <c r="E22" s="271">
        <f t="shared" si="2"/>
        <v>6.1807479398344242E-3</v>
      </c>
      <c r="F22" s="107">
        <f t="shared" si="3"/>
        <v>-0.19908854166666656</v>
      </c>
      <c r="G22" s="103">
        <f t="shared" si="4"/>
        <v>-0.42490876688459883</v>
      </c>
      <c r="I22" s="28">
        <v>130.02100000000002</v>
      </c>
      <c r="J22" s="265">
        <v>95.599000000000004</v>
      </c>
      <c r="K22" s="4">
        <f t="shared" si="5"/>
        <v>1.3279877861198257E-2</v>
      </c>
      <c r="L22" s="271">
        <f t="shared" si="6"/>
        <v>7.8325886287976144E-3</v>
      </c>
      <c r="M22" s="107">
        <f t="shared" si="7"/>
        <v>-0.26474184939355955</v>
      </c>
      <c r="N22" s="103">
        <f t="shared" si="8"/>
        <v>-0.41019121480904408</v>
      </c>
      <c r="P22" s="60">
        <f t="shared" si="0"/>
        <v>8.4649088541666693</v>
      </c>
      <c r="Q22" s="313">
        <f t="shared" si="0"/>
        <v>7.77101284344009</v>
      </c>
      <c r="R22" s="112">
        <f t="shared" si="9"/>
        <v>-8.1973240666971134E-2</v>
      </c>
    </row>
    <row r="23" spans="1:18" ht="20.100000000000001" customHeight="1" x14ac:dyDescent="0.25">
      <c r="A23" s="15" t="s">
        <v>42</v>
      </c>
      <c r="B23" s="28">
        <v>207.64</v>
      </c>
      <c r="C23" s="265">
        <v>202.22</v>
      </c>
      <c r="D23" s="4">
        <f t="shared" si="1"/>
        <v>1.4528610811794176E-2</v>
      </c>
      <c r="E23" s="271">
        <f t="shared" si="2"/>
        <v>1.0159899596759203E-2</v>
      </c>
      <c r="F23" s="107">
        <f t="shared" si="3"/>
        <v>-2.6102870352533173E-2</v>
      </c>
      <c r="G23" s="103">
        <f t="shared" si="4"/>
        <v>-0.30069710529299187</v>
      </c>
      <c r="I23" s="28">
        <v>90.102000000000004</v>
      </c>
      <c r="J23" s="265">
        <v>95.408999999999992</v>
      </c>
      <c r="K23" s="4">
        <f t="shared" si="5"/>
        <v>9.2026946035616199E-3</v>
      </c>
      <c r="L23" s="271">
        <f t="shared" si="6"/>
        <v>7.8170216057171261E-3</v>
      </c>
      <c r="M23" s="107">
        <f t="shared" si="7"/>
        <v>5.8899913431444226E-2</v>
      </c>
      <c r="N23" s="103">
        <f t="shared" si="8"/>
        <v>-0.15057252875785007</v>
      </c>
      <c r="P23" s="60">
        <f t="shared" si="0"/>
        <v>4.3393373145829326</v>
      </c>
      <c r="Q23" s="313">
        <f t="shared" si="0"/>
        <v>4.7180793195529622</v>
      </c>
      <c r="R23" s="112">
        <f t="shared" si="9"/>
        <v>8.7281070244808037E-2</v>
      </c>
    </row>
    <row r="24" spans="1:18" ht="20.100000000000001" customHeight="1" x14ac:dyDescent="0.25">
      <c r="A24" s="15" t="s">
        <v>58</v>
      </c>
      <c r="B24" s="28">
        <v>69.990000000000009</v>
      </c>
      <c r="C24" s="265">
        <v>106.72</v>
      </c>
      <c r="D24" s="4">
        <f t="shared" si="1"/>
        <v>4.8972137869267704E-3</v>
      </c>
      <c r="E24" s="271">
        <f t="shared" si="2"/>
        <v>5.3618063740784403E-3</v>
      </c>
      <c r="F24" s="107">
        <f t="shared" si="3"/>
        <v>0.52478925560794376</v>
      </c>
      <c r="G24" s="103">
        <f t="shared" si="4"/>
        <v>9.4868757494702596E-2</v>
      </c>
      <c r="I24" s="28">
        <v>51.073999999999998</v>
      </c>
      <c r="J24" s="265">
        <v>94.265000000000001</v>
      </c>
      <c r="K24" s="4">
        <f t="shared" si="5"/>
        <v>5.2165148851557805E-3</v>
      </c>
      <c r="L24" s="271">
        <f t="shared" si="6"/>
        <v>7.7232917404325063E-3</v>
      </c>
      <c r="M24" s="107">
        <f t="shared" si="7"/>
        <v>0.84565532364804019</v>
      </c>
      <c r="N24" s="103">
        <f t="shared" si="8"/>
        <v>0.48054628625906165</v>
      </c>
      <c r="P24" s="60">
        <f t="shared" si="0"/>
        <v>7.29732818974139</v>
      </c>
      <c r="Q24" s="313">
        <f t="shared" si="0"/>
        <v>8.8329272863568224</v>
      </c>
      <c r="R24" s="112">
        <f t="shared" si="9"/>
        <v>0.21043305942772084</v>
      </c>
    </row>
    <row r="25" spans="1:18" ht="20.100000000000001" customHeight="1" x14ac:dyDescent="0.25">
      <c r="A25" s="15" t="s">
        <v>45</v>
      </c>
      <c r="B25" s="28">
        <v>634.07000000000005</v>
      </c>
      <c r="C25" s="265">
        <v>138.9</v>
      </c>
      <c r="D25" s="4">
        <f t="shared" si="1"/>
        <v>4.4366000083964234E-2</v>
      </c>
      <c r="E25" s="271">
        <f t="shared" si="2"/>
        <v>6.978587943773382E-3</v>
      </c>
      <c r="F25" s="107">
        <f t="shared" si="3"/>
        <v>-0.78093901304272406</v>
      </c>
      <c r="G25" s="103">
        <f t="shared" si="4"/>
        <v>-0.84270414437708707</v>
      </c>
      <c r="I25" s="28">
        <v>254.86</v>
      </c>
      <c r="J25" s="265">
        <v>86.725999999999985</v>
      </c>
      <c r="K25" s="4">
        <f t="shared" si="5"/>
        <v>2.6030484857869022E-2</v>
      </c>
      <c r="L25" s="271">
        <f t="shared" si="6"/>
        <v>7.1056086509388361E-3</v>
      </c>
      <c r="M25" s="107">
        <f t="shared" si="7"/>
        <v>-0.65971121399984312</v>
      </c>
      <c r="N25" s="103">
        <f t="shared" si="8"/>
        <v>-0.72702741843893048</v>
      </c>
      <c r="P25" s="60">
        <f t="shared" si="0"/>
        <v>4.0194300313845472</v>
      </c>
      <c r="Q25" s="313">
        <f t="shared" si="0"/>
        <v>6.2437724982001432</v>
      </c>
      <c r="R25" s="112">
        <f t="shared" si="9"/>
        <v>0.55339748408293377</v>
      </c>
    </row>
    <row r="26" spans="1:18" ht="20.100000000000001" customHeight="1" x14ac:dyDescent="0.25">
      <c r="A26" s="15" t="s">
        <v>59</v>
      </c>
      <c r="B26" s="28">
        <v>138.02000000000001</v>
      </c>
      <c r="C26" s="265">
        <v>152.38</v>
      </c>
      <c r="D26" s="4">
        <f t="shared" si="1"/>
        <v>9.6572859961656342E-3</v>
      </c>
      <c r="E26" s="271">
        <f t="shared" si="2"/>
        <v>7.6558475944721949E-3</v>
      </c>
      <c r="F26" s="107">
        <f t="shared" si="3"/>
        <v>0.10404289233444416</v>
      </c>
      <c r="G26" s="103">
        <f t="shared" si="4"/>
        <v>-0.20724646681149322</v>
      </c>
      <c r="I26" s="28">
        <v>70.91</v>
      </c>
      <c r="J26" s="265">
        <v>85.706999999999994</v>
      </c>
      <c r="K26" s="4">
        <f t="shared" si="5"/>
        <v>7.2424926676272934E-3</v>
      </c>
      <c r="L26" s="271">
        <f t="shared" si="6"/>
        <v>7.022120248207169E-3</v>
      </c>
      <c r="M26" s="107">
        <f t="shared" si="7"/>
        <v>0.20867296573120855</v>
      </c>
      <c r="N26" s="103">
        <f t="shared" si="8"/>
        <v>-3.0427703490146639E-2</v>
      </c>
      <c r="P26" s="60">
        <f t="shared" si="0"/>
        <v>5.1376612085205036</v>
      </c>
      <c r="Q26" s="313">
        <f t="shared" si="0"/>
        <v>5.6245570284814272</v>
      </c>
      <c r="R26" s="112">
        <f t="shared" si="9"/>
        <v>9.4769935229173166E-2</v>
      </c>
    </row>
    <row r="27" spans="1:18" ht="20.100000000000001" customHeight="1" x14ac:dyDescent="0.25">
      <c r="A27" s="15" t="s">
        <v>53</v>
      </c>
      <c r="B27" s="28">
        <v>74.31</v>
      </c>
      <c r="C27" s="265">
        <v>62.650000000000006</v>
      </c>
      <c r="D27" s="4">
        <f t="shared" si="1"/>
        <v>5.1994850193817438E-3</v>
      </c>
      <c r="E27" s="271">
        <f t="shared" si="2"/>
        <v>3.1476496377062808E-3</v>
      </c>
      <c r="F27" s="107">
        <f t="shared" si="3"/>
        <v>-0.15691024088278827</v>
      </c>
      <c r="G27" s="103">
        <f t="shared" si="4"/>
        <v>-0.39462280861027293</v>
      </c>
      <c r="I27" s="28">
        <v>62.873000000000005</v>
      </c>
      <c r="J27" s="265">
        <v>74.302999999999997</v>
      </c>
      <c r="K27" s="4">
        <f t="shared" si="5"/>
        <v>6.4216223592121124E-3</v>
      </c>
      <c r="L27" s="271">
        <f t="shared" si="6"/>
        <v>6.0877711365762109E-3</v>
      </c>
      <c r="M27" s="107">
        <f t="shared" si="7"/>
        <v>0.1817950471585576</v>
      </c>
      <c r="N27" s="103">
        <f t="shared" si="8"/>
        <v>-5.1988610348127462E-2</v>
      </c>
      <c r="P27" s="60">
        <f t="shared" si="0"/>
        <v>8.4609070111694269</v>
      </c>
      <c r="Q27" s="313">
        <f t="shared" si="0"/>
        <v>11.860015961691939</v>
      </c>
      <c r="R27" s="112">
        <f t="shared" si="9"/>
        <v>0.40174285641424434</v>
      </c>
    </row>
    <row r="28" spans="1:18" ht="20.100000000000001" customHeight="1" x14ac:dyDescent="0.25">
      <c r="A28" s="15" t="s">
        <v>71</v>
      </c>
      <c r="B28" s="28">
        <v>33.090000000000003</v>
      </c>
      <c r="C28" s="265">
        <v>38.370000000000005</v>
      </c>
      <c r="D28" s="4">
        <f t="shared" si="1"/>
        <v>2.3153136763738652E-3</v>
      </c>
      <c r="E28" s="271">
        <f t="shared" si="2"/>
        <v>1.9277783974268156E-3</v>
      </c>
      <c r="F28" s="107">
        <f t="shared" si="3"/>
        <v>0.15956482320942886</v>
      </c>
      <c r="G28" s="103">
        <f t="shared" si="4"/>
        <v>-0.16737916892279969</v>
      </c>
      <c r="I28" s="28">
        <v>46.963000000000001</v>
      </c>
      <c r="J28" s="265">
        <v>56.834000000000003</v>
      </c>
      <c r="K28" s="4">
        <f t="shared" si="5"/>
        <v>4.7966321132390443E-3</v>
      </c>
      <c r="L28" s="271">
        <f t="shared" si="6"/>
        <v>4.6565062618759995E-3</v>
      </c>
      <c r="M28" s="107">
        <f t="shared" si="7"/>
        <v>0.21018674275493479</v>
      </c>
      <c r="N28" s="103">
        <f t="shared" si="8"/>
        <v>-2.9213383068567529E-2</v>
      </c>
      <c r="P28" s="60">
        <f t="shared" si="0"/>
        <v>14.19250528860683</v>
      </c>
      <c r="Q28" s="313">
        <f t="shared" si="0"/>
        <v>14.812092780818347</v>
      </c>
      <c r="R28" s="112">
        <f t="shared" si="9"/>
        <v>4.3655963454802924E-2</v>
      </c>
    </row>
    <row r="29" spans="1:18" ht="20.100000000000001" customHeight="1" x14ac:dyDescent="0.25">
      <c r="A29" s="15" t="s">
        <v>81</v>
      </c>
      <c r="B29" s="28">
        <v>41.79</v>
      </c>
      <c r="C29" s="265">
        <v>27.28</v>
      </c>
      <c r="D29" s="4">
        <f t="shared" si="1"/>
        <v>2.9240543528456877E-3</v>
      </c>
      <c r="E29" s="271">
        <f t="shared" si="2"/>
        <v>1.3705966818296463E-3</v>
      </c>
      <c r="F29" s="107">
        <f>(C29-B29)/B29</f>
        <v>-0.34721225173486475</v>
      </c>
      <c r="G29" s="103">
        <f>(E29-D29)/D29</f>
        <v>-0.53126839776566315</v>
      </c>
      <c r="I29" s="28">
        <v>40.114999999999995</v>
      </c>
      <c r="J29" s="265">
        <v>51.533999999999999</v>
      </c>
      <c r="K29" s="4">
        <f t="shared" si="5"/>
        <v>4.0972019935392586E-3</v>
      </c>
      <c r="L29" s="271">
        <f t="shared" si="6"/>
        <v>4.2222682496308147E-3</v>
      </c>
      <c r="M29" s="107">
        <f>(J29-I29)/I29</f>
        <v>0.2846566122398107</v>
      </c>
      <c r="N29" s="103">
        <f>(L29-K29)/K29</f>
        <v>3.0524796260660039E-2</v>
      </c>
      <c r="P29" s="60">
        <f t="shared" si="0"/>
        <v>9.5991864082316329</v>
      </c>
      <c r="Q29" s="313">
        <f t="shared" si="0"/>
        <v>18.890762463343108</v>
      </c>
      <c r="R29" s="112">
        <f>(Q29-P29)/P29</f>
        <v>0.9679545390579799</v>
      </c>
    </row>
    <row r="30" spans="1:18" ht="20.100000000000001" customHeight="1" x14ac:dyDescent="0.25">
      <c r="A30" s="15" t="s">
        <v>50</v>
      </c>
      <c r="B30" s="28">
        <v>78.27</v>
      </c>
      <c r="C30" s="265">
        <v>99.98</v>
      </c>
      <c r="D30" s="4">
        <f t="shared" si="1"/>
        <v>5.4765669824654696E-3</v>
      </c>
      <c r="E30" s="271">
        <f t="shared" si="2"/>
        <v>5.0231765487290334E-3</v>
      </c>
      <c r="F30" s="107">
        <f t="shared" si="3"/>
        <v>0.27737319534943156</v>
      </c>
      <c r="G30" s="103">
        <f t="shared" si="4"/>
        <v>-8.2787343821060427E-2</v>
      </c>
      <c r="I30" s="28">
        <v>36.726999999999997</v>
      </c>
      <c r="J30" s="265">
        <v>46.881</v>
      </c>
      <c r="K30" s="4">
        <f t="shared" si="5"/>
        <v>3.7511638443653589E-3</v>
      </c>
      <c r="L30" s="271">
        <f t="shared" si="6"/>
        <v>3.8410400475597127E-3</v>
      </c>
      <c r="M30" s="107">
        <f t="shared" si="7"/>
        <v>0.27647235004220339</v>
      </c>
      <c r="N30" s="103">
        <f t="shared" si="8"/>
        <v>2.3959551468101612E-2</v>
      </c>
      <c r="P30" s="60">
        <f t="shared" si="0"/>
        <v>4.6923470039606494</v>
      </c>
      <c r="Q30" s="313">
        <f t="shared" si="0"/>
        <v>4.6890378075615118</v>
      </c>
      <c r="R30" s="112">
        <f t="shared" si="9"/>
        <v>-7.0523266850138042E-4</v>
      </c>
    </row>
    <row r="31" spans="1:18" ht="20.100000000000001" customHeight="1" x14ac:dyDescent="0.25">
      <c r="A31" s="15" t="s">
        <v>103</v>
      </c>
      <c r="B31" s="28">
        <v>19.760000000000002</v>
      </c>
      <c r="C31" s="265">
        <v>25.66</v>
      </c>
      <c r="D31" s="4">
        <f t="shared" si="1"/>
        <v>1.3826110077107155E-3</v>
      </c>
      <c r="E31" s="271">
        <f t="shared" si="2"/>
        <v>1.2892049433925485E-3</v>
      </c>
      <c r="F31" s="107">
        <f t="shared" si="3"/>
        <v>0.29858299595141691</v>
      </c>
      <c r="G31" s="103">
        <f t="shared" si="4"/>
        <v>-6.7557732288581918E-2</v>
      </c>
      <c r="I31" s="28">
        <v>35.503</v>
      </c>
      <c r="J31" s="265">
        <v>45.191000000000003</v>
      </c>
      <c r="K31" s="4">
        <f t="shared" si="5"/>
        <v>3.6261488813816361E-3</v>
      </c>
      <c r="L31" s="271">
        <f t="shared" si="6"/>
        <v>3.7025754738437958E-3</v>
      </c>
      <c r="M31" s="107">
        <f t="shared" si="7"/>
        <v>0.2728783483085937</v>
      </c>
      <c r="N31" s="103">
        <f t="shared" si="8"/>
        <v>2.1076518080812956E-2</v>
      </c>
      <c r="P31" s="60">
        <f t="shared" si="0"/>
        <v>17.967105263157894</v>
      </c>
      <c r="Q31" s="313">
        <f t="shared" si="0"/>
        <v>17.61145752143414</v>
      </c>
      <c r="R31" s="112">
        <f t="shared" si="9"/>
        <v>-1.9794381816920753E-2</v>
      </c>
    </row>
    <row r="32" spans="1:18" ht="20.100000000000001" customHeight="1" thickBot="1" x14ac:dyDescent="0.3">
      <c r="A32" s="15" t="s">
        <v>18</v>
      </c>
      <c r="B32" s="28">
        <f>B33-SUM(B7:B31)</f>
        <v>191.32999999999811</v>
      </c>
      <c r="C32" s="265">
        <f>C33-SUM(C7:C31)</f>
        <v>294.40999999999622</v>
      </c>
      <c r="D32" s="4">
        <f t="shared" si="1"/>
        <v>1.3387396968891121E-2</v>
      </c>
      <c r="E32" s="271">
        <f t="shared" si="2"/>
        <v>1.4791692415596077E-2</v>
      </c>
      <c r="F32" s="107">
        <f t="shared" si="3"/>
        <v>0.53875503057544105</v>
      </c>
      <c r="G32" s="103">
        <f t="shared" si="4"/>
        <v>0.10489682572110011</v>
      </c>
      <c r="I32" s="28">
        <f>I33-SUM(I7:I31)</f>
        <v>154.78899999999703</v>
      </c>
      <c r="J32" s="265">
        <f>J33-SUM(J7:J31)</f>
        <v>215.72800000000461</v>
      </c>
      <c r="K32" s="4">
        <f t="shared" si="5"/>
        <v>1.580959240628035E-2</v>
      </c>
      <c r="L32" s="271">
        <f t="shared" si="6"/>
        <v>1.7674961868986996E-2</v>
      </c>
      <c r="M32" s="107">
        <f t="shared" si="7"/>
        <v>0.39369076613976928</v>
      </c>
      <c r="N32" s="103">
        <f t="shared" si="8"/>
        <v>0.11798972514722322</v>
      </c>
      <c r="P32" s="60">
        <f t="shared" si="0"/>
        <v>8.0901583651282376</v>
      </c>
      <c r="Q32" s="313">
        <f t="shared" si="0"/>
        <v>7.3274684963149141</v>
      </c>
      <c r="R32" s="112">
        <f t="shared" si="9"/>
        <v>-9.4273787284661389E-2</v>
      </c>
    </row>
    <row r="33" spans="1:18" ht="26.25" customHeight="1" thickBot="1" x14ac:dyDescent="0.3">
      <c r="A33" s="19" t="s">
        <v>19</v>
      </c>
      <c r="B33" s="26">
        <v>14291.8</v>
      </c>
      <c r="C33" s="284">
        <v>19903.739999999998</v>
      </c>
      <c r="D33" s="21">
        <f>SUM(D7:D32)</f>
        <v>0.99999999999999978</v>
      </c>
      <c r="E33" s="289">
        <f>SUM(E7:E32)</f>
        <v>1</v>
      </c>
      <c r="F33" s="117">
        <f t="shared" si="3"/>
        <v>0.39266852320911283</v>
      </c>
      <c r="G33" s="119">
        <v>0</v>
      </c>
      <c r="H33" s="2"/>
      <c r="I33" s="26">
        <v>9790.8279999999995</v>
      </c>
      <c r="J33" s="284">
        <v>12205.288000000002</v>
      </c>
      <c r="K33" s="21">
        <f>SUM(K7:K32)</f>
        <v>0.99999999999999967</v>
      </c>
      <c r="L33" s="289">
        <f>SUM(L7:L32)</f>
        <v>1.0000000000000002</v>
      </c>
      <c r="M33" s="117">
        <f t="shared" si="7"/>
        <v>0.24660427085431416</v>
      </c>
      <c r="N33" s="119">
        <f>K33-L33</f>
        <v>0</v>
      </c>
      <c r="P33" s="51">
        <f t="shared" si="0"/>
        <v>6.8506612183209947</v>
      </c>
      <c r="Q33" s="302">
        <f t="shared" si="0"/>
        <v>6.1321580768237549</v>
      </c>
      <c r="R33" s="118">
        <f t="shared" si="9"/>
        <v>-0.1048808456000887</v>
      </c>
    </row>
    <row r="35" spans="1:18" ht="15.75" thickBot="1" x14ac:dyDescent="0.3"/>
    <row r="36" spans="1:18" x14ac:dyDescent="0.25">
      <c r="A36" s="397" t="s">
        <v>2</v>
      </c>
      <c r="B36" s="385" t="s">
        <v>1</v>
      </c>
      <c r="C36" s="380"/>
      <c r="D36" s="385" t="s">
        <v>13</v>
      </c>
      <c r="E36" s="380"/>
      <c r="F36" s="400" t="s">
        <v>101</v>
      </c>
      <c r="G36" s="396"/>
      <c r="I36" s="393" t="s">
        <v>20</v>
      </c>
      <c r="J36" s="394"/>
      <c r="K36" s="385" t="s">
        <v>13</v>
      </c>
      <c r="L36" s="386"/>
      <c r="M36" s="395" t="s">
        <v>101</v>
      </c>
      <c r="N36" s="396"/>
      <c r="P36" s="391" t="s">
        <v>23</v>
      </c>
      <c r="Q36" s="380"/>
      <c r="R36" s="247" t="s">
        <v>0</v>
      </c>
    </row>
    <row r="37" spans="1:18" x14ac:dyDescent="0.25">
      <c r="A37" s="398"/>
      <c r="B37" s="388" t="str">
        <f>B5</f>
        <v>jan - set</v>
      </c>
      <c r="C37" s="376"/>
      <c r="D37" s="388" t="str">
        <f>B5</f>
        <v>jan - set</v>
      </c>
      <c r="E37" s="376"/>
      <c r="F37" s="388" t="str">
        <f>B5</f>
        <v>jan - set</v>
      </c>
      <c r="G37" s="377"/>
      <c r="I37" s="390" t="str">
        <f>B5</f>
        <v>jan - set</v>
      </c>
      <c r="J37" s="376"/>
      <c r="K37" s="388" t="str">
        <f>B5</f>
        <v>jan - set</v>
      </c>
      <c r="L37" s="389"/>
      <c r="M37" s="376" t="str">
        <f>B5</f>
        <v>jan - set</v>
      </c>
      <c r="N37" s="377"/>
      <c r="P37" s="390" t="str">
        <f>B5</f>
        <v>jan - set</v>
      </c>
      <c r="Q37" s="389"/>
      <c r="R37" s="248" t="str">
        <f>R5</f>
        <v>2017/2016</v>
      </c>
    </row>
    <row r="38" spans="1:18" ht="19.5" customHeight="1" thickBot="1" x14ac:dyDescent="0.3">
      <c r="A38" s="399"/>
      <c r="B38" s="172">
        <f>B6</f>
        <v>2016</v>
      </c>
      <c r="C38" s="252">
        <f>C6</f>
        <v>2017</v>
      </c>
      <c r="D38" s="172">
        <f>B6</f>
        <v>2016</v>
      </c>
      <c r="E38" s="252">
        <f>C6</f>
        <v>2017</v>
      </c>
      <c r="F38" s="172" t="s">
        <v>1</v>
      </c>
      <c r="G38" s="251" t="s">
        <v>15</v>
      </c>
      <c r="I38" s="41">
        <f>B6</f>
        <v>2016</v>
      </c>
      <c r="J38" s="252">
        <f>C6</f>
        <v>2017</v>
      </c>
      <c r="K38" s="172">
        <f>B6</f>
        <v>2016</v>
      </c>
      <c r="L38" s="252">
        <f>C6</f>
        <v>2017</v>
      </c>
      <c r="M38" s="42">
        <v>1000</v>
      </c>
      <c r="N38" s="251" t="s">
        <v>15</v>
      </c>
      <c r="P38" s="41">
        <f>B6</f>
        <v>2016</v>
      </c>
      <c r="Q38" s="252">
        <f>C6</f>
        <v>2017</v>
      </c>
      <c r="R38" s="249" t="s">
        <v>24</v>
      </c>
    </row>
    <row r="39" spans="1:18" ht="20.100000000000001" customHeight="1" x14ac:dyDescent="0.25">
      <c r="A39" s="68" t="s">
        <v>37</v>
      </c>
      <c r="B39" s="70">
        <v>1685.42</v>
      </c>
      <c r="C39" s="304">
        <v>2137.2999999999997</v>
      </c>
      <c r="D39" s="4">
        <f t="shared" ref="D39:D61" si="10">B39/$B$62</f>
        <v>0.17424071688648954</v>
      </c>
      <c r="E39" s="306">
        <f t="shared" ref="E39:E61" si="11">C39/$C$62</f>
        <v>0.15525775562358071</v>
      </c>
      <c r="F39" s="107">
        <f>(C39-B39)/B39</f>
        <v>0.26811121263542598</v>
      </c>
      <c r="G39" s="121">
        <f>(E39-D39)/D39</f>
        <v>-0.10894675826704399</v>
      </c>
      <c r="I39" s="70">
        <v>1919.5889999999997</v>
      </c>
      <c r="J39" s="304">
        <v>1894.2070000000001</v>
      </c>
      <c r="K39" s="4">
        <f t="shared" ref="K39:K61" si="12">I39/$I$62</f>
        <v>0.30931772620196873</v>
      </c>
      <c r="L39" s="306">
        <f t="shared" ref="L39:L61" si="13">J39/$J$62</f>
        <v>0.25240067573095593</v>
      </c>
      <c r="M39" s="107">
        <f>(J39-I39)/I39</f>
        <v>-1.322262213421707E-2</v>
      </c>
      <c r="N39" s="121">
        <f>(L39-K39)/K39</f>
        <v>-0.18400836954895003</v>
      </c>
      <c r="P39" s="60">
        <f t="shared" ref="P39:Q62" si="14">(I39/B39)*10</f>
        <v>11.389380688493073</v>
      </c>
      <c r="Q39" s="312">
        <f t="shared" si="14"/>
        <v>8.8626163851588462</v>
      </c>
      <c r="R39" s="124">
        <f t="shared" si="9"/>
        <v>-0.22185265138139332</v>
      </c>
    </row>
    <row r="40" spans="1:18" ht="20.100000000000001" customHeight="1" x14ac:dyDescent="0.25">
      <c r="A40" s="68" t="s">
        <v>35</v>
      </c>
      <c r="B40" s="28">
        <v>1916.3799999999999</v>
      </c>
      <c r="C40" s="265">
        <v>4750.9899999999989</v>
      </c>
      <c r="D40" s="4">
        <f t="shared" si="10"/>
        <v>0.19811763538283084</v>
      </c>
      <c r="E40" s="271">
        <f t="shared" si="11"/>
        <v>0.34512143563845771</v>
      </c>
      <c r="F40" s="107">
        <f t="shared" ref="F40:F62" si="15">(C40-B40)/B40</f>
        <v>1.4791481856416779</v>
      </c>
      <c r="G40" s="103">
        <f t="shared" ref="G40:G61" si="16">(E40-D40)/D40</f>
        <v>0.74200259846411654</v>
      </c>
      <c r="I40" s="28">
        <v>951.85699999999997</v>
      </c>
      <c r="J40" s="265">
        <v>1699.52</v>
      </c>
      <c r="K40" s="4">
        <f t="shared" si="12"/>
        <v>0.15337983438612504</v>
      </c>
      <c r="L40" s="271">
        <f t="shared" si="13"/>
        <v>0.22645888037488732</v>
      </c>
      <c r="M40" s="107">
        <f t="shared" ref="M40:M62" si="17">(J40-I40)/I40</f>
        <v>0.78547828087622407</v>
      </c>
      <c r="N40" s="103">
        <f t="shared" ref="N40:N50" si="18">(L40-K40)/K40</f>
        <v>0.4764579795072012</v>
      </c>
      <c r="P40" s="60">
        <f t="shared" si="14"/>
        <v>4.9669533182354231</v>
      </c>
      <c r="Q40" s="313">
        <f t="shared" si="14"/>
        <v>3.577191280133194</v>
      </c>
      <c r="R40" s="112">
        <f t="shared" si="9"/>
        <v>-0.27980171124216663</v>
      </c>
    </row>
    <row r="41" spans="1:18" ht="20.100000000000001" customHeight="1" x14ac:dyDescent="0.25">
      <c r="A41" s="68" t="s">
        <v>40</v>
      </c>
      <c r="B41" s="28">
        <v>1115.8500000000001</v>
      </c>
      <c r="C41" s="265">
        <v>1737.15</v>
      </c>
      <c r="D41" s="4">
        <f t="shared" si="10"/>
        <v>0.11535789532448254</v>
      </c>
      <c r="E41" s="271">
        <f t="shared" si="11"/>
        <v>0.12619005763416616</v>
      </c>
      <c r="F41" s="107">
        <f t="shared" si="15"/>
        <v>0.55679526818120706</v>
      </c>
      <c r="G41" s="103">
        <f t="shared" si="16"/>
        <v>9.3900484914487659E-2</v>
      </c>
      <c r="I41" s="28">
        <v>696.26300000000015</v>
      </c>
      <c r="J41" s="265">
        <v>1087.1199999999999</v>
      </c>
      <c r="K41" s="4">
        <f t="shared" si="12"/>
        <v>0.11219406237406103</v>
      </c>
      <c r="L41" s="271">
        <f t="shared" si="13"/>
        <v>0.14485735856780002</v>
      </c>
      <c r="M41" s="107">
        <f t="shared" si="17"/>
        <v>0.56136402480097269</v>
      </c>
      <c r="N41" s="103">
        <f t="shared" si="18"/>
        <v>0.29113212858660742</v>
      </c>
      <c r="P41" s="60">
        <f t="shared" si="14"/>
        <v>6.2397544472823423</v>
      </c>
      <c r="Q41" s="313">
        <f t="shared" si="14"/>
        <v>6.2580663730823458</v>
      </c>
      <c r="R41" s="112">
        <f t="shared" si="9"/>
        <v>2.9347189788821058E-3</v>
      </c>
    </row>
    <row r="42" spans="1:18" ht="20.100000000000001" customHeight="1" x14ac:dyDescent="0.25">
      <c r="A42" s="68" t="s">
        <v>39</v>
      </c>
      <c r="B42" s="28">
        <v>1771.08</v>
      </c>
      <c r="C42" s="265">
        <v>2141.17</v>
      </c>
      <c r="D42" s="4">
        <f t="shared" si="10"/>
        <v>0.18309634919683154</v>
      </c>
      <c r="E42" s="271">
        <f t="shared" si="11"/>
        <v>0.15553888017991971</v>
      </c>
      <c r="F42" s="107">
        <f t="shared" si="15"/>
        <v>0.2089628926982407</v>
      </c>
      <c r="G42" s="103">
        <f t="shared" si="16"/>
        <v>-0.15050802016422024</v>
      </c>
      <c r="I42" s="28">
        <v>804.774</v>
      </c>
      <c r="J42" s="265">
        <v>1008.2129999999999</v>
      </c>
      <c r="K42" s="4">
        <f t="shared" si="12"/>
        <v>0.12967925102012109</v>
      </c>
      <c r="L42" s="271">
        <f t="shared" si="13"/>
        <v>0.13434310108701647</v>
      </c>
      <c r="M42" s="107">
        <f t="shared" si="17"/>
        <v>0.25279022433627313</v>
      </c>
      <c r="N42" s="103">
        <f t="shared" si="18"/>
        <v>3.5964504962877446E-2</v>
      </c>
      <c r="P42" s="60">
        <f t="shared" si="14"/>
        <v>4.5439731689138831</v>
      </c>
      <c r="Q42" s="313">
        <f t="shared" si="14"/>
        <v>4.70870131750398</v>
      </c>
      <c r="R42" s="112">
        <f t="shared" si="9"/>
        <v>3.625200732192501E-2</v>
      </c>
    </row>
    <row r="43" spans="1:18" ht="20.100000000000001" customHeight="1" x14ac:dyDescent="0.25">
      <c r="A43" s="68" t="s">
        <v>38</v>
      </c>
      <c r="B43" s="28">
        <v>625.75</v>
      </c>
      <c r="C43" s="265">
        <v>758.66999999999985</v>
      </c>
      <c r="D43" s="4">
        <f t="shared" si="10"/>
        <v>6.4690776537433284E-2</v>
      </c>
      <c r="E43" s="271">
        <f t="shared" si="11"/>
        <v>5.5111309343069285E-2</v>
      </c>
      <c r="F43" s="107">
        <f t="shared" si="15"/>
        <v>0.21241709948062301</v>
      </c>
      <c r="G43" s="103">
        <f t="shared" si="16"/>
        <v>-0.14808088118745713</v>
      </c>
      <c r="I43" s="28">
        <v>420.88199999999995</v>
      </c>
      <c r="J43" s="265">
        <v>514.548</v>
      </c>
      <c r="K43" s="4">
        <f t="shared" si="12"/>
        <v>6.7819863126605234E-2</v>
      </c>
      <c r="L43" s="271">
        <f t="shared" si="13"/>
        <v>6.8562867150217421E-2</v>
      </c>
      <c r="M43" s="107">
        <f t="shared" si="17"/>
        <v>0.22254693714627868</v>
      </c>
      <c r="N43" s="103">
        <f t="shared" si="18"/>
        <v>1.0955551800881062E-2</v>
      </c>
      <c r="P43" s="60">
        <f t="shared" si="14"/>
        <v>6.7260407510986813</v>
      </c>
      <c r="Q43" s="313">
        <f t="shared" si="14"/>
        <v>6.7822373363913178</v>
      </c>
      <c r="R43" s="112">
        <f t="shared" si="9"/>
        <v>8.3550765408991791E-3</v>
      </c>
    </row>
    <row r="44" spans="1:18" ht="20.100000000000001" customHeight="1" x14ac:dyDescent="0.25">
      <c r="A44" s="68" t="s">
        <v>49</v>
      </c>
      <c r="B44" s="28">
        <v>1015.1399999999999</v>
      </c>
      <c r="C44" s="265">
        <v>888.28</v>
      </c>
      <c r="D44" s="4">
        <f t="shared" si="10"/>
        <v>0.10494637617932084</v>
      </c>
      <c r="E44" s="271">
        <f t="shared" si="11"/>
        <v>6.4526439510276659E-2</v>
      </c>
      <c r="F44" s="107">
        <f t="shared" si="15"/>
        <v>-0.12496798471146829</v>
      </c>
      <c r="G44" s="103">
        <f t="shared" si="16"/>
        <v>-0.38514847430252414</v>
      </c>
      <c r="I44" s="28">
        <v>521.02</v>
      </c>
      <c r="J44" s="265">
        <v>478.55000000000007</v>
      </c>
      <c r="K44" s="4">
        <f t="shared" si="12"/>
        <v>8.3955847687056842E-2</v>
      </c>
      <c r="L44" s="271">
        <f t="shared" si="13"/>
        <v>6.3766179393830225E-2</v>
      </c>
      <c r="M44" s="107">
        <f t="shared" si="17"/>
        <v>-8.1513185674254182E-2</v>
      </c>
      <c r="N44" s="103">
        <f t="shared" si="18"/>
        <v>-0.24047959551886203</v>
      </c>
      <c r="P44" s="60">
        <f t="shared" si="14"/>
        <v>5.1324940402309052</v>
      </c>
      <c r="Q44" s="313">
        <f t="shared" si="14"/>
        <v>5.3873778538298742</v>
      </c>
      <c r="R44" s="112">
        <f t="shared" si="9"/>
        <v>4.9660810436616139E-2</v>
      </c>
    </row>
    <row r="45" spans="1:18" ht="20.100000000000001" customHeight="1" x14ac:dyDescent="0.25">
      <c r="A45" s="68" t="s">
        <v>47</v>
      </c>
      <c r="B45" s="28">
        <v>263.58</v>
      </c>
      <c r="C45" s="265">
        <v>343.84</v>
      </c>
      <c r="D45" s="4">
        <f t="shared" si="10"/>
        <v>2.7249212752275934E-2</v>
      </c>
      <c r="E45" s="271">
        <f t="shared" si="11"/>
        <v>2.4977226731676412E-2</v>
      </c>
      <c r="F45" s="107">
        <f t="shared" si="15"/>
        <v>0.30449958266939825</v>
      </c>
      <c r="G45" s="103">
        <f t="shared" si="16"/>
        <v>-8.3378042560505142E-2</v>
      </c>
      <c r="I45" s="28">
        <v>206.11599999999996</v>
      </c>
      <c r="J45" s="265">
        <v>169.66900000000001</v>
      </c>
      <c r="K45" s="4">
        <f t="shared" si="12"/>
        <v>3.3213011980087914E-2</v>
      </c>
      <c r="L45" s="271">
        <f t="shared" si="13"/>
        <v>2.2608178647104335E-2</v>
      </c>
      <c r="M45" s="107">
        <f t="shared" si="17"/>
        <v>-0.17682761163616581</v>
      </c>
      <c r="N45" s="103">
        <f t="shared" si="18"/>
        <v>-0.31929754938641097</v>
      </c>
      <c r="P45" s="60">
        <f t="shared" si="14"/>
        <v>7.8198649366416264</v>
      </c>
      <c r="Q45" s="313">
        <f t="shared" si="14"/>
        <v>4.9345335039553291</v>
      </c>
      <c r="R45" s="112">
        <f t="shared" si="9"/>
        <v>-0.36897458665385235</v>
      </c>
    </row>
    <row r="46" spans="1:18" ht="20.100000000000001" customHeight="1" x14ac:dyDescent="0.25">
      <c r="A46" s="68" t="s">
        <v>62</v>
      </c>
      <c r="B46" s="28">
        <v>183.77999999999997</v>
      </c>
      <c r="C46" s="265">
        <v>344.11</v>
      </c>
      <c r="D46" s="4">
        <f t="shared" si="10"/>
        <v>1.8999394186255673E-2</v>
      </c>
      <c r="E46" s="271">
        <f t="shared" si="11"/>
        <v>2.4996840072816343E-2</v>
      </c>
      <c r="F46" s="107">
        <f t="shared" si="15"/>
        <v>0.87240178474262742</v>
      </c>
      <c r="G46" s="103">
        <f t="shared" si="16"/>
        <v>0.31566511162231026</v>
      </c>
      <c r="I46" s="28">
        <v>84.509</v>
      </c>
      <c r="J46" s="265">
        <v>156.15</v>
      </c>
      <c r="K46" s="4">
        <f t="shared" si="12"/>
        <v>1.3617566949801327E-2</v>
      </c>
      <c r="L46" s="271">
        <f t="shared" si="13"/>
        <v>2.0806789076055977E-2</v>
      </c>
      <c r="M46" s="107">
        <f t="shared" si="17"/>
        <v>0.84773219420416768</v>
      </c>
      <c r="N46" s="103">
        <f t="shared" si="18"/>
        <v>0.52793734392908831</v>
      </c>
      <c r="P46" s="60">
        <f t="shared" si="14"/>
        <v>4.59837849602786</v>
      </c>
      <c r="Q46" s="313">
        <f t="shared" si="14"/>
        <v>4.5377931475400306</v>
      </c>
      <c r="R46" s="112">
        <f t="shared" si="9"/>
        <v>-1.3175372262236307E-2</v>
      </c>
    </row>
    <row r="47" spans="1:18" ht="20.100000000000001" customHeight="1" x14ac:dyDescent="0.25">
      <c r="A47" s="68" t="s">
        <v>46</v>
      </c>
      <c r="B47" s="28">
        <v>153.6</v>
      </c>
      <c r="C47" s="265">
        <v>123.02000000000001</v>
      </c>
      <c r="D47" s="4">
        <f t="shared" si="10"/>
        <v>1.587935002181343E-2</v>
      </c>
      <c r="E47" s="271">
        <f t="shared" si="11"/>
        <v>8.9364193593846931E-3</v>
      </c>
      <c r="F47" s="107">
        <f t="shared" si="15"/>
        <v>-0.19908854166666656</v>
      </c>
      <c r="G47" s="103">
        <f t="shared" si="16"/>
        <v>-0.43723015443901969</v>
      </c>
      <c r="I47" s="28">
        <v>130.02100000000002</v>
      </c>
      <c r="J47" s="265">
        <v>95.599000000000004</v>
      </c>
      <c r="K47" s="4">
        <f t="shared" si="12"/>
        <v>2.0951255752406472E-2</v>
      </c>
      <c r="L47" s="271">
        <f t="shared" si="13"/>
        <v>1.2738445269816686E-2</v>
      </c>
      <c r="M47" s="107">
        <f t="shared" si="17"/>
        <v>-0.26474184939355955</v>
      </c>
      <c r="N47" s="103">
        <f t="shared" si="18"/>
        <v>-0.39199609701897981</v>
      </c>
      <c r="P47" s="60">
        <f t="shared" si="14"/>
        <v>8.4649088541666693</v>
      </c>
      <c r="Q47" s="313">
        <f t="shared" si="14"/>
        <v>7.77101284344009</v>
      </c>
      <c r="R47" s="112">
        <f t="shared" si="9"/>
        <v>-8.1973240666971134E-2</v>
      </c>
    </row>
    <row r="48" spans="1:18" ht="20.100000000000001" customHeight="1" x14ac:dyDescent="0.25">
      <c r="A48" s="68" t="s">
        <v>58</v>
      </c>
      <c r="B48" s="28">
        <v>69.990000000000009</v>
      </c>
      <c r="C48" s="265">
        <v>106.72</v>
      </c>
      <c r="D48" s="4">
        <f t="shared" si="10"/>
        <v>7.2356491407989717E-3</v>
      </c>
      <c r="E48" s="271">
        <f t="shared" si="11"/>
        <v>7.7523546905668541E-3</v>
      </c>
      <c r="F48" s="107">
        <f t="shared" si="15"/>
        <v>0.52478925560794376</v>
      </c>
      <c r="G48" s="103">
        <f t="shared" si="16"/>
        <v>7.1411084163048144E-2</v>
      </c>
      <c r="I48" s="28">
        <v>51.073999999999998</v>
      </c>
      <c r="J48" s="265">
        <v>94.265000000000001</v>
      </c>
      <c r="K48" s="4">
        <f t="shared" si="12"/>
        <v>8.2299354434930364E-3</v>
      </c>
      <c r="L48" s="271">
        <f t="shared" si="13"/>
        <v>1.2560691464965844E-2</v>
      </c>
      <c r="M48" s="107">
        <f t="shared" si="17"/>
        <v>0.84565532364804019</v>
      </c>
      <c r="N48" s="103">
        <f t="shared" si="18"/>
        <v>0.52621992617170543</v>
      </c>
      <c r="P48" s="60">
        <f t="shared" si="14"/>
        <v>7.29732818974139</v>
      </c>
      <c r="Q48" s="313">
        <f t="shared" si="14"/>
        <v>8.8329272863568224</v>
      </c>
      <c r="R48" s="112">
        <f t="shared" si="9"/>
        <v>0.21043305942772084</v>
      </c>
    </row>
    <row r="49" spans="1:18" ht="20.100000000000001" customHeight="1" x14ac:dyDescent="0.25">
      <c r="A49" s="68" t="s">
        <v>45</v>
      </c>
      <c r="B49" s="28">
        <v>634.07000000000005</v>
      </c>
      <c r="C49" s="265">
        <v>138.9</v>
      </c>
      <c r="D49" s="4">
        <f t="shared" si="10"/>
        <v>6.5550907996948182E-2</v>
      </c>
      <c r="E49" s="271">
        <f t="shared" si="11"/>
        <v>1.008997438642931E-2</v>
      </c>
      <c r="F49" s="107">
        <f t="shared" si="15"/>
        <v>-0.78093901304272406</v>
      </c>
      <c r="G49" s="103">
        <f t="shared" si="16"/>
        <v>-0.84607422391618037</v>
      </c>
      <c r="I49" s="28">
        <v>254.86</v>
      </c>
      <c r="J49" s="265">
        <v>86.725999999999985</v>
      </c>
      <c r="K49" s="4">
        <f t="shared" si="12"/>
        <v>4.1067497104762408E-2</v>
      </c>
      <c r="L49" s="271">
        <f t="shared" si="13"/>
        <v>1.1556129294972977E-2</v>
      </c>
      <c r="M49" s="107">
        <f t="shared" si="17"/>
        <v>-0.65971121399984312</v>
      </c>
      <c r="N49" s="103">
        <f t="shared" si="18"/>
        <v>-0.7186064379454753</v>
      </c>
      <c r="P49" s="60">
        <f t="shared" si="14"/>
        <v>4.0194300313845472</v>
      </c>
      <c r="Q49" s="313">
        <f t="shared" si="14"/>
        <v>6.2437724982001432</v>
      </c>
      <c r="R49" s="112">
        <f t="shared" si="9"/>
        <v>0.55339748408293377</v>
      </c>
    </row>
    <row r="50" spans="1:18" ht="20.100000000000001" customHeight="1" x14ac:dyDescent="0.25">
      <c r="A50" s="68" t="s">
        <v>53</v>
      </c>
      <c r="B50" s="28">
        <v>74.31</v>
      </c>
      <c r="C50" s="265">
        <v>62.650000000000006</v>
      </c>
      <c r="D50" s="4">
        <f t="shared" si="10"/>
        <v>7.682255860162474E-3</v>
      </c>
      <c r="E50" s="271">
        <f t="shared" si="11"/>
        <v>4.5510215645053736E-3</v>
      </c>
      <c r="F50" s="107">
        <f t="shared" si="15"/>
        <v>-0.15691024088278827</v>
      </c>
      <c r="G50" s="103">
        <f t="shared" si="16"/>
        <v>-0.4075930758691077</v>
      </c>
      <c r="I50" s="28">
        <v>62.873000000000005</v>
      </c>
      <c r="J50" s="265">
        <v>74.302999999999997</v>
      </c>
      <c r="K50" s="4">
        <f t="shared" si="12"/>
        <v>1.0131196521493082E-2</v>
      </c>
      <c r="L50" s="271">
        <f t="shared" si="13"/>
        <v>9.9007803312083711E-3</v>
      </c>
      <c r="M50" s="107">
        <f t="shared" si="17"/>
        <v>0.1817950471585576</v>
      </c>
      <c r="N50" s="103">
        <f t="shared" si="18"/>
        <v>-2.2743235687501303E-2</v>
      </c>
      <c r="P50" s="60">
        <f t="shared" si="14"/>
        <v>8.4609070111694269</v>
      </c>
      <c r="Q50" s="313">
        <f t="shared" si="14"/>
        <v>11.860015961691939</v>
      </c>
      <c r="R50" s="112">
        <f t="shared" si="9"/>
        <v>0.40174285641424434</v>
      </c>
    </row>
    <row r="51" spans="1:18" ht="20.100000000000001" customHeight="1" x14ac:dyDescent="0.25">
      <c r="A51" s="68" t="s">
        <v>50</v>
      </c>
      <c r="B51" s="28">
        <v>78.27</v>
      </c>
      <c r="C51" s="265">
        <v>99.98</v>
      </c>
      <c r="D51" s="4">
        <f t="shared" si="10"/>
        <v>8.0916453529123501E-3</v>
      </c>
      <c r="E51" s="271">
        <f t="shared" si="11"/>
        <v>7.262747582110889E-3</v>
      </c>
      <c r="F51" s="107">
        <f t="shared" si="15"/>
        <v>0.27737319534943156</v>
      </c>
      <c r="G51" s="103">
        <f t="shared" si="16"/>
        <v>-0.10243871730032307</v>
      </c>
      <c r="I51" s="28">
        <v>36.726999999999997</v>
      </c>
      <c r="J51" s="265">
        <v>46.881</v>
      </c>
      <c r="K51" s="4">
        <f t="shared" si="12"/>
        <v>5.9180960769308986E-3</v>
      </c>
      <c r="L51" s="271">
        <f t="shared" si="13"/>
        <v>6.2468336770706385E-3</v>
      </c>
      <c r="M51" s="107">
        <f t="shared" ref="M51:M58" si="19">(J51-I51)/I51</f>
        <v>0.27647235004220339</v>
      </c>
      <c r="N51" s="103">
        <f t="shared" ref="N51:N58" si="20">(L51-K51)/K51</f>
        <v>5.5547864696076713E-2</v>
      </c>
      <c r="P51" s="60">
        <f t="shared" si="14"/>
        <v>4.6923470039606494</v>
      </c>
      <c r="Q51" s="313">
        <f t="shared" si="14"/>
        <v>4.6890378075615118</v>
      </c>
      <c r="R51" s="112">
        <f t="shared" si="9"/>
        <v>-7.0523266850138042E-4</v>
      </c>
    </row>
    <row r="52" spans="1:18" ht="20.100000000000001" customHeight="1" x14ac:dyDescent="0.25">
      <c r="A52" s="68" t="s">
        <v>67</v>
      </c>
      <c r="B52" s="28"/>
      <c r="C52" s="265">
        <v>45.36</v>
      </c>
      <c r="D52" s="4">
        <f t="shared" si="10"/>
        <v>0</v>
      </c>
      <c r="E52" s="271">
        <f t="shared" si="11"/>
        <v>3.2950413115078007E-3</v>
      </c>
      <c r="F52" s="107"/>
      <c r="G52" s="103"/>
      <c r="I52" s="28"/>
      <c r="J52" s="265">
        <v>24.805</v>
      </c>
      <c r="K52" s="4">
        <f t="shared" si="12"/>
        <v>0</v>
      </c>
      <c r="L52" s="271">
        <f t="shared" si="13"/>
        <v>3.3052347296290011E-3</v>
      </c>
      <c r="M52" s="107"/>
      <c r="N52" s="103"/>
      <c r="P52" s="60"/>
      <c r="Q52" s="313">
        <f t="shared" ref="Q52:Q57" si="21">(J52/C52)*10</f>
        <v>5.4684744268077603</v>
      </c>
      <c r="R52" s="112"/>
    </row>
    <row r="53" spans="1:18" ht="20.100000000000001" customHeight="1" x14ac:dyDescent="0.25">
      <c r="A53" s="68" t="s">
        <v>60</v>
      </c>
      <c r="B53" s="28">
        <v>17.169999999999998</v>
      </c>
      <c r="C53" s="265">
        <v>20.330000000000002</v>
      </c>
      <c r="D53" s="4">
        <f t="shared" si="10"/>
        <v>1.7750549470998474E-3</v>
      </c>
      <c r="E53" s="271">
        <f t="shared" si="11"/>
        <v>1.4768119458323102E-3</v>
      </c>
      <c r="F53" s="107">
        <f t="shared" ref="F53:F56" si="22">(C53-B53)/B53</f>
        <v>0.18404193360512544</v>
      </c>
      <c r="G53" s="103">
        <f t="shared" ref="G53:G56" si="23">(E53-D53)/D53</f>
        <v>-0.1680190248503676</v>
      </c>
      <c r="I53" s="28">
        <v>13.601999999999999</v>
      </c>
      <c r="J53" s="265">
        <v>17.573999999999998</v>
      </c>
      <c r="K53" s="4">
        <f t="shared" si="12"/>
        <v>2.1917919470257324E-3</v>
      </c>
      <c r="L53" s="271">
        <f t="shared" si="13"/>
        <v>2.3417131682523708E-3</v>
      </c>
      <c r="M53" s="107">
        <f t="shared" ref="M53:M56" si="24">(J53-I53)/I53</f>
        <v>0.29201588001764445</v>
      </c>
      <c r="N53" s="103">
        <f t="shared" ref="N53:N56" si="25">(L53-K53)/K53</f>
        <v>6.8401209991706555E-2</v>
      </c>
      <c r="P53" s="60">
        <f t="shared" ref="P53:P56" si="26">(I53/B53)*10</f>
        <v>7.9219569015725098</v>
      </c>
      <c r="Q53" s="313">
        <f t="shared" si="21"/>
        <v>8.6443679291687143</v>
      </c>
      <c r="R53" s="112">
        <f t="shared" ref="R53:R56" si="27">(Q53-P53)/P53</f>
        <v>9.1190981795521486E-2</v>
      </c>
    </row>
    <row r="54" spans="1:18" ht="20.100000000000001" customHeight="1" x14ac:dyDescent="0.25">
      <c r="A54" s="68" t="s">
        <v>63</v>
      </c>
      <c r="B54" s="28">
        <v>28.479999999999997</v>
      </c>
      <c r="C54" s="265">
        <v>18.47</v>
      </c>
      <c r="D54" s="4">
        <f t="shared" si="10"/>
        <v>2.9442961498779064E-3</v>
      </c>
      <c r="E54" s="271">
        <f t="shared" si="11"/>
        <v>1.3416978179794769E-3</v>
      </c>
      <c r="F54" s="107">
        <f t="shared" si="22"/>
        <v>-0.35147471910112354</v>
      </c>
      <c r="G54" s="103">
        <f t="shared" si="23"/>
        <v>-0.54430609229471905</v>
      </c>
      <c r="I54" s="28">
        <v>23.470000000000002</v>
      </c>
      <c r="J54" s="265">
        <v>16.288</v>
      </c>
      <c r="K54" s="4">
        <f t="shared" si="12"/>
        <v>3.7818965590864545E-3</v>
      </c>
      <c r="L54" s="271">
        <f t="shared" si="13"/>
        <v>2.1703553024066589E-3</v>
      </c>
      <c r="M54" s="107">
        <f t="shared" si="24"/>
        <v>-0.30600766936514706</v>
      </c>
      <c r="N54" s="103">
        <f t="shared" si="25"/>
        <v>-0.42611986644845612</v>
      </c>
      <c r="P54" s="60">
        <f t="shared" si="26"/>
        <v>8.2408707865168562</v>
      </c>
      <c r="Q54" s="313">
        <f t="shared" si="21"/>
        <v>8.8186247969680558</v>
      </c>
      <c r="R54" s="112">
        <f t="shared" si="27"/>
        <v>7.0108369056881809E-2</v>
      </c>
    </row>
    <row r="55" spans="1:18" ht="20.100000000000001" customHeight="1" x14ac:dyDescent="0.25">
      <c r="A55" s="68" t="s">
        <v>61</v>
      </c>
      <c r="B55" s="28">
        <v>15.64</v>
      </c>
      <c r="C55" s="265">
        <v>18.43</v>
      </c>
      <c r="D55" s="4">
        <f t="shared" si="10"/>
        <v>1.6168817339919403E-3</v>
      </c>
      <c r="E55" s="271">
        <f t="shared" si="11"/>
        <v>1.338792137810599E-3</v>
      </c>
      <c r="F55" s="107">
        <f t="shared" si="22"/>
        <v>0.17838874680306899</v>
      </c>
      <c r="G55" s="103">
        <f t="shared" si="23"/>
        <v>-0.17199130297227261</v>
      </c>
      <c r="I55" s="28">
        <v>9.4350000000000005</v>
      </c>
      <c r="J55" s="265">
        <v>14.983000000000001</v>
      </c>
      <c r="K55" s="4">
        <f t="shared" si="12"/>
        <v>1.5203320850013077E-3</v>
      </c>
      <c r="L55" s="271">
        <f t="shared" si="13"/>
        <v>1.99646571070475E-3</v>
      </c>
      <c r="M55" s="107">
        <f t="shared" si="24"/>
        <v>0.58802331743508207</v>
      </c>
      <c r="N55" s="103">
        <f t="shared" si="25"/>
        <v>0.31317738433641801</v>
      </c>
      <c r="P55" s="60">
        <f t="shared" si="26"/>
        <v>6.0326086956521738</v>
      </c>
      <c r="Q55" s="313">
        <f t="shared" si="21"/>
        <v>8.1296798697775365</v>
      </c>
      <c r="R55" s="112">
        <f t="shared" si="27"/>
        <v>0.34762260904420428</v>
      </c>
    </row>
    <row r="56" spans="1:18" ht="20.100000000000001" customHeight="1" x14ac:dyDescent="0.25">
      <c r="A56" s="68" t="s">
        <v>191</v>
      </c>
      <c r="B56" s="28">
        <v>6.4600000000000009</v>
      </c>
      <c r="C56" s="265">
        <v>12.6</v>
      </c>
      <c r="D56" s="4">
        <f t="shared" si="10"/>
        <v>6.6784245534449722E-4</v>
      </c>
      <c r="E56" s="271">
        <f t="shared" si="11"/>
        <v>9.1528925319661126E-4</v>
      </c>
      <c r="F56" s="107">
        <f t="shared" si="22"/>
        <v>0.95046439628482937</v>
      </c>
      <c r="G56" s="103">
        <f t="shared" si="23"/>
        <v>0.37051672272687736</v>
      </c>
      <c r="I56" s="28">
        <v>5.8949999999999996</v>
      </c>
      <c r="J56" s="265">
        <v>13.020000000000001</v>
      </c>
      <c r="K56" s="4">
        <f t="shared" si="12"/>
        <v>9.4990542035852774E-4</v>
      </c>
      <c r="L56" s="271">
        <f t="shared" si="13"/>
        <v>1.7348984551408828E-3</v>
      </c>
      <c r="M56" s="107">
        <f t="shared" si="24"/>
        <v>1.2086513994910946</v>
      </c>
      <c r="N56" s="103">
        <f t="shared" si="25"/>
        <v>0.82639073107517491</v>
      </c>
      <c r="P56" s="60">
        <f t="shared" si="26"/>
        <v>9.1253869969040231</v>
      </c>
      <c r="Q56" s="313">
        <f t="shared" si="21"/>
        <v>10.333333333333334</v>
      </c>
      <c r="R56" s="112">
        <f t="shared" si="27"/>
        <v>0.13237206672321203</v>
      </c>
    </row>
    <row r="57" spans="1:18" ht="20.100000000000001" customHeight="1" x14ac:dyDescent="0.25">
      <c r="A57" s="68" t="s">
        <v>216</v>
      </c>
      <c r="B57" s="28"/>
      <c r="C57" s="265">
        <v>8.61</v>
      </c>
      <c r="D57" s="4">
        <f t="shared" si="10"/>
        <v>0</v>
      </c>
      <c r="E57" s="271">
        <f t="shared" si="11"/>
        <v>6.254476563510177E-4</v>
      </c>
      <c r="F57" s="107"/>
      <c r="G57" s="103"/>
      <c r="I57" s="28"/>
      <c r="J57" s="265">
        <v>6.7919999999999998</v>
      </c>
      <c r="K57" s="4">
        <f t="shared" si="12"/>
        <v>0</v>
      </c>
      <c r="L57" s="271">
        <f t="shared" si="13"/>
        <v>9.0502536922556641E-4</v>
      </c>
      <c r="M57" s="107"/>
      <c r="N57" s="103"/>
      <c r="P57" s="60"/>
      <c r="Q57" s="313">
        <f t="shared" si="21"/>
        <v>7.8885017421602788</v>
      </c>
      <c r="R57" s="112"/>
    </row>
    <row r="58" spans="1:18" ht="20.100000000000001" customHeight="1" x14ac:dyDescent="0.25">
      <c r="A58" s="68" t="s">
        <v>64</v>
      </c>
      <c r="B58" s="28">
        <v>9.8099999999999987</v>
      </c>
      <c r="C58" s="265">
        <v>2.7800000000000002</v>
      </c>
      <c r="D58" s="4">
        <f t="shared" si="10"/>
        <v>1.0141694252212873E-3</v>
      </c>
      <c r="E58" s="271">
        <f t="shared" si="11"/>
        <v>2.0194477173703015E-4</v>
      </c>
      <c r="F58" s="107">
        <f t="shared" ref="F58:F60" si="28">(C58-B58)/B58</f>
        <v>-0.71661569826707439</v>
      </c>
      <c r="G58" s="103">
        <f t="shared" ref="G58:G60" si="29">(E58-D58)/D58</f>
        <v>-0.80087669109826831</v>
      </c>
      <c r="I58" s="28">
        <v>7.032</v>
      </c>
      <c r="J58" s="265">
        <v>2.1190000000000002</v>
      </c>
      <c r="K58" s="4">
        <f t="shared" si="12"/>
        <v>1.1331187304429462E-3</v>
      </c>
      <c r="L58" s="271">
        <f t="shared" si="13"/>
        <v>2.8235405733053232E-4</v>
      </c>
      <c r="M58" s="107">
        <f t="shared" si="19"/>
        <v>-0.69866325369738347</v>
      </c>
      <c r="N58" s="103">
        <f t="shared" si="20"/>
        <v>-0.75081688286967274</v>
      </c>
      <c r="P58" s="60">
        <f t="shared" ref="P58:P60" si="30">(I58/B58)*10</f>
        <v>7.1681957186544354</v>
      </c>
      <c r="Q58" s="313">
        <f t="shared" ref="Q58:Q60" si="31">(J58/C58)*10</f>
        <v>7.6223021582733814</v>
      </c>
      <c r="R58" s="112">
        <f t="shared" ref="R58:R60" si="32">(Q58-P58)/P58</f>
        <v>6.3350173103837601E-2</v>
      </c>
    </row>
    <row r="59" spans="1:18" ht="20.100000000000001" customHeight="1" x14ac:dyDescent="0.25">
      <c r="A59" s="68" t="s">
        <v>66</v>
      </c>
      <c r="B59" s="28">
        <v>2.4700000000000002</v>
      </c>
      <c r="C59" s="265">
        <v>5.17</v>
      </c>
      <c r="D59" s="4">
        <f t="shared" si="10"/>
        <v>2.5535152704348417E-4</v>
      </c>
      <c r="E59" s="271">
        <f t="shared" si="11"/>
        <v>3.7555916182749842E-4</v>
      </c>
      <c r="F59" s="107">
        <f t="shared" si="28"/>
        <v>1.0931174089068825</v>
      </c>
      <c r="G59" s="103">
        <f t="shared" si="29"/>
        <v>0.47075353797881897</v>
      </c>
      <c r="I59" s="28">
        <v>0.89900000000000002</v>
      </c>
      <c r="J59" s="265">
        <v>1.851</v>
      </c>
      <c r="K59" s="4">
        <f t="shared" si="12"/>
        <v>1.4486259082312409E-4</v>
      </c>
      <c r="L59" s="271">
        <f t="shared" si="13"/>
        <v>2.466433978852361E-4</v>
      </c>
      <c r="M59" s="107">
        <f t="shared" ref="M59:M61" si="33">(J59-I59)/I59</f>
        <v>1.0589543937708565</v>
      </c>
      <c r="N59" s="103">
        <f t="shared" ref="N59:N61" si="34">(L59-K59)/K59</f>
        <v>0.70260242125853911</v>
      </c>
      <c r="P59" s="60">
        <f t="shared" si="30"/>
        <v>3.6396761133603239</v>
      </c>
      <c r="Q59" s="313">
        <f t="shared" si="31"/>
        <v>3.5802707930367506</v>
      </c>
      <c r="R59" s="112">
        <f t="shared" si="32"/>
        <v>-1.6321595239068547E-2</v>
      </c>
    </row>
    <row r="60" spans="1:18" ht="20.100000000000001" customHeight="1" x14ac:dyDescent="0.25">
      <c r="A60" s="68" t="s">
        <v>221</v>
      </c>
      <c r="B60" s="28">
        <v>0.27</v>
      </c>
      <c r="C60" s="265">
        <v>1.4900000000000002</v>
      </c>
      <c r="D60" s="4">
        <f t="shared" si="10"/>
        <v>2.7912919960218921E-5</v>
      </c>
      <c r="E60" s="271">
        <f t="shared" si="11"/>
        <v>1.082365862907104E-4</v>
      </c>
      <c r="F60" s="107">
        <f t="shared" si="28"/>
        <v>4.518518518518519</v>
      </c>
      <c r="G60" s="103">
        <f t="shared" si="29"/>
        <v>2.8776518703513485</v>
      </c>
      <c r="I60" s="28">
        <v>0.251</v>
      </c>
      <c r="J60" s="265">
        <v>0.78100000000000003</v>
      </c>
      <c r="K60" s="4">
        <f t="shared" si="12"/>
        <v>4.0445506447835536E-5</v>
      </c>
      <c r="L60" s="271">
        <f t="shared" si="13"/>
        <v>1.0406725756259826E-4</v>
      </c>
      <c r="M60" s="107">
        <f t="shared" si="33"/>
        <v>2.1115537848605577</v>
      </c>
      <c r="N60" s="103">
        <f t="shared" si="34"/>
        <v>1.5730239698399793</v>
      </c>
      <c r="P60" s="60">
        <f t="shared" si="30"/>
        <v>9.2962962962962958</v>
      </c>
      <c r="Q60" s="313">
        <f t="shared" si="31"/>
        <v>5.2416107382550328</v>
      </c>
      <c r="R60" s="112">
        <f t="shared" si="32"/>
        <v>-0.43616139468969767</v>
      </c>
    </row>
    <row r="61" spans="1:18" ht="20.100000000000001" customHeight="1" thickBot="1" x14ac:dyDescent="0.3">
      <c r="A61" s="15" t="s">
        <v>18</v>
      </c>
      <c r="B61" s="28">
        <f>B62-SUM(B39:B60)</f>
        <v>5.4200000000018917</v>
      </c>
      <c r="C61" s="265">
        <f>C62-SUM(C39:C60)</f>
        <v>0.12000000000080036</v>
      </c>
      <c r="D61" s="4">
        <f t="shared" si="10"/>
        <v>5.6032602290533094E-4</v>
      </c>
      <c r="E61" s="271">
        <f t="shared" si="11"/>
        <v>8.7170405066925332E-6</v>
      </c>
      <c r="F61" s="107">
        <f t="shared" si="15"/>
        <v>-0.97785977859764606</v>
      </c>
      <c r="G61" s="103">
        <f t="shared" si="16"/>
        <v>-0.98444291332125888</v>
      </c>
      <c r="I61" s="28">
        <f>I62-SUM(I39:I60)</f>
        <v>4.7319999999990614</v>
      </c>
      <c r="J61" s="265">
        <f>J62-SUM(J39:J60)</f>
        <v>0.79800000000068394</v>
      </c>
      <c r="K61" s="4">
        <f t="shared" si="12"/>
        <v>7.6250253590087562E-4</v>
      </c>
      <c r="L61" s="271">
        <f t="shared" si="13"/>
        <v>1.0633248596033878E-4</v>
      </c>
      <c r="M61" s="107">
        <f t="shared" si="33"/>
        <v>-0.83136094674538419</v>
      </c>
      <c r="N61" s="103">
        <f t="shared" si="34"/>
        <v>-0.86054802318170664</v>
      </c>
      <c r="P61" s="60">
        <f t="shared" ref="P61" si="35">(I61/B61)*10</f>
        <v>8.7306273062682838</v>
      </c>
      <c r="Q61" s="313">
        <f t="shared" ref="Q61" si="36">(J61/C61)*10</f>
        <v>66.499999999613465</v>
      </c>
      <c r="R61" s="112">
        <f t="shared" ref="R61" si="37">(Q61-P61)/P61</f>
        <v>6.6168639052853395</v>
      </c>
    </row>
    <row r="62" spans="1:18" ht="26.25" customHeight="1" thickBot="1" x14ac:dyDescent="0.3">
      <c r="A62" s="19" t="s">
        <v>19</v>
      </c>
      <c r="B62" s="72">
        <v>9672.94</v>
      </c>
      <c r="C62" s="310">
        <v>13766.140000000001</v>
      </c>
      <c r="D62" s="69">
        <f>SUM(D39:D61)</f>
        <v>1</v>
      </c>
      <c r="E62" s="311">
        <f>SUM(E39:E61)</f>
        <v>0.99999999999999989</v>
      </c>
      <c r="F62" s="117">
        <f t="shared" si="15"/>
        <v>0.4231598665969189</v>
      </c>
      <c r="G62" s="119">
        <v>0</v>
      </c>
      <c r="H62" s="2"/>
      <c r="I62" s="72">
        <v>6205.8809999999994</v>
      </c>
      <c r="J62" s="310">
        <v>7504.7619999999997</v>
      </c>
      <c r="K62" s="69">
        <f>SUM(K39:K61)</f>
        <v>1.0000000000000002</v>
      </c>
      <c r="L62" s="311">
        <f>SUM(L39:L61)</f>
        <v>1</v>
      </c>
      <c r="M62" s="117">
        <f t="shared" si="17"/>
        <v>0.20929840581860987</v>
      </c>
      <c r="N62" s="119">
        <v>0</v>
      </c>
      <c r="O62" s="2"/>
      <c r="P62" s="51">
        <f t="shared" si="14"/>
        <v>6.415713319838642</v>
      </c>
      <c r="Q62" s="302">
        <f t="shared" si="14"/>
        <v>5.4516095288875457</v>
      </c>
      <c r="R62" s="118">
        <f t="shared" si="9"/>
        <v>-0.15027226792847781</v>
      </c>
    </row>
    <row r="64" spans="1:18" ht="15.75" thickBot="1" x14ac:dyDescent="0.3"/>
    <row r="65" spans="1:18" x14ac:dyDescent="0.25">
      <c r="A65" s="397" t="s">
        <v>16</v>
      </c>
      <c r="B65" s="385" t="s">
        <v>1</v>
      </c>
      <c r="C65" s="380"/>
      <c r="D65" s="385" t="s">
        <v>13</v>
      </c>
      <c r="E65" s="380"/>
      <c r="F65" s="400" t="s">
        <v>101</v>
      </c>
      <c r="G65" s="396"/>
      <c r="I65" s="393" t="s">
        <v>20</v>
      </c>
      <c r="J65" s="394"/>
      <c r="K65" s="385" t="s">
        <v>13</v>
      </c>
      <c r="L65" s="386"/>
      <c r="M65" s="395" t="s">
        <v>101</v>
      </c>
      <c r="N65" s="396"/>
      <c r="P65" s="391" t="s">
        <v>23</v>
      </c>
      <c r="Q65" s="380"/>
      <c r="R65" s="247" t="s">
        <v>0</v>
      </c>
    </row>
    <row r="66" spans="1:18" x14ac:dyDescent="0.25">
      <c r="A66" s="398"/>
      <c r="B66" s="388" t="str">
        <f>B5</f>
        <v>jan - set</v>
      </c>
      <c r="C66" s="376"/>
      <c r="D66" s="388" t="str">
        <f>B5</f>
        <v>jan - set</v>
      </c>
      <c r="E66" s="376"/>
      <c r="F66" s="388" t="str">
        <f>B5</f>
        <v>jan - set</v>
      </c>
      <c r="G66" s="377"/>
      <c r="I66" s="390" t="str">
        <f>B5</f>
        <v>jan - set</v>
      </c>
      <c r="J66" s="376"/>
      <c r="K66" s="388" t="str">
        <f>B5</f>
        <v>jan - set</v>
      </c>
      <c r="L66" s="389"/>
      <c r="M66" s="376" t="str">
        <f>B5</f>
        <v>jan - set</v>
      </c>
      <c r="N66" s="377"/>
      <c r="P66" s="390" t="str">
        <f>B5</f>
        <v>jan - set</v>
      </c>
      <c r="Q66" s="389"/>
      <c r="R66" s="248" t="str">
        <f>R37</f>
        <v>2017/2016</v>
      </c>
    </row>
    <row r="67" spans="1:18" ht="19.5" customHeight="1" thickBot="1" x14ac:dyDescent="0.3">
      <c r="A67" s="399"/>
      <c r="B67" s="172">
        <f>B6</f>
        <v>2016</v>
      </c>
      <c r="C67" s="252">
        <f>C6</f>
        <v>2017</v>
      </c>
      <c r="D67" s="172">
        <f>B6</f>
        <v>2016</v>
      </c>
      <c r="E67" s="252">
        <f>C6</f>
        <v>2017</v>
      </c>
      <c r="F67" s="172" t="s">
        <v>1</v>
      </c>
      <c r="G67" s="251" t="s">
        <v>15</v>
      </c>
      <c r="I67" s="41">
        <f>B6</f>
        <v>2016</v>
      </c>
      <c r="J67" s="252">
        <f>C6</f>
        <v>2017</v>
      </c>
      <c r="K67" s="172">
        <f>B6</f>
        <v>2016</v>
      </c>
      <c r="L67" s="252">
        <f>C6</f>
        <v>2017</v>
      </c>
      <c r="M67" s="42">
        <v>1000</v>
      </c>
      <c r="N67" s="251" t="s">
        <v>15</v>
      </c>
      <c r="P67" s="41">
        <f>B6</f>
        <v>2016</v>
      </c>
      <c r="Q67" s="252">
        <f>C6</f>
        <v>2017</v>
      </c>
      <c r="R67" s="249" t="s">
        <v>24</v>
      </c>
    </row>
    <row r="68" spans="1:18" ht="20.100000000000001" customHeight="1" x14ac:dyDescent="0.25">
      <c r="A68" s="68" t="s">
        <v>36</v>
      </c>
      <c r="B68" s="70">
        <v>1373.5400000000002</v>
      </c>
      <c r="C68" s="304">
        <v>1408.83</v>
      </c>
      <c r="D68" s="4">
        <f>B68/$B$96</f>
        <v>0.29737640889743361</v>
      </c>
      <c r="E68" s="306">
        <f>C68/$C$96</f>
        <v>0.22954086287799788</v>
      </c>
      <c r="F68" s="120">
        <f t="shared" ref="F68:F89" si="38">(C68-B68)/B68</f>
        <v>2.5692735559211768E-2</v>
      </c>
      <c r="G68" s="121">
        <f t="shared" ref="G68:G89" si="39">(E68-D68)/D68</f>
        <v>-0.22811340775465647</v>
      </c>
      <c r="I68" s="28">
        <v>1534.2950000000001</v>
      </c>
      <c r="J68" s="304">
        <v>1889.6260000000002</v>
      </c>
      <c r="K68" s="74">
        <f>I68/$I$96</f>
        <v>0.42798261731623932</v>
      </c>
      <c r="L68" s="306">
        <f>J68/$J$96</f>
        <v>0.40200309497277542</v>
      </c>
      <c r="M68" s="120">
        <f t="shared" ref="M68:M89" si="40">(J68-I68)/I68</f>
        <v>0.23159236000899444</v>
      </c>
      <c r="N68" s="121">
        <f t="shared" ref="N68:N89" si="41">(L68-K68)/K68</f>
        <v>-6.0702283906702341E-2</v>
      </c>
      <c r="P68" s="75">
        <f t="shared" ref="P68:Q96" si="42">(I68/B68)*10</f>
        <v>11.170369992865151</v>
      </c>
      <c r="Q68" s="308">
        <f t="shared" si="42"/>
        <v>13.412732551123984</v>
      </c>
      <c r="R68" s="124">
        <f t="shared" si="9"/>
        <v>0.20074201299429623</v>
      </c>
    </row>
    <row r="69" spans="1:18" ht="20.100000000000001" customHeight="1" x14ac:dyDescent="0.25">
      <c r="A69" s="68" t="s">
        <v>52</v>
      </c>
      <c r="B69" s="28">
        <v>1546.22</v>
      </c>
      <c r="C69" s="265">
        <v>1803.0599999999997</v>
      </c>
      <c r="D69" s="4">
        <f t="shared" ref="D69:D95" si="43">B69/$B$96</f>
        <v>0.33476225735354614</v>
      </c>
      <c r="E69" s="271">
        <f t="shared" ref="E69:E95" si="44">C69/$C$96</f>
        <v>0.29377281021897805</v>
      </c>
      <c r="F69" s="122">
        <f t="shared" si="38"/>
        <v>0.16610831576360394</v>
      </c>
      <c r="G69" s="103">
        <f t="shared" si="39"/>
        <v>-0.12244345422512395</v>
      </c>
      <c r="I69" s="28">
        <v>977.72399999999993</v>
      </c>
      <c r="J69" s="265">
        <v>983.798</v>
      </c>
      <c r="K69" s="35">
        <f t="shared" ref="K69:K96" si="45">I69/$I$96</f>
        <v>0.27273039183006054</v>
      </c>
      <c r="L69" s="271">
        <f t="shared" ref="L69:L96" si="46">J69/$J$96</f>
        <v>0.20929530014300529</v>
      </c>
      <c r="M69" s="122">
        <f t="shared" si="40"/>
        <v>6.2123871358379969E-3</v>
      </c>
      <c r="N69" s="103">
        <f t="shared" si="41"/>
        <v>-0.23259267609083303</v>
      </c>
      <c r="P69" s="73">
        <f t="shared" si="42"/>
        <v>6.3233175097980876</v>
      </c>
      <c r="Q69" s="278">
        <f t="shared" si="42"/>
        <v>5.4562687875056861</v>
      </c>
      <c r="R69" s="112">
        <f t="shared" si="9"/>
        <v>-0.13711927654255773</v>
      </c>
    </row>
    <row r="70" spans="1:18" ht="20.100000000000001" customHeight="1" x14ac:dyDescent="0.25">
      <c r="A70" s="68" t="s">
        <v>51</v>
      </c>
      <c r="B70" s="28">
        <v>110.21</v>
      </c>
      <c r="C70" s="265">
        <v>110.95000000000002</v>
      </c>
      <c r="D70" s="4">
        <f t="shared" si="43"/>
        <v>2.3860866101159162E-2</v>
      </c>
      <c r="E70" s="271">
        <f t="shared" si="44"/>
        <v>1.8077098540145987E-2</v>
      </c>
      <c r="F70" s="122">
        <f t="shared" si="38"/>
        <v>6.7144542237548618E-3</v>
      </c>
      <c r="G70" s="103">
        <f t="shared" si="39"/>
        <v>-0.2423955415739163</v>
      </c>
      <c r="I70" s="28">
        <v>80.762</v>
      </c>
      <c r="J70" s="265">
        <v>389.96099999999996</v>
      </c>
      <c r="K70" s="35">
        <f t="shared" si="45"/>
        <v>2.2528087584000548E-2</v>
      </c>
      <c r="L70" s="271">
        <f t="shared" si="46"/>
        <v>8.2961140944651721E-2</v>
      </c>
      <c r="M70" s="122">
        <f t="shared" si="40"/>
        <v>3.8285208390084442</v>
      </c>
      <c r="N70" s="103">
        <f t="shared" si="41"/>
        <v>2.6825647376997388</v>
      </c>
      <c r="P70" s="73">
        <f t="shared" si="42"/>
        <v>7.328010162417204</v>
      </c>
      <c r="Q70" s="278">
        <f t="shared" si="42"/>
        <v>35.147453808021623</v>
      </c>
      <c r="R70" s="112">
        <f t="shared" si="9"/>
        <v>3.7963161934846372</v>
      </c>
    </row>
    <row r="71" spans="1:18" ht="20.100000000000001" customHeight="1" x14ac:dyDescent="0.25">
      <c r="A71" s="68" t="s">
        <v>48</v>
      </c>
      <c r="B71" s="28">
        <v>133.10999999999999</v>
      </c>
      <c r="C71" s="265">
        <v>540.2399999999999</v>
      </c>
      <c r="D71" s="4">
        <f t="shared" si="43"/>
        <v>2.8818799444018654E-2</v>
      </c>
      <c r="E71" s="271">
        <f t="shared" si="44"/>
        <v>8.8021376433785173E-2</v>
      </c>
      <c r="F71" s="122">
        <f t="shared" si="38"/>
        <v>3.0585981519044392</v>
      </c>
      <c r="G71" s="103">
        <f t="shared" si="39"/>
        <v>2.0543040699793629</v>
      </c>
      <c r="I71" s="28">
        <v>74.08</v>
      </c>
      <c r="J71" s="265">
        <v>319.10399999999998</v>
      </c>
      <c r="K71" s="35">
        <f t="shared" si="45"/>
        <v>2.0664182761976679E-2</v>
      </c>
      <c r="L71" s="271">
        <f t="shared" si="46"/>
        <v>6.788687053321267E-2</v>
      </c>
      <c r="M71" s="122">
        <f t="shared" si="40"/>
        <v>3.3075593952483802</v>
      </c>
      <c r="N71" s="103">
        <f t="shared" si="41"/>
        <v>2.2852434241013651</v>
      </c>
      <c r="P71" s="73">
        <f t="shared" si="42"/>
        <v>5.5653219142062955</v>
      </c>
      <c r="Q71" s="278">
        <f t="shared" si="42"/>
        <v>5.9067081297201254</v>
      </c>
      <c r="R71" s="112">
        <f t="shared" si="9"/>
        <v>6.1341683513830847E-2</v>
      </c>
    </row>
    <row r="72" spans="1:18" ht="20.100000000000001" customHeight="1" x14ac:dyDescent="0.25">
      <c r="A72" s="68" t="s">
        <v>56</v>
      </c>
      <c r="B72" s="28">
        <v>41.94</v>
      </c>
      <c r="C72" s="265">
        <v>881.1</v>
      </c>
      <c r="D72" s="4">
        <f t="shared" si="43"/>
        <v>9.0801626375339364E-3</v>
      </c>
      <c r="E72" s="271">
        <f t="shared" si="44"/>
        <v>0.14355774244004171</v>
      </c>
      <c r="F72" s="122">
        <f t="shared" si="38"/>
        <v>20.008583690987127</v>
      </c>
      <c r="G72" s="103">
        <f t="shared" si="39"/>
        <v>14.810040873786626</v>
      </c>
      <c r="I72" s="28">
        <v>87.424000000000007</v>
      </c>
      <c r="J72" s="265">
        <v>252.74700000000001</v>
      </c>
      <c r="K72" s="35">
        <f t="shared" si="45"/>
        <v>2.4386413522989325E-2</v>
      </c>
      <c r="L72" s="271">
        <f t="shared" si="46"/>
        <v>5.3769939789717155E-2</v>
      </c>
      <c r="M72" s="122">
        <f t="shared" si="40"/>
        <v>1.8910482247437774</v>
      </c>
      <c r="N72" s="103">
        <f t="shared" si="41"/>
        <v>1.204913803295744</v>
      </c>
      <c r="P72" s="73">
        <f t="shared" si="42"/>
        <v>20.845016690510256</v>
      </c>
      <c r="Q72" s="278">
        <f t="shared" si="42"/>
        <v>2.8685393258426966</v>
      </c>
      <c r="R72" s="112">
        <f t="shared" ref="R72:R89" si="47">(Q72-P72)/P72</f>
        <v>-0.86238728572721146</v>
      </c>
    </row>
    <row r="73" spans="1:18" ht="20.100000000000001" customHeight="1" x14ac:dyDescent="0.25">
      <c r="A73" s="68" t="s">
        <v>43</v>
      </c>
      <c r="B73" s="28">
        <v>596.80999999999995</v>
      </c>
      <c r="C73" s="265">
        <v>517.71</v>
      </c>
      <c r="D73" s="4">
        <f t="shared" si="43"/>
        <v>0.12921153704593774</v>
      </c>
      <c r="E73" s="271">
        <f t="shared" si="44"/>
        <v>8.4350560479666326E-2</v>
      </c>
      <c r="F73" s="122">
        <f t="shared" si="38"/>
        <v>-0.13253799366632582</v>
      </c>
      <c r="G73" s="103">
        <f t="shared" si="39"/>
        <v>-0.34719017815198872</v>
      </c>
      <c r="I73" s="28">
        <v>241.63500000000002</v>
      </c>
      <c r="J73" s="265">
        <v>216.31900000000002</v>
      </c>
      <c r="K73" s="35">
        <f t="shared" si="45"/>
        <v>6.7402670109209431E-2</v>
      </c>
      <c r="L73" s="271">
        <f t="shared" si="46"/>
        <v>4.6020168806639943E-2</v>
      </c>
      <c r="M73" s="122">
        <f t="shared" si="40"/>
        <v>-0.10476959049806527</v>
      </c>
      <c r="N73" s="103">
        <f t="shared" si="41"/>
        <v>-0.31723522625920325</v>
      </c>
      <c r="P73" s="73">
        <f t="shared" si="42"/>
        <v>4.0487759923593778</v>
      </c>
      <c r="Q73" s="278">
        <f t="shared" si="42"/>
        <v>4.1783817194954702</v>
      </c>
      <c r="R73" s="112">
        <f t="shared" si="47"/>
        <v>3.2011088630410044E-2</v>
      </c>
    </row>
    <row r="74" spans="1:18" ht="20.100000000000001" customHeight="1" x14ac:dyDescent="0.25">
      <c r="A74" s="68" t="s">
        <v>41</v>
      </c>
      <c r="B74" s="28">
        <v>271.12</v>
      </c>
      <c r="C74" s="265">
        <v>268.75</v>
      </c>
      <c r="D74" s="4">
        <f t="shared" si="43"/>
        <v>5.8698466721225591E-2</v>
      </c>
      <c r="E74" s="271">
        <f t="shared" si="44"/>
        <v>4.3787473931178308E-2</v>
      </c>
      <c r="F74" s="122">
        <f t="shared" si="38"/>
        <v>-8.7415166715845549E-3</v>
      </c>
      <c r="G74" s="103">
        <f t="shared" si="39"/>
        <v>-0.25402695543758402</v>
      </c>
      <c r="I74" s="28">
        <v>215.96099999999998</v>
      </c>
      <c r="J74" s="265">
        <v>197.57899999999998</v>
      </c>
      <c r="K74" s="35">
        <f t="shared" si="45"/>
        <v>6.0241057957063242E-2</v>
      </c>
      <c r="L74" s="271">
        <f t="shared" si="46"/>
        <v>4.203338094502615E-2</v>
      </c>
      <c r="M74" s="122">
        <f t="shared" si="40"/>
        <v>-8.5117220238839456E-2</v>
      </c>
      <c r="N74" s="103">
        <f t="shared" si="41"/>
        <v>-0.30224696626368341</v>
      </c>
      <c r="P74" s="73">
        <f t="shared" si="42"/>
        <v>7.9655134257893181</v>
      </c>
      <c r="Q74" s="278">
        <f t="shared" si="42"/>
        <v>7.3517767441860462</v>
      </c>
      <c r="R74" s="112">
        <f t="shared" si="47"/>
        <v>-7.704923070196891E-2</v>
      </c>
    </row>
    <row r="75" spans="1:18" ht="20.100000000000001" customHeight="1" x14ac:dyDescent="0.25">
      <c r="A75" s="68" t="s">
        <v>42</v>
      </c>
      <c r="B75" s="28">
        <v>207.64</v>
      </c>
      <c r="C75" s="265">
        <v>202.22</v>
      </c>
      <c r="D75" s="4">
        <f t="shared" si="43"/>
        <v>4.4954815690451753E-2</v>
      </c>
      <c r="E75" s="271">
        <f t="shared" si="44"/>
        <v>3.2947732012513033E-2</v>
      </c>
      <c r="F75" s="122">
        <f t="shared" si="38"/>
        <v>-2.6102870352533173E-2</v>
      </c>
      <c r="G75" s="103">
        <f t="shared" si="39"/>
        <v>-0.26709226794781371</v>
      </c>
      <c r="I75" s="28">
        <v>90.102000000000004</v>
      </c>
      <c r="J75" s="265">
        <v>95.408999999999992</v>
      </c>
      <c r="K75" s="35">
        <f t="shared" si="45"/>
        <v>2.5133425961387994E-2</v>
      </c>
      <c r="L75" s="271">
        <f t="shared" si="46"/>
        <v>2.0297515639739042E-2</v>
      </c>
      <c r="M75" s="122">
        <f t="shared" si="40"/>
        <v>5.8899913431444226E-2</v>
      </c>
      <c r="N75" s="103">
        <f t="shared" si="41"/>
        <v>-0.19240951588049596</v>
      </c>
      <c r="P75" s="73">
        <f t="shared" si="42"/>
        <v>4.3393373145829326</v>
      </c>
      <c r="Q75" s="278">
        <f t="shared" si="42"/>
        <v>4.7180793195529622</v>
      </c>
      <c r="R75" s="112">
        <f t="shared" si="47"/>
        <v>8.7281070244808037E-2</v>
      </c>
    </row>
    <row r="76" spans="1:18" ht="20.100000000000001" customHeight="1" x14ac:dyDescent="0.25">
      <c r="A76" s="68" t="s">
        <v>59</v>
      </c>
      <c r="B76" s="28">
        <v>138.02000000000001</v>
      </c>
      <c r="C76" s="265">
        <v>152.38</v>
      </c>
      <c r="D76" s="4">
        <f t="shared" si="43"/>
        <v>2.9881832313601198E-2</v>
      </c>
      <c r="E76" s="271">
        <f t="shared" si="44"/>
        <v>2.4827294056308652E-2</v>
      </c>
      <c r="F76" s="122">
        <f t="shared" si="38"/>
        <v>0.10404289233444416</v>
      </c>
      <c r="G76" s="103">
        <f t="shared" si="39"/>
        <v>-0.16915088085116825</v>
      </c>
      <c r="I76" s="28">
        <v>70.91</v>
      </c>
      <c r="J76" s="265">
        <v>85.706999999999994</v>
      </c>
      <c r="K76" s="35">
        <f t="shared" si="45"/>
        <v>1.977992980091477E-2</v>
      </c>
      <c r="L76" s="271">
        <f t="shared" si="46"/>
        <v>1.8233491315652758E-2</v>
      </c>
      <c r="M76" s="122">
        <f t="shared" si="40"/>
        <v>0.20867296573120855</v>
      </c>
      <c r="N76" s="103">
        <f t="shared" si="41"/>
        <v>-7.8182202911078733E-2</v>
      </c>
      <c r="P76" s="73">
        <f t="shared" si="42"/>
        <v>5.1376612085205036</v>
      </c>
      <c r="Q76" s="278">
        <f t="shared" si="42"/>
        <v>5.6245570284814272</v>
      </c>
      <c r="R76" s="112">
        <f t="shared" si="47"/>
        <v>9.4769935229173166E-2</v>
      </c>
    </row>
    <row r="77" spans="1:18" ht="20.100000000000001" customHeight="1" x14ac:dyDescent="0.25">
      <c r="A77" s="68" t="s">
        <v>71</v>
      </c>
      <c r="B77" s="28">
        <v>33.090000000000003</v>
      </c>
      <c r="C77" s="265">
        <v>38.370000000000005</v>
      </c>
      <c r="D77" s="4">
        <f t="shared" si="43"/>
        <v>7.1641054286122564E-3</v>
      </c>
      <c r="E77" s="271">
        <f t="shared" si="44"/>
        <v>6.2516293013555792E-3</v>
      </c>
      <c r="F77" s="122">
        <f t="shared" si="38"/>
        <v>0.15956482320942886</v>
      </c>
      <c r="G77" s="103">
        <f t="shared" si="39"/>
        <v>-0.12736776926989346</v>
      </c>
      <c r="I77" s="28">
        <v>46.963000000000001</v>
      </c>
      <c r="J77" s="265">
        <v>56.834000000000003</v>
      </c>
      <c r="K77" s="35">
        <f t="shared" si="45"/>
        <v>1.3100054198848687E-2</v>
      </c>
      <c r="L77" s="271">
        <f t="shared" si="46"/>
        <v>1.2090987263978543E-2</v>
      </c>
      <c r="M77" s="122">
        <f t="shared" si="40"/>
        <v>0.21018674275493479</v>
      </c>
      <c r="N77" s="103">
        <f t="shared" si="41"/>
        <v>-7.7027691607476495E-2</v>
      </c>
      <c r="P77" s="73">
        <f t="shared" si="42"/>
        <v>14.19250528860683</v>
      </c>
      <c r="Q77" s="278">
        <f t="shared" si="42"/>
        <v>14.812092780818347</v>
      </c>
      <c r="R77" s="112">
        <f t="shared" si="47"/>
        <v>4.3655963454802924E-2</v>
      </c>
    </row>
    <row r="78" spans="1:18" ht="20.100000000000001" customHeight="1" x14ac:dyDescent="0.25">
      <c r="A78" s="68" t="s">
        <v>81</v>
      </c>
      <c r="B78" s="28">
        <v>41.79</v>
      </c>
      <c r="C78" s="265">
        <v>27.28</v>
      </c>
      <c r="D78" s="4">
        <f t="shared" si="43"/>
        <v>9.0476870916200106E-3</v>
      </c>
      <c r="E78" s="271">
        <f t="shared" si="44"/>
        <v>4.4447340980187698E-3</v>
      </c>
      <c r="F78" s="122">
        <f t="shared" si="38"/>
        <v>-0.34721225173486475</v>
      </c>
      <c r="G78" s="103">
        <f t="shared" si="39"/>
        <v>-0.50874361005085011</v>
      </c>
      <c r="I78" s="28">
        <v>40.114999999999995</v>
      </c>
      <c r="J78" s="265">
        <v>51.533999999999999</v>
      </c>
      <c r="K78" s="35">
        <f t="shared" si="45"/>
        <v>1.1189844647633562E-2</v>
      </c>
      <c r="L78" s="271">
        <f t="shared" si="46"/>
        <v>1.0963453877289479E-2</v>
      </c>
      <c r="M78" s="122">
        <f t="shared" si="40"/>
        <v>0.2846566122398107</v>
      </c>
      <c r="N78" s="103">
        <f t="shared" si="41"/>
        <v>-2.0231806380972491E-2</v>
      </c>
      <c r="P78" s="73">
        <f t="shared" si="42"/>
        <v>9.5991864082316329</v>
      </c>
      <c r="Q78" s="278">
        <f t="shared" si="42"/>
        <v>18.890762463343108</v>
      </c>
      <c r="R78" s="112">
        <f t="shared" si="47"/>
        <v>0.9679545390579799</v>
      </c>
    </row>
    <row r="79" spans="1:18" ht="20.100000000000001" customHeight="1" x14ac:dyDescent="0.25">
      <c r="A79" s="68" t="s">
        <v>103</v>
      </c>
      <c r="B79" s="28">
        <v>19.760000000000002</v>
      </c>
      <c r="C79" s="265">
        <v>25.66</v>
      </c>
      <c r="D79" s="4">
        <f t="shared" si="43"/>
        <v>4.2781119150612926E-3</v>
      </c>
      <c r="E79" s="271">
        <f t="shared" si="44"/>
        <v>4.180787278415015E-3</v>
      </c>
      <c r="F79" s="122">
        <f t="shared" si="38"/>
        <v>0.29858299595141691</v>
      </c>
      <c r="G79" s="103">
        <f t="shared" si="39"/>
        <v>-2.2749436802632871E-2</v>
      </c>
      <c r="I79" s="28">
        <v>35.503</v>
      </c>
      <c r="J79" s="265">
        <v>45.191000000000003</v>
      </c>
      <c r="K79" s="35">
        <f t="shared" si="45"/>
        <v>9.903354219741603E-3</v>
      </c>
      <c r="L79" s="271">
        <f t="shared" si="46"/>
        <v>9.6140304297859438E-3</v>
      </c>
      <c r="M79" s="122">
        <f t="shared" si="40"/>
        <v>0.2728783483085937</v>
      </c>
      <c r="N79" s="103">
        <f t="shared" si="41"/>
        <v>-2.9214727004201635E-2</v>
      </c>
      <c r="P79" s="73">
        <f t="shared" si="42"/>
        <v>17.967105263157894</v>
      </c>
      <c r="Q79" s="278">
        <f t="shared" si="42"/>
        <v>17.61145752143414</v>
      </c>
      <c r="R79" s="112">
        <f t="shared" si="47"/>
        <v>-1.9794381816920753E-2</v>
      </c>
    </row>
    <row r="80" spans="1:18" ht="20.100000000000001" customHeight="1" x14ac:dyDescent="0.25">
      <c r="A80" s="68" t="s">
        <v>79</v>
      </c>
      <c r="B80" s="28">
        <v>21.03</v>
      </c>
      <c r="C80" s="265">
        <v>44.04</v>
      </c>
      <c r="D80" s="4">
        <f t="shared" si="43"/>
        <v>4.5530715371325395E-3</v>
      </c>
      <c r="E80" s="271">
        <f t="shared" si="44"/>
        <v>7.1754431699687172E-3</v>
      </c>
      <c r="F80" s="122">
        <f t="shared" si="38"/>
        <v>1.0941512125534949</v>
      </c>
      <c r="G80" s="103">
        <f t="shared" si="39"/>
        <v>0.57595660675424187</v>
      </c>
      <c r="I80" s="28">
        <v>18.651</v>
      </c>
      <c r="J80" s="265">
        <v>26.230999999999998</v>
      </c>
      <c r="K80" s="35">
        <f t="shared" si="45"/>
        <v>5.2025873743740151E-3</v>
      </c>
      <c r="L80" s="271">
        <f t="shared" si="46"/>
        <v>5.5804392955171398E-3</v>
      </c>
      <c r="M80" s="122">
        <f t="shared" si="40"/>
        <v>0.40641252479759787</v>
      </c>
      <c r="N80" s="103">
        <f t="shared" si="41"/>
        <v>7.2627693482723785E-2</v>
      </c>
      <c r="P80" s="73">
        <f t="shared" si="42"/>
        <v>8.8687589158345208</v>
      </c>
      <c r="Q80" s="278">
        <f t="shared" si="42"/>
        <v>5.9561762034514079</v>
      </c>
      <c r="R80" s="112">
        <f t="shared" si="47"/>
        <v>-0.32840927800877634</v>
      </c>
    </row>
    <row r="81" spans="1:18" ht="20.100000000000001" customHeight="1" x14ac:dyDescent="0.25">
      <c r="A81" s="68" t="s">
        <v>222</v>
      </c>
      <c r="B81" s="28"/>
      <c r="C81" s="265">
        <v>18</v>
      </c>
      <c r="D81" s="4">
        <f t="shared" si="43"/>
        <v>0</v>
      </c>
      <c r="E81" s="271">
        <f t="shared" si="44"/>
        <v>2.93274244004171E-3</v>
      </c>
      <c r="F81" s="122"/>
      <c r="G81" s="103"/>
      <c r="I81" s="28"/>
      <c r="J81" s="265">
        <v>22.931999999999999</v>
      </c>
      <c r="K81" s="35">
        <f t="shared" si="45"/>
        <v>0</v>
      </c>
      <c r="L81" s="271">
        <f t="shared" si="46"/>
        <v>4.8786029478403055E-3</v>
      </c>
      <c r="M81" s="122"/>
      <c r="N81" s="103"/>
      <c r="P81" s="73"/>
      <c r="Q81" s="278">
        <f t="shared" ref="Q81:Q82" si="48">(J81/C81)*10</f>
        <v>12.74</v>
      </c>
      <c r="R81" s="112"/>
    </row>
    <row r="82" spans="1:18" ht="20.100000000000001" customHeight="1" x14ac:dyDescent="0.25">
      <c r="A82" s="68" t="s">
        <v>78</v>
      </c>
      <c r="B82" s="28">
        <v>3</v>
      </c>
      <c r="C82" s="265">
        <v>12.95</v>
      </c>
      <c r="D82" s="4">
        <f t="shared" si="43"/>
        <v>6.4951091827853628E-4</v>
      </c>
      <c r="E82" s="271">
        <f t="shared" si="44"/>
        <v>2.1099452554744521E-3</v>
      </c>
      <c r="F82" s="122">
        <f t="shared" ref="F82" si="49">(C82-B82)/B82</f>
        <v>3.3166666666666664</v>
      </c>
      <c r="G82" s="103">
        <f t="shared" ref="G82" si="50">(E82-D82)/D82</f>
        <v>2.2485139142335759</v>
      </c>
      <c r="I82" s="28">
        <v>1.806</v>
      </c>
      <c r="J82" s="265">
        <v>15.334</v>
      </c>
      <c r="K82" s="35">
        <f t="shared" si="45"/>
        <v>5.0377313806870795E-4</v>
      </c>
      <c r="L82" s="271">
        <f t="shared" si="46"/>
        <v>3.2621881040547375E-3</v>
      </c>
      <c r="M82" s="122">
        <f t="shared" ref="M82" si="51">(J82-I82)/I82</f>
        <v>7.490586932447397</v>
      </c>
      <c r="N82" s="103">
        <f t="shared" ref="N82" si="52">(L82-K82)/K82</f>
        <v>5.4755102198597552</v>
      </c>
      <c r="P82" s="73">
        <f t="shared" ref="P81:P82" si="53">(I82/B82)*10</f>
        <v>6.02</v>
      </c>
      <c r="Q82" s="278">
        <f t="shared" si="48"/>
        <v>11.840926640926641</v>
      </c>
      <c r="R82" s="112">
        <f t="shared" ref="R82" si="54">(Q82-P82)/P82</f>
        <v>0.96693133570209999</v>
      </c>
    </row>
    <row r="83" spans="1:18" ht="20.100000000000001" customHeight="1" x14ac:dyDescent="0.25">
      <c r="A83" s="68" t="s">
        <v>55</v>
      </c>
      <c r="B83" s="28">
        <v>7.830000000000001</v>
      </c>
      <c r="C83" s="265">
        <v>3.99</v>
      </c>
      <c r="D83" s="4">
        <f t="shared" si="43"/>
        <v>1.6952234967069801E-3</v>
      </c>
      <c r="E83" s="271">
        <f t="shared" si="44"/>
        <v>6.5009124087591242E-4</v>
      </c>
      <c r="F83" s="122">
        <f t="shared" si="38"/>
        <v>-0.49042145593869735</v>
      </c>
      <c r="G83" s="103">
        <f t="shared" si="39"/>
        <v>-0.6165159094722712</v>
      </c>
      <c r="I83" s="28">
        <v>17.542000000000002</v>
      </c>
      <c r="J83" s="265">
        <v>8.673</v>
      </c>
      <c r="K83" s="35">
        <f t="shared" si="45"/>
        <v>4.8932383100782255E-3</v>
      </c>
      <c r="L83" s="271">
        <f t="shared" si="46"/>
        <v>1.8451126533498591E-3</v>
      </c>
      <c r="M83" s="122">
        <f t="shared" si="40"/>
        <v>-0.505586592178771</v>
      </c>
      <c r="N83" s="103">
        <f t="shared" si="41"/>
        <v>-0.62292605909881338</v>
      </c>
      <c r="P83" s="73">
        <f t="shared" si="42"/>
        <v>22.403575989782887</v>
      </c>
      <c r="Q83" s="278">
        <f t="shared" si="42"/>
        <v>21.736842105263158</v>
      </c>
      <c r="R83" s="112">
        <f t="shared" si="47"/>
        <v>-2.9760154576385131E-2</v>
      </c>
    </row>
    <row r="84" spans="1:18" ht="20.100000000000001" customHeight="1" x14ac:dyDescent="0.25">
      <c r="A84" s="68" t="s">
        <v>44</v>
      </c>
      <c r="B84" s="28">
        <v>10.220000000000001</v>
      </c>
      <c r="C84" s="265">
        <v>15.010000000000002</v>
      </c>
      <c r="D84" s="4">
        <f t="shared" si="43"/>
        <v>2.2126671949355471E-3</v>
      </c>
      <c r="E84" s="271">
        <f t="shared" si="44"/>
        <v>2.4455813347236707E-3</v>
      </c>
      <c r="F84" s="122">
        <f t="shared" si="38"/>
        <v>0.46868884540117423</v>
      </c>
      <c r="G84" s="103">
        <f t="shared" si="39"/>
        <v>0.10526397296494841</v>
      </c>
      <c r="I84" s="28">
        <v>4.0019999999999998</v>
      </c>
      <c r="J84" s="265">
        <v>8.3419999999999987</v>
      </c>
      <c r="K84" s="35">
        <f t="shared" si="45"/>
        <v>1.1163344953216883E-3</v>
      </c>
      <c r="L84" s="271">
        <f t="shared" si="46"/>
        <v>1.7746950022189004E-3</v>
      </c>
      <c r="M84" s="122">
        <f t="shared" si="40"/>
        <v>1.0844577711144425</v>
      </c>
      <c r="N84" s="103">
        <f t="shared" si="41"/>
        <v>0.58975200502739622</v>
      </c>
      <c r="P84" s="73">
        <f t="shared" si="42"/>
        <v>3.9158512720156553</v>
      </c>
      <c r="Q84" s="278">
        <f t="shared" si="42"/>
        <v>5.5576282478347752</v>
      </c>
      <c r="R84" s="112">
        <f t="shared" si="47"/>
        <v>0.41926438512922054</v>
      </c>
    </row>
    <row r="85" spans="1:18" ht="20.100000000000001" customHeight="1" x14ac:dyDescent="0.25">
      <c r="A85" s="68" t="s">
        <v>218</v>
      </c>
      <c r="B85" s="28">
        <v>3.21</v>
      </c>
      <c r="C85" s="265">
        <v>4.7</v>
      </c>
      <c r="D85" s="4">
        <f t="shared" si="43"/>
        <v>6.9497668255803389E-4</v>
      </c>
      <c r="E85" s="271">
        <f t="shared" si="44"/>
        <v>7.6577163712200202E-4</v>
      </c>
      <c r="F85" s="122">
        <f t="shared" si="38"/>
        <v>0.46417445482866049</v>
      </c>
      <c r="G85" s="103">
        <f t="shared" si="39"/>
        <v>0.10186666163156691</v>
      </c>
      <c r="I85" s="28">
        <v>3.0549999999999997</v>
      </c>
      <c r="J85" s="265">
        <v>5.8620000000000001</v>
      </c>
      <c r="K85" s="35">
        <f t="shared" si="45"/>
        <v>8.5217438361013425E-4</v>
      </c>
      <c r="L85" s="271">
        <f t="shared" si="46"/>
        <v>1.2470944741077915E-3</v>
      </c>
      <c r="M85" s="122">
        <f t="shared" si="40"/>
        <v>0.91882160392798706</v>
      </c>
      <c r="N85" s="103">
        <f t="shared" si="41"/>
        <v>0.46342638090648275</v>
      </c>
      <c r="P85" s="73">
        <f t="shared" si="42"/>
        <v>9.5171339563862922</v>
      </c>
      <c r="Q85" s="278">
        <f t="shared" si="42"/>
        <v>12.472340425531915</v>
      </c>
      <c r="R85" s="112">
        <f t="shared" si="47"/>
        <v>0.31051432949124219</v>
      </c>
    </row>
    <row r="86" spans="1:18" ht="20.100000000000001" customHeight="1" x14ac:dyDescent="0.25">
      <c r="A86" s="68" t="s">
        <v>223</v>
      </c>
      <c r="B86" s="28">
        <v>2.25</v>
      </c>
      <c r="C86" s="265">
        <v>4.5</v>
      </c>
      <c r="D86" s="4">
        <f t="shared" si="43"/>
        <v>4.8713318870890224E-4</v>
      </c>
      <c r="E86" s="271">
        <f t="shared" si="44"/>
        <v>7.331856100104275E-4</v>
      </c>
      <c r="F86" s="122">
        <f t="shared" si="38"/>
        <v>1</v>
      </c>
      <c r="G86" s="103">
        <f t="shared" si="39"/>
        <v>0.50510297184567243</v>
      </c>
      <c r="I86" s="28">
        <v>2.1059999999999999</v>
      </c>
      <c r="J86" s="265">
        <v>4.5910000000000002</v>
      </c>
      <c r="K86" s="35">
        <f t="shared" si="45"/>
        <v>5.8745638359507127E-4</v>
      </c>
      <c r="L86" s="271">
        <f t="shared" si="46"/>
        <v>9.7669920345084789E-4</v>
      </c>
      <c r="M86" s="122">
        <f t="shared" si="40"/>
        <v>1.1799620132953468</v>
      </c>
      <c r="N86" s="103">
        <f t="shared" si="41"/>
        <v>0.66259016111752467</v>
      </c>
      <c r="P86" s="73">
        <f t="shared" si="42"/>
        <v>9.36</v>
      </c>
      <c r="Q86" s="278">
        <f t="shared" si="42"/>
        <v>10.202222222222224</v>
      </c>
      <c r="R86" s="112">
        <f t="shared" si="47"/>
        <v>8.9981006647673528E-2</v>
      </c>
    </row>
    <row r="87" spans="1:18" ht="20.100000000000001" customHeight="1" x14ac:dyDescent="0.25">
      <c r="A87" s="68" t="s">
        <v>57</v>
      </c>
      <c r="B87" s="28">
        <v>2.16</v>
      </c>
      <c r="C87" s="265">
        <v>13.05</v>
      </c>
      <c r="D87" s="4">
        <f t="shared" si="43"/>
        <v>4.6764786116054616E-4</v>
      </c>
      <c r="E87" s="271">
        <f t="shared" si="44"/>
        <v>2.1262382690302398E-3</v>
      </c>
      <c r="F87" s="122">
        <f t="shared" si="38"/>
        <v>5.041666666666667</v>
      </c>
      <c r="G87" s="103">
        <f t="shared" si="39"/>
        <v>3.5466652274504686</v>
      </c>
      <c r="I87" s="28">
        <v>0.67299999999999993</v>
      </c>
      <c r="J87" s="265">
        <v>4.5440000000000005</v>
      </c>
      <c r="K87" s="35">
        <f t="shared" si="45"/>
        <v>1.8772941413080862E-4</v>
      </c>
      <c r="L87" s="271">
        <f t="shared" si="46"/>
        <v>9.6670032247454872E-4</v>
      </c>
      <c r="M87" s="122">
        <f t="shared" si="40"/>
        <v>5.751857355126301</v>
      </c>
      <c r="N87" s="103">
        <f t="shared" si="41"/>
        <v>4.1494345036466065</v>
      </c>
      <c r="P87" s="73">
        <f t="shared" si="42"/>
        <v>3.11574074074074</v>
      </c>
      <c r="Q87" s="278">
        <f t="shared" si="42"/>
        <v>3.4819923371647512</v>
      </c>
      <c r="R87" s="112">
        <f t="shared" si="47"/>
        <v>0.11754880360711208</v>
      </c>
    </row>
    <row r="88" spans="1:18" ht="20.100000000000001" customHeight="1" x14ac:dyDescent="0.25">
      <c r="A88" s="68" t="s">
        <v>217</v>
      </c>
      <c r="B88" s="28">
        <v>0.03</v>
      </c>
      <c r="C88" s="265">
        <v>6.3</v>
      </c>
      <c r="D88" s="4">
        <f t="shared" si="43"/>
        <v>6.4951091827853625E-6</v>
      </c>
      <c r="E88" s="271">
        <f t="shared" si="44"/>
        <v>1.0264598540145984E-3</v>
      </c>
      <c r="F88" s="122">
        <f t="shared" si="38"/>
        <v>209</v>
      </c>
      <c r="G88" s="103">
        <f t="shared" si="39"/>
        <v>157.03581204379557</v>
      </c>
      <c r="I88" s="28">
        <v>0.113</v>
      </c>
      <c r="J88" s="265">
        <v>3.0830000000000002</v>
      </c>
      <c r="K88" s="35">
        <f t="shared" si="45"/>
        <v>3.1520689148263564E-5</v>
      </c>
      <c r="L88" s="271">
        <f t="shared" si="46"/>
        <v>6.5588404361554436E-4</v>
      </c>
      <c r="M88" s="122">
        <f t="shared" si="40"/>
        <v>26.283185840707965</v>
      </c>
      <c r="N88" s="103">
        <f t="shared" si="41"/>
        <v>19.80804897794172</v>
      </c>
      <c r="P88" s="73">
        <f t="shared" si="42"/>
        <v>37.666666666666671</v>
      </c>
      <c r="Q88" s="278">
        <f t="shared" si="42"/>
        <v>4.893650793650794</v>
      </c>
      <c r="R88" s="112">
        <f t="shared" si="47"/>
        <v>-0.87008006742520028</v>
      </c>
    </row>
    <row r="89" spans="1:18" ht="20.100000000000001" customHeight="1" x14ac:dyDescent="0.25">
      <c r="A89" s="68" t="s">
        <v>75</v>
      </c>
      <c r="B89" s="28">
        <v>10.940000000000001</v>
      </c>
      <c r="C89" s="265">
        <v>6.3100000000000005</v>
      </c>
      <c r="D89" s="4">
        <f t="shared" si="43"/>
        <v>2.3685498153223961E-3</v>
      </c>
      <c r="E89" s="271">
        <f t="shared" si="44"/>
        <v>1.0280891553701773E-3</v>
      </c>
      <c r="F89" s="122">
        <f t="shared" si="38"/>
        <v>-0.42321755027422303</v>
      </c>
      <c r="G89" s="103">
        <f t="shared" si="39"/>
        <v>-0.56594151040465301</v>
      </c>
      <c r="I89" s="28">
        <v>5.5030000000000001</v>
      </c>
      <c r="J89" s="265">
        <v>2.9290000000000003</v>
      </c>
      <c r="K89" s="35">
        <f t="shared" si="45"/>
        <v>1.53502966710526E-3</v>
      </c>
      <c r="L89" s="271">
        <f t="shared" si="46"/>
        <v>6.2312175275703197E-4</v>
      </c>
      <c r="M89" s="122">
        <f t="shared" si="40"/>
        <v>-0.46774486643648916</v>
      </c>
      <c r="N89" s="103">
        <f t="shared" si="41"/>
        <v>-0.59406533560220542</v>
      </c>
      <c r="P89" s="73">
        <f t="shared" si="42"/>
        <v>5.0301645338208401</v>
      </c>
      <c r="Q89" s="278">
        <f t="shared" si="42"/>
        <v>4.6418383518225044</v>
      </c>
      <c r="R89" s="112">
        <f t="shared" si="47"/>
        <v>-7.7199499019839968E-2</v>
      </c>
    </row>
    <row r="90" spans="1:18" ht="20.100000000000001" customHeight="1" x14ac:dyDescent="0.25">
      <c r="A90" s="68" t="s">
        <v>72</v>
      </c>
      <c r="B90" s="28">
        <v>6.7299999999999986</v>
      </c>
      <c r="C90" s="265">
        <v>3.6399999999999997</v>
      </c>
      <c r="D90" s="4">
        <f t="shared" si="43"/>
        <v>1.4570694933381829E-3</v>
      </c>
      <c r="E90" s="271">
        <f t="shared" si="44"/>
        <v>5.930656934306568E-4</v>
      </c>
      <c r="F90" s="122">
        <f t="shared" ref="F90:F93" si="55">(C90-B90)/B90</f>
        <v>-0.45913818722139665</v>
      </c>
      <c r="G90" s="103">
        <f t="shared" ref="G90:G93" si="56">(E90-D90)/D90</f>
        <v>-0.59297363911454326</v>
      </c>
      <c r="I90" s="28">
        <v>5.1150000000000002</v>
      </c>
      <c r="J90" s="265">
        <v>2.859</v>
      </c>
      <c r="K90" s="35">
        <f t="shared" si="45"/>
        <v>1.4267993362244967E-3</v>
      </c>
      <c r="L90" s="271">
        <f t="shared" si="46"/>
        <v>6.0822980236679893E-4</v>
      </c>
      <c r="M90" s="122">
        <f t="shared" ref="M90" si="57">(J90-I90)/I90</f>
        <v>-0.44105571847507336</v>
      </c>
      <c r="N90" s="103">
        <f t="shared" ref="N90" si="58">(L90-K90)/K90</f>
        <v>-0.57371034109375396</v>
      </c>
      <c r="P90" s="73">
        <f t="shared" ref="P90" si="59">(I90/B90)*10</f>
        <v>7.6002971768202094</v>
      </c>
      <c r="Q90" s="278">
        <f t="shared" ref="Q90" si="60">(J90/C90)*10</f>
        <v>7.8543956043956058</v>
      </c>
      <c r="R90" s="112">
        <f t="shared" ref="R90" si="61">(Q90-P90)/P90</f>
        <v>3.3432696335922135E-2</v>
      </c>
    </row>
    <row r="91" spans="1:18" ht="20.100000000000001" customHeight="1" x14ac:dyDescent="0.25">
      <c r="A91" s="68" t="s">
        <v>77</v>
      </c>
      <c r="B91" s="28">
        <v>4.7300000000000004</v>
      </c>
      <c r="C91" s="265">
        <v>6.99</v>
      </c>
      <c r="D91" s="4">
        <f t="shared" si="43"/>
        <v>1.0240622144858256E-3</v>
      </c>
      <c r="E91" s="271">
        <f t="shared" si="44"/>
        <v>1.1388816475495307E-3</v>
      </c>
      <c r="F91" s="122">
        <f t="shared" si="55"/>
        <v>0.47780126849894283</v>
      </c>
      <c r="G91" s="103">
        <f t="shared" si="56"/>
        <v>0.11212154050753165</v>
      </c>
      <c r="I91" s="28">
        <v>2.0229999999999997</v>
      </c>
      <c r="J91" s="265">
        <v>2.8450000000000002</v>
      </c>
      <c r="K91" s="35">
        <f t="shared" si="45"/>
        <v>5.6430401899944401E-4</v>
      </c>
      <c r="L91" s="271">
        <f t="shared" si="46"/>
        <v>6.0525141228875241E-4</v>
      </c>
      <c r="M91" s="122">
        <f t="shared" ref="M91:M93" si="62">(J91-I91)/I91</f>
        <v>0.40632723677706406</v>
      </c>
      <c r="N91" s="103">
        <f t="shared" ref="N91:N93" si="63">(L91-K91)/K91</f>
        <v>7.2562646925519669E-2</v>
      </c>
      <c r="P91" s="73">
        <f t="shared" ref="P91:P94" si="64">(I91/B91)*10</f>
        <v>4.2769556025369972</v>
      </c>
      <c r="Q91" s="278">
        <f t="shared" ref="Q91:Q94" si="65">(J91/C91)*10</f>
        <v>4.0701001430615165</v>
      </c>
      <c r="R91" s="112">
        <f t="shared" ref="R91:R93" si="66">(Q91-P91)/P91</f>
        <v>-4.8365117316807919E-2</v>
      </c>
    </row>
    <row r="92" spans="1:18" ht="20.100000000000001" customHeight="1" x14ac:dyDescent="0.25">
      <c r="A92" s="68" t="s">
        <v>224</v>
      </c>
      <c r="B92" s="28"/>
      <c r="C92" s="265">
        <v>4.7300000000000004</v>
      </c>
      <c r="D92" s="4">
        <f t="shared" si="43"/>
        <v>0</v>
      </c>
      <c r="E92" s="271">
        <f t="shared" si="44"/>
        <v>7.7065954118873828E-4</v>
      </c>
      <c r="F92" s="122"/>
      <c r="G92" s="103"/>
      <c r="I92" s="28"/>
      <c r="J92" s="265">
        <v>1.865</v>
      </c>
      <c r="K92" s="35">
        <f t="shared" si="45"/>
        <v>0</v>
      </c>
      <c r="L92" s="271">
        <f t="shared" si="46"/>
        <v>3.9676410682549146E-4</v>
      </c>
      <c r="M92" s="122"/>
      <c r="N92" s="103"/>
      <c r="P92" s="73"/>
      <c r="Q92" s="278">
        <f t="shared" si="65"/>
        <v>3.9429175475687099</v>
      </c>
      <c r="R92" s="112"/>
    </row>
    <row r="93" spans="1:18" ht="20.100000000000001" customHeight="1" x14ac:dyDescent="0.25">
      <c r="A93" s="68" t="s">
        <v>74</v>
      </c>
      <c r="B93" s="28">
        <v>6.0600000000000005</v>
      </c>
      <c r="C93" s="265">
        <v>1.35</v>
      </c>
      <c r="D93" s="4">
        <f t="shared" si="43"/>
        <v>1.3120120549226435E-3</v>
      </c>
      <c r="E93" s="271">
        <f t="shared" si="44"/>
        <v>2.1995568300312826E-4</v>
      </c>
      <c r="F93" s="122">
        <f t="shared" si="55"/>
        <v>-0.77722772277227725</v>
      </c>
      <c r="G93" s="103">
        <f t="shared" si="56"/>
        <v>-0.83235239174986331</v>
      </c>
      <c r="I93" s="28">
        <v>9.5239999999999991</v>
      </c>
      <c r="J93" s="265">
        <v>1.488</v>
      </c>
      <c r="K93" s="35">
        <f t="shared" si="45"/>
        <v>2.6566641013102844E-3</v>
      </c>
      <c r="L93" s="271">
        <f t="shared" si="46"/>
        <v>3.1656031686666557E-4</v>
      </c>
      <c r="M93" s="122">
        <f t="shared" si="62"/>
        <v>-0.84376312473750525</v>
      </c>
      <c r="N93" s="103">
        <f t="shared" si="63"/>
        <v>-0.88084292752307825</v>
      </c>
      <c r="P93" s="73">
        <f t="shared" si="64"/>
        <v>15.716171617161713</v>
      </c>
      <c r="Q93" s="278">
        <f t="shared" si="65"/>
        <v>11.022222222222222</v>
      </c>
      <c r="R93" s="112">
        <f t="shared" si="66"/>
        <v>-0.2986700265994679</v>
      </c>
    </row>
    <row r="94" spans="1:18" ht="20.100000000000001" customHeight="1" x14ac:dyDescent="0.25">
      <c r="A94" s="68" t="s">
        <v>212</v>
      </c>
      <c r="B94" s="28"/>
      <c r="C94" s="265">
        <v>5.64</v>
      </c>
      <c r="D94" s="4">
        <f t="shared" si="43"/>
        <v>0</v>
      </c>
      <c r="E94" s="271">
        <f t="shared" si="44"/>
        <v>9.189259645464024E-4</v>
      </c>
      <c r="F94" s="122"/>
      <c r="G94" s="103"/>
      <c r="I94" s="28"/>
      <c r="J94" s="265">
        <v>1.2409999999999999</v>
      </c>
      <c r="K94" s="35">
        <f t="shared" si="45"/>
        <v>0</v>
      </c>
      <c r="L94" s="271">
        <f t="shared" si="46"/>
        <v>2.640130062039865E-4</v>
      </c>
      <c r="M94" s="122"/>
      <c r="N94" s="103"/>
      <c r="P94" s="73"/>
      <c r="Q94" s="278">
        <f t="shared" si="65"/>
        <v>2.2003546099290778</v>
      </c>
      <c r="R94" s="112"/>
    </row>
    <row r="95" spans="1:18" ht="20.100000000000001" customHeight="1" thickBot="1" x14ac:dyDescent="0.3">
      <c r="A95" s="15" t="s">
        <v>18</v>
      </c>
      <c r="B95" s="28">
        <f>B96-SUM(B68:B94)</f>
        <v>27.420000000000073</v>
      </c>
      <c r="C95" s="265">
        <f>C96-SUM(C68:C94)</f>
        <v>9.8500000000003638</v>
      </c>
      <c r="D95" s="4">
        <f t="shared" si="43"/>
        <v>5.9365297930658372E-3</v>
      </c>
      <c r="E95" s="271">
        <f t="shared" si="44"/>
        <v>1.6048618352451061E-3</v>
      </c>
      <c r="F95" s="122">
        <f t="shared" ref="F95" si="67">(C95-B95)/B95</f>
        <v>-0.64077315827861647</v>
      </c>
      <c r="G95" s="103">
        <f t="shared" ref="G95" si="68">(E95-D95)/D95</f>
        <v>-0.72966330647920541</v>
      </c>
      <c r="I95" s="28">
        <f>I96-SUM(I68:I94)</f>
        <v>19.360000000000127</v>
      </c>
      <c r="J95" s="265">
        <f>J96-SUM(J68:J94)</f>
        <v>3.8980000000019572</v>
      </c>
      <c r="K95" s="35">
        <f t="shared" si="45"/>
        <v>5.4003587779680225E-3</v>
      </c>
      <c r="L95" s="271">
        <f t="shared" si="46"/>
        <v>8.2926889458795827E-4</v>
      </c>
      <c r="M95" s="122">
        <f>(J95-I95)/I95</f>
        <v>-0.79865702479328871</v>
      </c>
      <c r="N95" s="103">
        <f>(L95-K95)/K95</f>
        <v>-0.84644188864429759</v>
      </c>
      <c r="P95" s="73">
        <f t="shared" si="42"/>
        <v>7.0605397520058633</v>
      </c>
      <c r="Q95" s="278">
        <f t="shared" si="42"/>
        <v>3.9573604060932115</v>
      </c>
      <c r="R95" s="112">
        <f>(Q95-P95)/P95</f>
        <v>-0.43951021521138728</v>
      </c>
    </row>
    <row r="96" spans="1:18" ht="26.25" customHeight="1" thickBot="1" x14ac:dyDescent="0.3">
      <c r="A96" s="19" t="s">
        <v>19</v>
      </c>
      <c r="B96" s="26">
        <v>4618.8599999999997</v>
      </c>
      <c r="C96" s="284">
        <v>6137.6</v>
      </c>
      <c r="D96" s="21">
        <f>SUM(D68:D95)</f>
        <v>1.0000000000000002</v>
      </c>
      <c r="E96" s="289">
        <f>SUM(E68:E95)</f>
        <v>1.0000000000000002</v>
      </c>
      <c r="F96" s="123">
        <f>(C96-B96)/B96</f>
        <v>0.32881273734211491</v>
      </c>
      <c r="G96" s="119">
        <v>0</v>
      </c>
      <c r="H96" s="2"/>
      <c r="I96" s="26">
        <v>3584.9469999999997</v>
      </c>
      <c r="J96" s="284">
        <v>4700.5259999999998</v>
      </c>
      <c r="K96" s="34">
        <f t="shared" si="45"/>
        <v>1</v>
      </c>
      <c r="L96" s="289">
        <f t="shared" si="46"/>
        <v>1</v>
      </c>
      <c r="M96" s="123">
        <f>(J96-I96)/I96</f>
        <v>0.3111842378701834</v>
      </c>
      <c r="N96" s="119">
        <f>(L96-K96)/K96</f>
        <v>0</v>
      </c>
      <c r="O96" s="2"/>
      <c r="P96" s="67">
        <f t="shared" si="42"/>
        <v>7.7615407264996126</v>
      </c>
      <c r="Q96" s="309">
        <f t="shared" si="42"/>
        <v>7.6585733837330547</v>
      </c>
      <c r="R96" s="118">
        <f>(Q96-P96)/P96</f>
        <v>-1.3266353472192011E-2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4" customWidth="1"/>
    <col min="18" max="19" width="9.140625" customWidth="1"/>
    <col min="20" max="20" width="11.28515625" customWidth="1"/>
  </cols>
  <sheetData>
    <row r="1" spans="1:20" ht="15.75" x14ac:dyDescent="0.25">
      <c r="A1" s="52" t="s">
        <v>112</v>
      </c>
      <c r="B1" s="7"/>
    </row>
    <row r="3" spans="1:20" ht="15.75" thickBot="1" x14ac:dyDescent="0.3"/>
    <row r="4" spans="1:20" x14ac:dyDescent="0.25">
      <c r="A4" s="367" t="s">
        <v>3</v>
      </c>
      <c r="B4" s="382"/>
      <c r="C4" s="382"/>
      <c r="D4" s="391" t="s">
        <v>1</v>
      </c>
      <c r="E4" s="381"/>
      <c r="F4" s="380" t="s">
        <v>13</v>
      </c>
      <c r="G4" s="380"/>
      <c r="H4" s="401" t="s">
        <v>90</v>
      </c>
      <c r="I4" s="381"/>
      <c r="J4" s="1"/>
      <c r="K4" s="391" t="s">
        <v>20</v>
      </c>
      <c r="L4" s="381"/>
      <c r="M4" s="380" t="s">
        <v>13</v>
      </c>
      <c r="N4" s="380"/>
      <c r="O4" s="401" t="s">
        <v>90</v>
      </c>
      <c r="P4" s="381"/>
      <c r="Q4" s="9"/>
      <c r="R4" s="391" t="s">
        <v>23</v>
      </c>
      <c r="S4" s="380"/>
      <c r="T4" s="137" t="s">
        <v>0</v>
      </c>
    </row>
    <row r="5" spans="1:20" x14ac:dyDescent="0.25">
      <c r="A5" s="383"/>
      <c r="B5" s="384"/>
      <c r="C5" s="384"/>
      <c r="D5" s="402" t="s">
        <v>102</v>
      </c>
      <c r="E5" s="403"/>
      <c r="F5" s="404" t="str">
        <f>D5</f>
        <v>jan - mar</v>
      </c>
      <c r="G5" s="404"/>
      <c r="H5" s="402" t="str">
        <f>F5</f>
        <v>jan - mar</v>
      </c>
      <c r="I5" s="403"/>
      <c r="J5" s="1"/>
      <c r="K5" s="402" t="str">
        <f>D5</f>
        <v>jan - mar</v>
      </c>
      <c r="L5" s="403"/>
      <c r="M5" s="404" t="str">
        <f>D5</f>
        <v>jan - mar</v>
      </c>
      <c r="N5" s="404"/>
      <c r="O5" s="402" t="str">
        <f>D5</f>
        <v>jan - mar</v>
      </c>
      <c r="P5" s="403"/>
      <c r="Q5" s="9"/>
      <c r="R5" s="402" t="str">
        <f>D5</f>
        <v>jan - mar</v>
      </c>
      <c r="S5" s="404"/>
      <c r="T5" s="135" t="s">
        <v>91</v>
      </c>
    </row>
    <row r="6" spans="1:20" ht="15.75" thickBot="1" x14ac:dyDescent="0.3">
      <c r="A6" s="383"/>
      <c r="B6" s="384"/>
      <c r="C6" s="384"/>
      <c r="D6" s="134">
        <v>2016</v>
      </c>
      <c r="E6" s="135">
        <v>2017</v>
      </c>
      <c r="F6" s="136">
        <f>D6</f>
        <v>2016</v>
      </c>
      <c r="G6" s="136">
        <f>E6</f>
        <v>2017</v>
      </c>
      <c r="H6" s="134" t="s">
        <v>1</v>
      </c>
      <c r="I6" s="135" t="s">
        <v>15</v>
      </c>
      <c r="J6" s="1"/>
      <c r="K6" s="134">
        <f>D6</f>
        <v>2016</v>
      </c>
      <c r="L6" s="135">
        <f>E6</f>
        <v>2017</v>
      </c>
      <c r="M6" s="136">
        <f>F6</f>
        <v>2016</v>
      </c>
      <c r="N6" s="135">
        <f>G6</f>
        <v>2017</v>
      </c>
      <c r="O6" s="136">
        <v>1000</v>
      </c>
      <c r="P6" s="135" t="s">
        <v>15</v>
      </c>
      <c r="Q6" s="9"/>
      <c r="R6" s="134">
        <f>D6</f>
        <v>2016</v>
      </c>
      <c r="S6" s="136">
        <f>E6</f>
        <v>2017</v>
      </c>
      <c r="T6" s="135" t="s">
        <v>24</v>
      </c>
    </row>
    <row r="7" spans="1:20" ht="24" customHeight="1" thickBot="1" x14ac:dyDescent="0.3">
      <c r="A7" s="141" t="s">
        <v>30</v>
      </c>
      <c r="B7" s="138"/>
      <c r="C7" s="20"/>
      <c r="D7" s="26">
        <v>102240.55999999995</v>
      </c>
      <c r="E7" s="27">
        <v>116110.23999999989</v>
      </c>
      <c r="F7" s="21">
        <f>D7/D17</f>
        <v>0.22691739095878957</v>
      </c>
      <c r="G7" s="21">
        <f>E7/E17</f>
        <v>0.24204639705687503</v>
      </c>
      <c r="H7" s="149">
        <f t="shared" ref="H7:H19" si="0">(E7-D7)/D7</f>
        <v>0.13565731643097359</v>
      </c>
      <c r="I7" s="152">
        <f t="shared" ref="I7:I19" si="1">(G7-F7)/F7</f>
        <v>6.667186694753173E-2</v>
      </c>
      <c r="J7" s="13"/>
      <c r="K7" s="26">
        <v>22007.724999999995</v>
      </c>
      <c r="L7" s="27">
        <v>23490.648999999994</v>
      </c>
      <c r="M7" s="21">
        <f>K7/K17</f>
        <v>0.26542612974161889</v>
      </c>
      <c r="N7" s="21">
        <f>L7/L17</f>
        <v>0.24583232837712149</v>
      </c>
      <c r="O7" s="149">
        <f t="shared" ref="O7:O8" si="2">(L7-K7)/K7</f>
        <v>6.7381976101573399E-2</v>
      </c>
      <c r="P7" s="152">
        <f t="shared" ref="P7:P8" si="3">(N7-M7)/M7</f>
        <v>-7.3820167530495723E-2</v>
      </c>
      <c r="Q7" s="78"/>
      <c r="R7" s="40">
        <f>(K7/D7)*10</f>
        <v>2.1525434719841132</v>
      </c>
      <c r="S7" s="128">
        <f>(L7/E7)*10</f>
        <v>2.0231332740333681</v>
      </c>
      <c r="T7" s="99">
        <f>(S7-R7)/R7</f>
        <v>-6.0119667563071758E-2</v>
      </c>
    </row>
    <row r="8" spans="1:20" s="10" customFormat="1" ht="24" customHeight="1" x14ac:dyDescent="0.25">
      <c r="A8" s="142" t="s">
        <v>110</v>
      </c>
      <c r="B8" s="5"/>
      <c r="C8" s="1"/>
      <c r="D8" s="28">
        <v>91846.879999999946</v>
      </c>
      <c r="E8" s="29">
        <v>93732.72999999988</v>
      </c>
      <c r="F8" s="89">
        <f>D8/D7</f>
        <v>0.89834093240490842</v>
      </c>
      <c r="G8" s="89">
        <f>E8/E7</f>
        <v>0.80727358758366163</v>
      </c>
      <c r="H8" s="150">
        <f t="shared" ref="H8:H16" si="4">(E8-D8)/D8</f>
        <v>2.0532542858286904E-2</v>
      </c>
      <c r="I8" s="153">
        <f t="shared" ref="I8:I16" si="5">(G8-F8)/F8</f>
        <v>-0.10137281018405168</v>
      </c>
      <c r="J8" s="5"/>
      <c r="K8" s="28">
        <v>21170.067999999996</v>
      </c>
      <c r="L8" s="29">
        <v>22123.445999999996</v>
      </c>
      <c r="M8" s="89">
        <f>K8/K7</f>
        <v>0.96193804675403749</v>
      </c>
      <c r="N8" s="89">
        <f>L8/L7</f>
        <v>0.94179798948934967</v>
      </c>
      <c r="O8" s="150">
        <f t="shared" si="2"/>
        <v>4.5034243631149454E-2</v>
      </c>
      <c r="P8" s="153">
        <f t="shared" si="3"/>
        <v>-2.093695881210687E-2</v>
      </c>
      <c r="Q8" s="87"/>
      <c r="R8" s="49">
        <f t="shared" ref="R8:R21" si="6">(K8/D8)*10</f>
        <v>2.3049305539828908</v>
      </c>
      <c r="S8" s="50">
        <f t="shared" ref="S8:S21" si="7">(L8/E8)*10</f>
        <v>2.3602690330261398</v>
      </c>
      <c r="T8" s="98">
        <f t="shared" ref="T8:T21" si="8">(S8-R8)/R8</f>
        <v>2.4008740284007589E-2</v>
      </c>
    </row>
    <row r="9" spans="1:20" s="10" customFormat="1" ht="24" customHeight="1" x14ac:dyDescent="0.25">
      <c r="A9" s="146" t="s">
        <v>109</v>
      </c>
      <c r="B9" s="139"/>
      <c r="C9" s="140"/>
      <c r="D9" s="147">
        <v>10394</v>
      </c>
      <c r="E9" s="148">
        <f>E10+E11</f>
        <v>22377.510000000002</v>
      </c>
      <c r="F9" s="86">
        <f>D9/D7</f>
        <v>0.10166219746840202</v>
      </c>
      <c r="G9" s="86">
        <f>E9/E7</f>
        <v>0.19272641241633834</v>
      </c>
      <c r="H9" s="151">
        <f t="shared" si="4"/>
        <v>1.1529257263806043</v>
      </c>
      <c r="I9" s="154">
        <f t="shared" si="5"/>
        <v>0.89575296634956469</v>
      </c>
      <c r="J9" s="5"/>
      <c r="K9" s="147">
        <v>838</v>
      </c>
      <c r="L9" s="148">
        <f>L10+L11</f>
        <v>1367.203</v>
      </c>
      <c r="M9" s="86">
        <f>K9/K7</f>
        <v>3.8077538682439925E-2</v>
      </c>
      <c r="N9" s="86">
        <f>L9/L7</f>
        <v>5.8202010510650444E-2</v>
      </c>
      <c r="O9" s="151">
        <f t="shared" ref="O9:O21" si="9">(L9-K9)/K9</f>
        <v>0.63150715990453454</v>
      </c>
      <c r="P9" s="154">
        <f t="shared" ref="P9:P21" si="10">(N9-M9)/M9</f>
        <v>0.52851293766766616</v>
      </c>
      <c r="Q9" s="87"/>
      <c r="R9" s="129">
        <f t="shared" si="6"/>
        <v>0.80623436598037335</v>
      </c>
      <c r="S9" s="130">
        <f t="shared" si="7"/>
        <v>0.61097190884955466</v>
      </c>
      <c r="T9" s="100">
        <f t="shared" si="8"/>
        <v>-0.24219068966798679</v>
      </c>
    </row>
    <row r="10" spans="1:20" s="10" customFormat="1" ht="24" customHeight="1" x14ac:dyDescent="0.25">
      <c r="A10" s="88"/>
      <c r="B10" s="143" t="s">
        <v>108</v>
      </c>
      <c r="C10" s="1"/>
      <c r="D10" s="28"/>
      <c r="E10" s="29">
        <v>12839.370000000004</v>
      </c>
      <c r="F10" s="89"/>
      <c r="G10" s="89">
        <f>E10/E9</f>
        <v>0.57376222823719003</v>
      </c>
      <c r="H10" s="155" t="e">
        <f t="shared" si="4"/>
        <v>#DIV/0!</v>
      </c>
      <c r="I10" s="156" t="e">
        <f t="shared" si="5"/>
        <v>#DIV/0!</v>
      </c>
      <c r="J10" s="5"/>
      <c r="K10" s="28"/>
      <c r="L10" s="29">
        <v>703.62100000000021</v>
      </c>
      <c r="M10" s="89"/>
      <c r="N10" s="89">
        <f>L10/L9</f>
        <v>0.51464266827969241</v>
      </c>
      <c r="O10" s="155" t="e">
        <f t="shared" si="9"/>
        <v>#DIV/0!</v>
      </c>
      <c r="P10" s="156" t="e">
        <f t="shared" si="10"/>
        <v>#DIV/0!</v>
      </c>
      <c r="Q10" s="87"/>
      <c r="R10" s="157" t="e">
        <f t="shared" si="6"/>
        <v>#DIV/0!</v>
      </c>
      <c r="S10" s="158">
        <f t="shared" si="7"/>
        <v>0.54801832177123955</v>
      </c>
      <c r="T10" s="159" t="e">
        <f t="shared" si="8"/>
        <v>#DIV/0!</v>
      </c>
    </row>
    <row r="11" spans="1:20" s="10" customFormat="1" ht="24" customHeight="1" thickBot="1" x14ac:dyDescent="0.3">
      <c r="A11" s="88"/>
      <c r="B11" s="143" t="s">
        <v>111</v>
      </c>
      <c r="C11" s="1"/>
      <c r="D11" s="28"/>
      <c r="E11" s="29">
        <v>9538.1399999999976</v>
      </c>
      <c r="F11" s="89">
        <f>D11/D9</f>
        <v>0</v>
      </c>
      <c r="G11" s="89">
        <f>E11/E9</f>
        <v>0.42623777176280991</v>
      </c>
      <c r="H11" s="155" t="e">
        <f t="shared" si="4"/>
        <v>#DIV/0!</v>
      </c>
      <c r="I11" s="156" t="e">
        <f t="shared" si="5"/>
        <v>#DIV/0!</v>
      </c>
      <c r="J11" s="5"/>
      <c r="K11" s="28"/>
      <c r="L11" s="29">
        <v>663.58199999999977</v>
      </c>
      <c r="M11" s="89">
        <f>K11/K9</f>
        <v>0</v>
      </c>
      <c r="N11" s="89">
        <f>L11/L9</f>
        <v>0.48535733172030765</v>
      </c>
      <c r="O11" s="155" t="e">
        <f t="shared" si="9"/>
        <v>#DIV/0!</v>
      </c>
      <c r="P11" s="156" t="e">
        <f t="shared" si="10"/>
        <v>#DIV/0!</v>
      </c>
      <c r="Q11" s="87"/>
      <c r="R11" s="132" t="e">
        <f t="shared" si="6"/>
        <v>#DIV/0!</v>
      </c>
      <c r="S11" s="128">
        <f t="shared" si="7"/>
        <v>0.69571425875485149</v>
      </c>
      <c r="T11" s="133" t="e">
        <f t="shared" si="8"/>
        <v>#DIV/0!</v>
      </c>
    </row>
    <row r="12" spans="1:20" s="10" customFormat="1" ht="24" customHeight="1" thickBot="1" x14ac:dyDescent="0.3">
      <c r="A12" s="141" t="s">
        <v>31</v>
      </c>
      <c r="B12" s="138"/>
      <c r="C12" s="20"/>
      <c r="D12" s="26">
        <v>348322.35000000021</v>
      </c>
      <c r="E12" s="27">
        <v>363592.17000000027</v>
      </c>
      <c r="F12" s="21">
        <f>D12/D17</f>
        <v>0.77308260904121051</v>
      </c>
      <c r="G12" s="21">
        <f>E12/E17</f>
        <v>0.75795360294312497</v>
      </c>
      <c r="H12" s="149">
        <f t="shared" si="4"/>
        <v>4.3838186094001884E-2</v>
      </c>
      <c r="I12" s="152">
        <f t="shared" si="5"/>
        <v>-1.9569714699505112E-2</v>
      </c>
      <c r="J12" s="5"/>
      <c r="K12" s="26">
        <v>60906.964000000051</v>
      </c>
      <c r="L12" s="27">
        <v>72064.923999999955</v>
      </c>
      <c r="M12" s="21">
        <f>K12/K17</f>
        <v>0.73457387025838095</v>
      </c>
      <c r="N12" s="21">
        <f>L12/L17</f>
        <v>0.75416767162287834</v>
      </c>
      <c r="O12" s="149">
        <f t="shared" si="9"/>
        <v>0.18319678518206711</v>
      </c>
      <c r="P12" s="152">
        <f t="shared" si="10"/>
        <v>2.6673697714847143E-2</v>
      </c>
      <c r="Q12" s="87"/>
      <c r="R12" s="40">
        <f t="shared" si="6"/>
        <v>1.7485804169614729</v>
      </c>
      <c r="S12" s="128">
        <f t="shared" si="7"/>
        <v>1.9820262906101607</v>
      </c>
      <c r="T12" s="99">
        <f t="shared" si="8"/>
        <v>0.13350594081017397</v>
      </c>
    </row>
    <row r="13" spans="1:20" s="10" customFormat="1" ht="24" customHeight="1" thickBot="1" x14ac:dyDescent="0.3">
      <c r="A13" s="142" t="s">
        <v>110</v>
      </c>
      <c r="B13" s="5"/>
      <c r="C13" s="1"/>
      <c r="D13" s="28">
        <v>218123.43000000023</v>
      </c>
      <c r="E13" s="29">
        <v>247746.21000000031</v>
      </c>
      <c r="F13" s="89">
        <f>D13/D12</f>
        <v>0.6262114102066666</v>
      </c>
      <c r="G13" s="89">
        <f>E13/E12</f>
        <v>0.68138488790889018</v>
      </c>
      <c r="H13" s="150">
        <f t="shared" si="4"/>
        <v>0.13580741876285393</v>
      </c>
      <c r="I13" s="153">
        <f t="shared" si="5"/>
        <v>8.8106790778556487E-2</v>
      </c>
      <c r="J13" s="5"/>
      <c r="K13" s="28">
        <v>52022.001000000055</v>
      </c>
      <c r="L13" s="29">
        <v>62649.965999999964</v>
      </c>
      <c r="M13" s="89">
        <f>K13/K12</f>
        <v>0.85412237917490041</v>
      </c>
      <c r="N13" s="89">
        <f>L13/L12</f>
        <v>0.86935450039467188</v>
      </c>
      <c r="O13" s="150">
        <f t="shared" si="9"/>
        <v>0.20429750481916098</v>
      </c>
      <c r="P13" s="153">
        <f t="shared" si="10"/>
        <v>1.7833651934616213E-2</v>
      </c>
      <c r="Q13" s="87"/>
      <c r="R13" s="40">
        <f t="shared" si="6"/>
        <v>2.384979962950335</v>
      </c>
      <c r="S13" s="128">
        <f t="shared" si="7"/>
        <v>2.5287961418259393</v>
      </c>
      <c r="T13" s="99">
        <f t="shared" si="8"/>
        <v>6.0300791247611465E-2</v>
      </c>
    </row>
    <row r="14" spans="1:20" s="10" customFormat="1" ht="24" customHeight="1" thickBot="1" x14ac:dyDescent="0.3">
      <c r="A14" s="146" t="s">
        <v>109</v>
      </c>
      <c r="B14" s="139"/>
      <c r="C14" s="140"/>
      <c r="D14" s="147">
        <v>130199</v>
      </c>
      <c r="E14" s="148">
        <f>E15+E16</f>
        <v>115845.96000000002</v>
      </c>
      <c r="F14" s="86">
        <f>D14/D12</f>
        <v>0.37378881946564702</v>
      </c>
      <c r="G14" s="86">
        <f>E14/E12</f>
        <v>0.31861511209111004</v>
      </c>
      <c r="H14" s="151">
        <f t="shared" ref="H14" si="11">(E14-D14)/D14</f>
        <v>-0.11023924914937887</v>
      </c>
      <c r="I14" s="154">
        <f t="shared" ref="I14" si="12">(G14-F14)/F14</f>
        <v>-0.14760662839892058</v>
      </c>
      <c r="J14" s="5"/>
      <c r="K14" s="147">
        <v>8885</v>
      </c>
      <c r="L14" s="148">
        <f>L15+L16</f>
        <v>9414.9579999999987</v>
      </c>
      <c r="M14" s="86">
        <f>K14/K12</f>
        <v>0.14587822830899916</v>
      </c>
      <c r="N14" s="86">
        <f>L14/L12</f>
        <v>0.13064549960532817</v>
      </c>
      <c r="O14" s="151">
        <f t="shared" si="9"/>
        <v>5.9646370287000421E-2</v>
      </c>
      <c r="P14" s="154">
        <f t="shared" si="10"/>
        <v>-0.10442085073452516</v>
      </c>
      <c r="Q14" s="87"/>
      <c r="R14" s="40">
        <f t="shared" si="6"/>
        <v>0.68241691564451346</v>
      </c>
      <c r="S14" s="128">
        <f t="shared" si="7"/>
        <v>0.81271353787391432</v>
      </c>
      <c r="T14" s="99">
        <f t="shared" si="8"/>
        <v>0.19093404521829782</v>
      </c>
    </row>
    <row r="15" spans="1:20" ht="24" customHeight="1" x14ac:dyDescent="0.25">
      <c r="A15" s="88"/>
      <c r="B15" s="143" t="s">
        <v>108</v>
      </c>
      <c r="C15" s="1"/>
      <c r="D15" s="28"/>
      <c r="E15" s="29">
        <v>58021.209999999992</v>
      </c>
      <c r="F15" s="4"/>
      <c r="G15" s="4">
        <f>E15/E14</f>
        <v>0.50084793634581626</v>
      </c>
      <c r="H15" s="155" t="e">
        <f t="shared" si="4"/>
        <v>#DIV/0!</v>
      </c>
      <c r="I15" s="156" t="e">
        <f t="shared" si="5"/>
        <v>#DIV/0!</v>
      </c>
      <c r="J15" s="1"/>
      <c r="K15" s="28"/>
      <c r="L15" s="29">
        <v>5766.0809999999992</v>
      </c>
      <c r="M15" s="4"/>
      <c r="N15" s="4">
        <f>L15/L14</f>
        <v>0.61243831358567935</v>
      </c>
      <c r="O15" s="155" t="e">
        <f t="shared" si="9"/>
        <v>#DIV/0!</v>
      </c>
      <c r="P15" s="156" t="e">
        <f t="shared" si="10"/>
        <v>#DIV/0!</v>
      </c>
      <c r="Q15" s="9"/>
      <c r="R15" s="166" t="e">
        <f t="shared" si="6"/>
        <v>#DIV/0!</v>
      </c>
      <c r="S15" s="167">
        <f t="shared" si="7"/>
        <v>0.99378847838574891</v>
      </c>
      <c r="T15" s="168" t="e">
        <f t="shared" si="8"/>
        <v>#DIV/0!</v>
      </c>
    </row>
    <row r="16" spans="1:20" ht="24" customHeight="1" thickBot="1" x14ac:dyDescent="0.3">
      <c r="A16" s="88"/>
      <c r="B16" s="143" t="s">
        <v>111</v>
      </c>
      <c r="C16" s="1"/>
      <c r="D16" s="28"/>
      <c r="E16" s="29">
        <v>57824.750000000022</v>
      </c>
      <c r="F16" s="4">
        <f>D16/D14</f>
        <v>0</v>
      </c>
      <c r="G16" s="4">
        <f>E16/E14</f>
        <v>0.49915206365418363</v>
      </c>
      <c r="H16" s="155" t="e">
        <f t="shared" si="4"/>
        <v>#DIV/0!</v>
      </c>
      <c r="I16" s="156" t="e">
        <f t="shared" si="5"/>
        <v>#DIV/0!</v>
      </c>
      <c r="J16" s="1"/>
      <c r="K16" s="28"/>
      <c r="L16" s="29">
        <v>3648.8769999999986</v>
      </c>
      <c r="M16" s="4">
        <f>K16/K14</f>
        <v>0</v>
      </c>
      <c r="N16" s="4">
        <f>L16/L14</f>
        <v>0.38756168641432059</v>
      </c>
      <c r="O16" s="155" t="e">
        <f t="shared" si="9"/>
        <v>#DIV/0!</v>
      </c>
      <c r="P16" s="156" t="e">
        <f t="shared" si="10"/>
        <v>#DIV/0!</v>
      </c>
      <c r="Q16" s="9"/>
      <c r="R16" s="132" t="e">
        <f t="shared" si="6"/>
        <v>#DIV/0!</v>
      </c>
      <c r="S16" s="128">
        <f t="shared" si="7"/>
        <v>0.63102339396192753</v>
      </c>
      <c r="T16" s="133" t="e">
        <f t="shared" si="8"/>
        <v>#DIV/0!</v>
      </c>
    </row>
    <row r="17" spans="1:20" ht="24" customHeight="1" thickBot="1" x14ac:dyDescent="0.3">
      <c r="A17" s="141" t="s">
        <v>12</v>
      </c>
      <c r="B17" s="138"/>
      <c r="C17" s="20"/>
      <c r="D17" s="26">
        <f>D7+D12</f>
        <v>450562.91000000015</v>
      </c>
      <c r="E17" s="27">
        <f>E7+E12</f>
        <v>479702.41000000015</v>
      </c>
      <c r="F17" s="21">
        <f>F7+F12</f>
        <v>1</v>
      </c>
      <c r="G17" s="21">
        <f>G7+G12</f>
        <v>1</v>
      </c>
      <c r="H17" s="149">
        <f t="shared" si="0"/>
        <v>6.467354359017255E-2</v>
      </c>
      <c r="I17" s="152">
        <f t="shared" si="1"/>
        <v>0</v>
      </c>
      <c r="J17" s="13"/>
      <c r="K17" s="26">
        <v>82914.689000000057</v>
      </c>
      <c r="L17" s="27">
        <v>95555.57299999996</v>
      </c>
      <c r="M17" s="21">
        <f>M7+M12</f>
        <v>0.99999999999999978</v>
      </c>
      <c r="N17" s="21">
        <f>N7+N12</f>
        <v>0.99999999999999978</v>
      </c>
      <c r="O17" s="149">
        <f t="shared" si="9"/>
        <v>0.15245650864106713</v>
      </c>
      <c r="P17" s="152">
        <f t="shared" si="10"/>
        <v>0</v>
      </c>
      <c r="Q17" s="9"/>
      <c r="R17" s="40">
        <f t="shared" si="6"/>
        <v>1.8402466594509528</v>
      </c>
      <c r="S17" s="128">
        <f t="shared" si="7"/>
        <v>1.9919760878416251</v>
      </c>
      <c r="T17" s="99">
        <f t="shared" si="8"/>
        <v>8.2450593028622343E-2</v>
      </c>
    </row>
    <row r="18" spans="1:20" s="10" customFormat="1" ht="24" customHeight="1" x14ac:dyDescent="0.25">
      <c r="A18" s="142" t="s">
        <v>110</v>
      </c>
      <c r="B18" s="5"/>
      <c r="C18" s="1"/>
      <c r="D18" s="28">
        <f t="shared" ref="D18:E21" si="13">D8+D13</f>
        <v>309970.31000000017</v>
      </c>
      <c r="E18" s="29">
        <f t="shared" si="13"/>
        <v>341478.94000000018</v>
      </c>
      <c r="F18" s="89">
        <f>D18/D17</f>
        <v>0.68796233138675367</v>
      </c>
      <c r="G18" s="89">
        <f>E18/E17</f>
        <v>0.7118557940953435</v>
      </c>
      <c r="H18" s="150">
        <f t="shared" si="0"/>
        <v>0.1016504774279833</v>
      </c>
      <c r="I18" s="153">
        <f t="shared" si="1"/>
        <v>3.4730771756684417E-2</v>
      </c>
      <c r="J18" s="5"/>
      <c r="K18" s="28">
        <f t="shared" ref="K18:L21" si="14">K8+K13</f>
        <v>73192.069000000047</v>
      </c>
      <c r="L18" s="29">
        <f t="shared" si="14"/>
        <v>84773.411999999953</v>
      </c>
      <c r="M18" s="89">
        <f>K18/K17</f>
        <v>0.8827394745459396</v>
      </c>
      <c r="N18" s="89">
        <f>L18/L17</f>
        <v>0.88716345199457902</v>
      </c>
      <c r="O18" s="150">
        <f t="shared" si="9"/>
        <v>0.15823221229064993</v>
      </c>
      <c r="P18" s="153">
        <f t="shared" si="10"/>
        <v>5.0116456510739104E-3</v>
      </c>
      <c r="Q18" s="87"/>
      <c r="R18" s="169">
        <f t="shared" si="6"/>
        <v>2.3612606317037268</v>
      </c>
      <c r="S18" s="170">
        <f t="shared" si="7"/>
        <v>2.4825370489904857</v>
      </c>
      <c r="T18" s="171">
        <f t="shared" si="8"/>
        <v>5.1360877176550378E-2</v>
      </c>
    </row>
    <row r="19" spans="1:20" s="10" customFormat="1" ht="24" customHeight="1" x14ac:dyDescent="0.25">
      <c r="A19" s="146" t="s">
        <v>109</v>
      </c>
      <c r="B19" s="139"/>
      <c r="C19" s="140"/>
      <c r="D19" s="147">
        <f t="shared" si="13"/>
        <v>140593</v>
      </c>
      <c r="E19" s="148">
        <f t="shared" si="13"/>
        <v>138223.47000000003</v>
      </c>
      <c r="F19" s="86">
        <f>D19/D17</f>
        <v>0.31203855639160344</v>
      </c>
      <c r="G19" s="86">
        <f>E19/E17</f>
        <v>0.28814420590465656</v>
      </c>
      <c r="H19" s="151">
        <f t="shared" si="0"/>
        <v>-1.6853826292916218E-2</v>
      </c>
      <c r="I19" s="154">
        <f t="shared" si="1"/>
        <v>-7.657499369071509E-2</v>
      </c>
      <c r="J19" s="5"/>
      <c r="K19" s="147">
        <f t="shared" si="14"/>
        <v>9723</v>
      </c>
      <c r="L19" s="148">
        <f t="shared" si="14"/>
        <v>10782.160999999998</v>
      </c>
      <c r="M19" s="86">
        <f>K19/K17</f>
        <v>0.11726510847794404</v>
      </c>
      <c r="N19" s="86">
        <f>L19/L17</f>
        <v>0.11283654800542092</v>
      </c>
      <c r="O19" s="151">
        <f t="shared" si="9"/>
        <v>0.10893355960094603</v>
      </c>
      <c r="P19" s="154">
        <f t="shared" si="10"/>
        <v>-3.7765372240763907E-2</v>
      </c>
      <c r="Q19" s="87"/>
      <c r="R19" s="84">
        <f t="shared" si="6"/>
        <v>0.69157070408910826</v>
      </c>
      <c r="S19" s="85">
        <f t="shared" si="7"/>
        <v>0.78005283762591082</v>
      </c>
      <c r="T19" s="100">
        <f t="shared" si="8"/>
        <v>0.12794372724817119</v>
      </c>
    </row>
    <row r="20" spans="1:20" ht="24" customHeight="1" x14ac:dyDescent="0.25">
      <c r="A20" s="88"/>
      <c r="B20" s="143" t="s">
        <v>108</v>
      </c>
      <c r="C20" s="1"/>
      <c r="D20" s="28">
        <f t="shared" si="13"/>
        <v>0</v>
      </c>
      <c r="E20" s="29">
        <f t="shared" si="13"/>
        <v>70860.58</v>
      </c>
      <c r="F20" s="4">
        <f>D20/D19</f>
        <v>0</v>
      </c>
      <c r="G20" s="4">
        <f>E20/E19</f>
        <v>0.51265230137834039</v>
      </c>
      <c r="H20" s="155" t="e">
        <f t="shared" ref="H20:H21" si="15">(E20-D20)/D20</f>
        <v>#DIV/0!</v>
      </c>
      <c r="I20" s="156" t="e">
        <f t="shared" ref="I20:I21" si="16">(G20-F20)/F20</f>
        <v>#DIV/0!</v>
      </c>
      <c r="J20" s="1"/>
      <c r="K20" s="28">
        <f t="shared" si="14"/>
        <v>0</v>
      </c>
      <c r="L20" s="29">
        <f t="shared" si="14"/>
        <v>6469.7019999999993</v>
      </c>
      <c r="M20" s="4">
        <f>K20/K19</f>
        <v>0</v>
      </c>
      <c r="N20" s="4">
        <f>L20/L19</f>
        <v>0.60003759914176757</v>
      </c>
      <c r="O20" s="155" t="e">
        <f t="shared" si="9"/>
        <v>#DIV/0!</v>
      </c>
      <c r="P20" s="156" t="e">
        <f t="shared" si="10"/>
        <v>#DIV/0!</v>
      </c>
      <c r="Q20" s="9"/>
      <c r="R20" s="157" t="e">
        <f t="shared" si="6"/>
        <v>#DIV/0!</v>
      </c>
      <c r="S20" s="158">
        <f t="shared" si="7"/>
        <v>0.9130184934980774</v>
      </c>
      <c r="T20" s="159" t="e">
        <f t="shared" si="8"/>
        <v>#DIV/0!</v>
      </c>
    </row>
    <row r="21" spans="1:20" ht="24" customHeight="1" thickBot="1" x14ac:dyDescent="0.3">
      <c r="A21" s="144"/>
      <c r="B21" s="145" t="s">
        <v>111</v>
      </c>
      <c r="C21" s="17"/>
      <c r="D21" s="32">
        <f t="shared" si="13"/>
        <v>0</v>
      </c>
      <c r="E21" s="33">
        <f t="shared" si="13"/>
        <v>67362.890000000014</v>
      </c>
      <c r="F21" s="18">
        <f>D21/D19</f>
        <v>0</v>
      </c>
      <c r="G21" s="18">
        <f>E21/E19</f>
        <v>0.48734769862165955</v>
      </c>
      <c r="H21" s="164" t="e">
        <f t="shared" si="15"/>
        <v>#DIV/0!</v>
      </c>
      <c r="I21" s="165" t="e">
        <f t="shared" si="16"/>
        <v>#DIV/0!</v>
      </c>
      <c r="J21" s="1"/>
      <c r="K21" s="32">
        <f t="shared" si="14"/>
        <v>0</v>
      </c>
      <c r="L21" s="33">
        <f t="shared" si="14"/>
        <v>4312.458999999998</v>
      </c>
      <c r="M21" s="18">
        <f>K21/K19</f>
        <v>0</v>
      </c>
      <c r="N21" s="18">
        <f>L21/L19</f>
        <v>0.39996240085823231</v>
      </c>
      <c r="O21" s="164" t="e">
        <f t="shared" si="9"/>
        <v>#DIV/0!</v>
      </c>
      <c r="P21" s="165" t="e">
        <f t="shared" si="10"/>
        <v>#DIV/0!</v>
      </c>
      <c r="Q21" s="9"/>
      <c r="R21" s="132" t="e">
        <f t="shared" si="6"/>
        <v>#DIV/0!</v>
      </c>
      <c r="S21" s="128">
        <f t="shared" si="7"/>
        <v>0.64018319285291903</v>
      </c>
      <c r="T21" s="133" t="e">
        <f t="shared" si="8"/>
        <v>#DIV/0!</v>
      </c>
    </row>
    <row r="22" spans="1:20" ht="24" customHeight="1" thickBot="1" x14ac:dyDescent="0.3">
      <c r="J22" s="13"/>
      <c r="Q22"/>
    </row>
    <row r="23" spans="1:20" s="83" customFormat="1" ht="15" customHeight="1" x14ac:dyDescent="0.25">
      <c r="A23" s="367" t="s">
        <v>2</v>
      </c>
      <c r="B23" s="382"/>
      <c r="C23" s="382"/>
      <c r="D23" s="391" t="s">
        <v>1</v>
      </c>
      <c r="E23" s="381"/>
      <c r="F23" s="380" t="s">
        <v>13</v>
      </c>
      <c r="G23" s="380"/>
      <c r="H23" s="401" t="s">
        <v>90</v>
      </c>
      <c r="I23" s="381"/>
      <c r="J23" s="1"/>
      <c r="K23" s="391" t="s">
        <v>20</v>
      </c>
      <c r="L23" s="381"/>
      <c r="M23" s="380" t="s">
        <v>13</v>
      </c>
      <c r="N23" s="380"/>
      <c r="O23" s="401" t="s">
        <v>90</v>
      </c>
      <c r="P23" s="381"/>
      <c r="Q23" s="9"/>
      <c r="R23" s="391" t="s">
        <v>23</v>
      </c>
      <c r="S23" s="380"/>
      <c r="T23" s="163" t="s">
        <v>0</v>
      </c>
    </row>
    <row r="24" spans="1:20" s="10" customFormat="1" ht="15" customHeight="1" x14ac:dyDescent="0.25">
      <c r="A24" s="383"/>
      <c r="B24" s="384"/>
      <c r="C24" s="384"/>
      <c r="D24" s="402" t="s">
        <v>102</v>
      </c>
      <c r="E24" s="403"/>
      <c r="F24" s="404" t="str">
        <f>D24</f>
        <v>jan - mar</v>
      </c>
      <c r="G24" s="404"/>
      <c r="H24" s="402" t="str">
        <f>F24</f>
        <v>jan - mar</v>
      </c>
      <c r="I24" s="403"/>
      <c r="J24" s="1"/>
      <c r="K24" s="402" t="str">
        <f>D24</f>
        <v>jan - mar</v>
      </c>
      <c r="L24" s="403"/>
      <c r="M24" s="404" t="str">
        <f>D24</f>
        <v>jan - mar</v>
      </c>
      <c r="N24" s="404"/>
      <c r="O24" s="402" t="str">
        <f>D24</f>
        <v>jan - mar</v>
      </c>
      <c r="P24" s="403"/>
      <c r="Q24" s="9"/>
      <c r="R24" s="402" t="str">
        <f>D24</f>
        <v>jan - mar</v>
      </c>
      <c r="S24" s="404"/>
      <c r="T24" s="161" t="s">
        <v>91</v>
      </c>
    </row>
    <row r="25" spans="1:20" ht="15.75" customHeight="1" thickBot="1" x14ac:dyDescent="0.3">
      <c r="A25" s="383"/>
      <c r="B25" s="384"/>
      <c r="C25" s="384"/>
      <c r="D25" s="160">
        <v>2016</v>
      </c>
      <c r="E25" s="161">
        <v>2017</v>
      </c>
      <c r="F25" s="162">
        <f>D25</f>
        <v>2016</v>
      </c>
      <c r="G25" s="162">
        <f>E25</f>
        <v>2017</v>
      </c>
      <c r="H25" s="160" t="s">
        <v>1</v>
      </c>
      <c r="I25" s="161" t="s">
        <v>15</v>
      </c>
      <c r="J25" s="1"/>
      <c r="K25" s="160">
        <f>D25</f>
        <v>2016</v>
      </c>
      <c r="L25" s="161">
        <f>E25</f>
        <v>2017</v>
      </c>
      <c r="M25" s="162">
        <f>F25</f>
        <v>2016</v>
      </c>
      <c r="N25" s="161">
        <f>G25</f>
        <v>2017</v>
      </c>
      <c r="O25" s="162">
        <v>1000</v>
      </c>
      <c r="P25" s="161" t="s">
        <v>15</v>
      </c>
      <c r="Q25" s="9"/>
      <c r="R25" s="160">
        <f>D25</f>
        <v>2016</v>
      </c>
      <c r="S25" s="162">
        <f>E25</f>
        <v>2017</v>
      </c>
      <c r="T25" s="161" t="s">
        <v>24</v>
      </c>
    </row>
    <row r="26" spans="1:20" ht="24" customHeight="1" thickBot="1" x14ac:dyDescent="0.3">
      <c r="A26" s="141" t="s">
        <v>30</v>
      </c>
      <c r="B26" s="138"/>
      <c r="C26" s="20"/>
      <c r="D26" s="26"/>
      <c r="E26" s="27"/>
      <c r="F26" s="21" t="e">
        <f>D26/D36</f>
        <v>#DIV/0!</v>
      </c>
      <c r="G26" s="21" t="e">
        <f>E26/E36</f>
        <v>#DIV/0!</v>
      </c>
      <c r="H26" s="149" t="e">
        <f t="shared" ref="H26:H40" si="17">(E26-D26)/D26</f>
        <v>#DIV/0!</v>
      </c>
      <c r="I26" s="152" t="e">
        <f t="shared" ref="I26:I40" si="18">(G26-F26)/F26</f>
        <v>#DIV/0!</v>
      </c>
      <c r="J26" s="13"/>
      <c r="K26" s="26"/>
      <c r="L26" s="27"/>
      <c r="M26" s="21">
        <f>K26/K36</f>
        <v>0</v>
      </c>
      <c r="N26" s="21">
        <f>L26/L36</f>
        <v>0</v>
      </c>
      <c r="O26" s="149" t="e">
        <f t="shared" ref="O26:O40" si="19">(L26-K26)/K26</f>
        <v>#DIV/0!</v>
      </c>
      <c r="P26" s="152" t="e">
        <f t="shared" ref="P26:P40" si="20">(N26-M26)/M26</f>
        <v>#DIV/0!</v>
      </c>
      <c r="Q26" s="78"/>
      <c r="R26" s="40" t="e">
        <f>(K26/D26)*10</f>
        <v>#DIV/0!</v>
      </c>
      <c r="S26" s="128" t="e">
        <f>(L26/E26)*10</f>
        <v>#DIV/0!</v>
      </c>
      <c r="T26" s="99" t="e">
        <f>(S26-R26)/R26</f>
        <v>#DIV/0!</v>
      </c>
    </row>
    <row r="27" spans="1:20" ht="24" customHeight="1" x14ac:dyDescent="0.25">
      <c r="A27" s="142" t="s">
        <v>110</v>
      </c>
      <c r="B27" s="5"/>
      <c r="C27" s="1"/>
      <c r="D27" s="28"/>
      <c r="E27" s="29"/>
      <c r="F27" s="89" t="e">
        <f>D27/D26</f>
        <v>#DIV/0!</v>
      </c>
      <c r="G27" s="89" t="e">
        <f>E27/E26</f>
        <v>#DIV/0!</v>
      </c>
      <c r="H27" s="150" t="e">
        <f t="shared" si="17"/>
        <v>#DIV/0!</v>
      </c>
      <c r="I27" s="153" t="e">
        <f t="shared" si="18"/>
        <v>#DIV/0!</v>
      </c>
      <c r="J27" s="5"/>
      <c r="K27" s="28"/>
      <c r="L27" s="29"/>
      <c r="M27" s="89" t="e">
        <f>K27/K26</f>
        <v>#DIV/0!</v>
      </c>
      <c r="N27" s="89" t="e">
        <f>L27/L26</f>
        <v>#DIV/0!</v>
      </c>
      <c r="O27" s="150" t="e">
        <f t="shared" si="19"/>
        <v>#DIV/0!</v>
      </c>
      <c r="P27" s="153" t="e">
        <f t="shared" si="20"/>
        <v>#DIV/0!</v>
      </c>
      <c r="Q27" s="87"/>
      <c r="R27" s="49" t="e">
        <f t="shared" ref="R27:R40" si="21">(K27/D27)*10</f>
        <v>#DIV/0!</v>
      </c>
      <c r="S27" s="50" t="e">
        <f t="shared" ref="S27:S40" si="22">(L27/E27)*10</f>
        <v>#DIV/0!</v>
      </c>
      <c r="T27" s="98" t="e">
        <f t="shared" ref="T27:T40" si="23">(S27-R27)/R27</f>
        <v>#DIV/0!</v>
      </c>
    </row>
    <row r="28" spans="1:20" ht="24" customHeight="1" x14ac:dyDescent="0.25">
      <c r="A28" s="146" t="s">
        <v>109</v>
      </c>
      <c r="B28" s="139"/>
      <c r="C28" s="140"/>
      <c r="D28" s="147"/>
      <c r="E28" s="148">
        <f>E29+E30</f>
        <v>0</v>
      </c>
      <c r="F28" s="86" t="e">
        <f>D28/D26</f>
        <v>#DIV/0!</v>
      </c>
      <c r="G28" s="86" t="e">
        <f>E28/E26</f>
        <v>#DIV/0!</v>
      </c>
      <c r="H28" s="151" t="e">
        <f t="shared" si="17"/>
        <v>#DIV/0!</v>
      </c>
      <c r="I28" s="154" t="e">
        <f t="shared" si="18"/>
        <v>#DIV/0!</v>
      </c>
      <c r="J28" s="5"/>
      <c r="K28" s="147"/>
      <c r="L28" s="148">
        <f>L29+L30</f>
        <v>0</v>
      </c>
      <c r="M28" s="86" t="e">
        <f>K28/K26</f>
        <v>#DIV/0!</v>
      </c>
      <c r="N28" s="86" t="e">
        <f>L28/L26</f>
        <v>#DIV/0!</v>
      </c>
      <c r="O28" s="151" t="e">
        <f t="shared" si="19"/>
        <v>#DIV/0!</v>
      </c>
      <c r="P28" s="154" t="e">
        <f t="shared" si="20"/>
        <v>#DIV/0!</v>
      </c>
      <c r="Q28" s="87"/>
      <c r="R28" s="129" t="e">
        <f t="shared" si="21"/>
        <v>#DIV/0!</v>
      </c>
      <c r="S28" s="130" t="e">
        <f t="shared" si="22"/>
        <v>#DIV/0!</v>
      </c>
      <c r="T28" s="100" t="e">
        <f t="shared" si="23"/>
        <v>#DIV/0!</v>
      </c>
    </row>
    <row r="29" spans="1:20" ht="24" customHeight="1" x14ac:dyDescent="0.25">
      <c r="A29" s="88"/>
      <c r="B29" s="143" t="s">
        <v>108</v>
      </c>
      <c r="C29" s="1"/>
      <c r="D29" s="28"/>
      <c r="E29" s="29"/>
      <c r="F29" s="89"/>
      <c r="G29" s="89" t="e">
        <f>E29/E28</f>
        <v>#DIV/0!</v>
      </c>
      <c r="H29" s="155" t="e">
        <f t="shared" si="17"/>
        <v>#DIV/0!</v>
      </c>
      <c r="I29" s="156" t="e">
        <f t="shared" si="18"/>
        <v>#DIV/0!</v>
      </c>
      <c r="J29" s="5"/>
      <c r="K29" s="28"/>
      <c r="L29" s="29"/>
      <c r="M29" s="89"/>
      <c r="N29" s="89" t="e">
        <f>L29/L28</f>
        <v>#DIV/0!</v>
      </c>
      <c r="O29" s="155" t="e">
        <f t="shared" si="19"/>
        <v>#DIV/0!</v>
      </c>
      <c r="P29" s="156" t="e">
        <f t="shared" si="20"/>
        <v>#DIV/0!</v>
      </c>
      <c r="Q29" s="87"/>
      <c r="R29" s="157" t="e">
        <f t="shared" si="21"/>
        <v>#DIV/0!</v>
      </c>
      <c r="S29" s="158" t="e">
        <f t="shared" si="22"/>
        <v>#DIV/0!</v>
      </c>
      <c r="T29" s="159" t="e">
        <f t="shared" si="23"/>
        <v>#DIV/0!</v>
      </c>
    </row>
    <row r="30" spans="1:20" ht="24" customHeight="1" thickBot="1" x14ac:dyDescent="0.3">
      <c r="A30" s="88"/>
      <c r="B30" s="143" t="s">
        <v>111</v>
      </c>
      <c r="C30" s="1"/>
      <c r="D30" s="28"/>
      <c r="E30" s="29"/>
      <c r="F30" s="89" t="e">
        <f>D30/D28</f>
        <v>#DIV/0!</v>
      </c>
      <c r="G30" s="89" t="e">
        <f>E30/E28</f>
        <v>#DIV/0!</v>
      </c>
      <c r="H30" s="155" t="e">
        <f t="shared" si="17"/>
        <v>#DIV/0!</v>
      </c>
      <c r="I30" s="156" t="e">
        <f t="shared" si="18"/>
        <v>#DIV/0!</v>
      </c>
      <c r="J30" s="5"/>
      <c r="K30" s="28"/>
      <c r="L30" s="29"/>
      <c r="M30" s="89" t="e">
        <f>K30/K28</f>
        <v>#DIV/0!</v>
      </c>
      <c r="N30" s="89" t="e">
        <f>L30/L28</f>
        <v>#DIV/0!</v>
      </c>
      <c r="O30" s="155" t="e">
        <f t="shared" si="19"/>
        <v>#DIV/0!</v>
      </c>
      <c r="P30" s="156" t="e">
        <f t="shared" si="20"/>
        <v>#DIV/0!</v>
      </c>
      <c r="Q30" s="87"/>
      <c r="R30" s="132" t="e">
        <f t="shared" si="21"/>
        <v>#DIV/0!</v>
      </c>
      <c r="S30" s="128" t="e">
        <f t="shared" si="22"/>
        <v>#DIV/0!</v>
      </c>
      <c r="T30" s="133" t="e">
        <f t="shared" si="23"/>
        <v>#DIV/0!</v>
      </c>
    </row>
    <row r="31" spans="1:20" ht="24" customHeight="1" thickBot="1" x14ac:dyDescent="0.3">
      <c r="A31" s="141" t="s">
        <v>31</v>
      </c>
      <c r="B31" s="138"/>
      <c r="C31" s="20"/>
      <c r="D31" s="26"/>
      <c r="E31" s="27"/>
      <c r="F31" s="21" t="e">
        <f>D31/D36</f>
        <v>#DIV/0!</v>
      </c>
      <c r="G31" s="21" t="e">
        <f>E31/E36</f>
        <v>#DIV/0!</v>
      </c>
      <c r="H31" s="149" t="e">
        <f t="shared" si="17"/>
        <v>#DIV/0!</v>
      </c>
      <c r="I31" s="152" t="e">
        <f t="shared" si="18"/>
        <v>#DIV/0!</v>
      </c>
      <c r="J31" s="5"/>
      <c r="K31" s="26"/>
      <c r="L31" s="27"/>
      <c r="M31" s="21">
        <f>K31/K36</f>
        <v>0</v>
      </c>
      <c r="N31" s="21">
        <f>L31/L36</f>
        <v>0</v>
      </c>
      <c r="O31" s="149" t="e">
        <f t="shared" si="19"/>
        <v>#DIV/0!</v>
      </c>
      <c r="P31" s="152" t="e">
        <f t="shared" si="20"/>
        <v>#DIV/0!</v>
      </c>
      <c r="Q31" s="87"/>
      <c r="R31" s="40" t="e">
        <f t="shared" si="21"/>
        <v>#DIV/0!</v>
      </c>
      <c r="S31" s="128" t="e">
        <f t="shared" si="22"/>
        <v>#DIV/0!</v>
      </c>
      <c r="T31" s="99" t="e">
        <f t="shared" si="23"/>
        <v>#DIV/0!</v>
      </c>
    </row>
    <row r="32" spans="1:20" ht="24" customHeight="1" thickBot="1" x14ac:dyDescent="0.3">
      <c r="A32" s="142" t="s">
        <v>110</v>
      </c>
      <c r="B32" s="5"/>
      <c r="C32" s="1"/>
      <c r="D32" s="28"/>
      <c r="E32" s="29"/>
      <c r="F32" s="89" t="e">
        <f>D32/D31</f>
        <v>#DIV/0!</v>
      </c>
      <c r="G32" s="89" t="e">
        <f>E32/E31</f>
        <v>#DIV/0!</v>
      </c>
      <c r="H32" s="150" t="e">
        <f t="shared" si="17"/>
        <v>#DIV/0!</v>
      </c>
      <c r="I32" s="153" t="e">
        <f t="shared" si="18"/>
        <v>#DIV/0!</v>
      </c>
      <c r="J32" s="5"/>
      <c r="K32" s="28"/>
      <c r="L32" s="29"/>
      <c r="M32" s="89" t="e">
        <f>K32/K31</f>
        <v>#DIV/0!</v>
      </c>
      <c r="N32" s="89" t="e">
        <f>L32/L31</f>
        <v>#DIV/0!</v>
      </c>
      <c r="O32" s="150" t="e">
        <f t="shared" si="19"/>
        <v>#DIV/0!</v>
      </c>
      <c r="P32" s="153" t="e">
        <f t="shared" si="20"/>
        <v>#DIV/0!</v>
      </c>
      <c r="Q32" s="87"/>
      <c r="R32" s="40" t="e">
        <f t="shared" si="21"/>
        <v>#DIV/0!</v>
      </c>
      <c r="S32" s="128" t="e">
        <f t="shared" si="22"/>
        <v>#DIV/0!</v>
      </c>
      <c r="T32" s="99" t="e">
        <f t="shared" si="23"/>
        <v>#DIV/0!</v>
      </c>
    </row>
    <row r="33" spans="1:20" ht="24" customHeight="1" thickBot="1" x14ac:dyDescent="0.3">
      <c r="A33" s="146" t="s">
        <v>109</v>
      </c>
      <c r="B33" s="139"/>
      <c r="C33" s="140"/>
      <c r="D33" s="147"/>
      <c r="E33" s="148">
        <f>E34+E35</f>
        <v>0</v>
      </c>
      <c r="F33" s="86" t="e">
        <f>D33/D31</f>
        <v>#DIV/0!</v>
      </c>
      <c r="G33" s="86" t="e">
        <f>E33/E31</f>
        <v>#DIV/0!</v>
      </c>
      <c r="H33" s="151" t="e">
        <f t="shared" si="17"/>
        <v>#DIV/0!</v>
      </c>
      <c r="I33" s="154" t="e">
        <f t="shared" si="18"/>
        <v>#DIV/0!</v>
      </c>
      <c r="J33" s="5"/>
      <c r="K33" s="147"/>
      <c r="L33" s="148">
        <f>L34+L35</f>
        <v>0</v>
      </c>
      <c r="M33" s="86" t="e">
        <f>K33/K31</f>
        <v>#DIV/0!</v>
      </c>
      <c r="N33" s="86" t="e">
        <f>L33/L31</f>
        <v>#DIV/0!</v>
      </c>
      <c r="O33" s="151" t="e">
        <f t="shared" si="19"/>
        <v>#DIV/0!</v>
      </c>
      <c r="P33" s="154" t="e">
        <f t="shared" si="20"/>
        <v>#DIV/0!</v>
      </c>
      <c r="Q33" s="87"/>
      <c r="R33" s="40" t="e">
        <f t="shared" si="21"/>
        <v>#DIV/0!</v>
      </c>
      <c r="S33" s="128" t="e">
        <f t="shared" si="22"/>
        <v>#DIV/0!</v>
      </c>
      <c r="T33" s="99" t="e">
        <f t="shared" si="23"/>
        <v>#DIV/0!</v>
      </c>
    </row>
    <row r="34" spans="1:20" ht="24" customHeight="1" x14ac:dyDescent="0.25">
      <c r="A34" s="88"/>
      <c r="B34" s="143" t="s">
        <v>108</v>
      </c>
      <c r="C34" s="1"/>
      <c r="D34" s="28"/>
      <c r="E34" s="29"/>
      <c r="F34" s="4"/>
      <c r="G34" s="4" t="e">
        <f>E34/E33</f>
        <v>#DIV/0!</v>
      </c>
      <c r="H34" s="155" t="e">
        <f t="shared" si="17"/>
        <v>#DIV/0!</v>
      </c>
      <c r="I34" s="156" t="e">
        <f t="shared" si="18"/>
        <v>#DIV/0!</v>
      </c>
      <c r="J34" s="1"/>
      <c r="K34" s="28"/>
      <c r="L34" s="29"/>
      <c r="M34" s="4"/>
      <c r="N34" s="4" t="e">
        <f>L34/L33</f>
        <v>#DIV/0!</v>
      </c>
      <c r="O34" s="155" t="e">
        <f t="shared" si="19"/>
        <v>#DIV/0!</v>
      </c>
      <c r="P34" s="156" t="e">
        <f t="shared" si="20"/>
        <v>#DIV/0!</v>
      </c>
      <c r="Q34" s="9"/>
      <c r="R34" s="166" t="e">
        <f t="shared" si="21"/>
        <v>#DIV/0!</v>
      </c>
      <c r="S34" s="167" t="e">
        <f t="shared" si="22"/>
        <v>#DIV/0!</v>
      </c>
      <c r="T34" s="168" t="e">
        <f t="shared" si="23"/>
        <v>#DIV/0!</v>
      </c>
    </row>
    <row r="35" spans="1:20" ht="24" customHeight="1" thickBot="1" x14ac:dyDescent="0.3">
      <c r="A35" s="88"/>
      <c r="B35" s="143" t="s">
        <v>111</v>
      </c>
      <c r="C35" s="1"/>
      <c r="D35" s="28"/>
      <c r="E35" s="29"/>
      <c r="F35" s="4" t="e">
        <f>D35/D33</f>
        <v>#DIV/0!</v>
      </c>
      <c r="G35" s="4" t="e">
        <f>E35/E33</f>
        <v>#DIV/0!</v>
      </c>
      <c r="H35" s="155" t="e">
        <f t="shared" si="17"/>
        <v>#DIV/0!</v>
      </c>
      <c r="I35" s="156" t="e">
        <f t="shared" si="18"/>
        <v>#DIV/0!</v>
      </c>
      <c r="J35" s="1"/>
      <c r="K35" s="28"/>
      <c r="L35" s="29"/>
      <c r="M35" s="4" t="e">
        <f>K35/K33</f>
        <v>#DIV/0!</v>
      </c>
      <c r="N35" s="4" t="e">
        <f>L35/L33</f>
        <v>#DIV/0!</v>
      </c>
      <c r="O35" s="155" t="e">
        <f t="shared" si="19"/>
        <v>#DIV/0!</v>
      </c>
      <c r="P35" s="156" t="e">
        <f t="shared" si="20"/>
        <v>#DIV/0!</v>
      </c>
      <c r="Q35" s="9"/>
      <c r="R35" s="132" t="e">
        <f t="shared" si="21"/>
        <v>#DIV/0!</v>
      </c>
      <c r="S35" s="128" t="e">
        <f t="shared" si="22"/>
        <v>#DIV/0!</v>
      </c>
      <c r="T35" s="133" t="e">
        <f t="shared" si="23"/>
        <v>#DIV/0!</v>
      </c>
    </row>
    <row r="36" spans="1:20" ht="24" customHeight="1" thickBot="1" x14ac:dyDescent="0.3">
      <c r="A36" s="141" t="s">
        <v>12</v>
      </c>
      <c r="B36" s="138"/>
      <c r="C36" s="20"/>
      <c r="D36" s="26">
        <f>D26+D31</f>
        <v>0</v>
      </c>
      <c r="E36" s="27">
        <f>E26+E31</f>
        <v>0</v>
      </c>
      <c r="F36" s="21" t="e">
        <f>F26+F31</f>
        <v>#DIV/0!</v>
      </c>
      <c r="G36" s="21" t="e">
        <f>G26+G31</f>
        <v>#DIV/0!</v>
      </c>
      <c r="H36" s="149" t="e">
        <f t="shared" si="17"/>
        <v>#DIV/0!</v>
      </c>
      <c r="I36" s="152" t="e">
        <f t="shared" si="18"/>
        <v>#DIV/0!</v>
      </c>
      <c r="J36" s="13"/>
      <c r="K36" s="26">
        <v>82914.689000000057</v>
      </c>
      <c r="L36" s="27">
        <v>95555.57299999996</v>
      </c>
      <c r="M36" s="21">
        <f>M26+M31</f>
        <v>0</v>
      </c>
      <c r="N36" s="21">
        <f>N26+N31</f>
        <v>0</v>
      </c>
      <c r="O36" s="149">
        <f t="shared" si="19"/>
        <v>0.15245650864106713</v>
      </c>
      <c r="P36" s="152" t="e">
        <f t="shared" si="20"/>
        <v>#DIV/0!</v>
      </c>
      <c r="Q36" s="9"/>
      <c r="R36" s="40" t="e">
        <f t="shared" si="21"/>
        <v>#DIV/0!</v>
      </c>
      <c r="S36" s="128" t="e">
        <f t="shared" si="22"/>
        <v>#DIV/0!</v>
      </c>
      <c r="T36" s="99" t="e">
        <f t="shared" si="23"/>
        <v>#DIV/0!</v>
      </c>
    </row>
    <row r="37" spans="1:20" ht="24" customHeight="1" x14ac:dyDescent="0.25">
      <c r="A37" s="142" t="s">
        <v>110</v>
      </c>
      <c r="B37" s="5"/>
      <c r="C37" s="1"/>
      <c r="D37" s="28">
        <f t="shared" ref="D37:E37" si="24">D27+D32</f>
        <v>0</v>
      </c>
      <c r="E37" s="29">
        <f t="shared" si="24"/>
        <v>0</v>
      </c>
      <c r="F37" s="89" t="e">
        <f>D37/D36</f>
        <v>#DIV/0!</v>
      </c>
      <c r="G37" s="89" t="e">
        <f>E37/E36</f>
        <v>#DIV/0!</v>
      </c>
      <c r="H37" s="150" t="e">
        <f t="shared" si="17"/>
        <v>#DIV/0!</v>
      </c>
      <c r="I37" s="153" t="e">
        <f t="shared" si="18"/>
        <v>#DIV/0!</v>
      </c>
      <c r="J37" s="5"/>
      <c r="K37" s="28">
        <f t="shared" ref="K37:L37" si="25">K27+K32</f>
        <v>0</v>
      </c>
      <c r="L37" s="29">
        <f t="shared" si="25"/>
        <v>0</v>
      </c>
      <c r="M37" s="89">
        <f>K37/K36</f>
        <v>0</v>
      </c>
      <c r="N37" s="89">
        <f>L37/L36</f>
        <v>0</v>
      </c>
      <c r="O37" s="150" t="e">
        <f t="shared" si="19"/>
        <v>#DIV/0!</v>
      </c>
      <c r="P37" s="153" t="e">
        <f t="shared" si="20"/>
        <v>#DIV/0!</v>
      </c>
      <c r="Q37" s="87"/>
      <c r="R37" s="169" t="e">
        <f t="shared" si="21"/>
        <v>#DIV/0!</v>
      </c>
      <c r="S37" s="170" t="e">
        <f t="shared" si="22"/>
        <v>#DIV/0!</v>
      </c>
      <c r="T37" s="171" t="e">
        <f t="shared" si="23"/>
        <v>#DIV/0!</v>
      </c>
    </row>
    <row r="38" spans="1:20" ht="24" customHeight="1" x14ac:dyDescent="0.25">
      <c r="A38" s="146" t="s">
        <v>109</v>
      </c>
      <c r="B38" s="139"/>
      <c r="C38" s="140"/>
      <c r="D38" s="147">
        <f t="shared" ref="D38:E38" si="26">D28+D33</f>
        <v>0</v>
      </c>
      <c r="E38" s="148">
        <f t="shared" si="26"/>
        <v>0</v>
      </c>
      <c r="F38" s="86" t="e">
        <f>D38/D36</f>
        <v>#DIV/0!</v>
      </c>
      <c r="G38" s="86" t="e">
        <f>E38/E36</f>
        <v>#DIV/0!</v>
      </c>
      <c r="H38" s="151" t="e">
        <f t="shared" si="17"/>
        <v>#DIV/0!</v>
      </c>
      <c r="I38" s="154" t="e">
        <f t="shared" si="18"/>
        <v>#DIV/0!</v>
      </c>
      <c r="J38" s="5"/>
      <c r="K38" s="147">
        <f t="shared" ref="K38:L38" si="27">K28+K33</f>
        <v>0</v>
      </c>
      <c r="L38" s="148">
        <f t="shared" si="27"/>
        <v>0</v>
      </c>
      <c r="M38" s="86">
        <f>K38/K36</f>
        <v>0</v>
      </c>
      <c r="N38" s="86">
        <f>L38/L36</f>
        <v>0</v>
      </c>
      <c r="O38" s="151" t="e">
        <f t="shared" si="19"/>
        <v>#DIV/0!</v>
      </c>
      <c r="P38" s="154" t="e">
        <f t="shared" si="20"/>
        <v>#DIV/0!</v>
      </c>
      <c r="Q38" s="87"/>
      <c r="R38" s="84" t="e">
        <f t="shared" si="21"/>
        <v>#DIV/0!</v>
      </c>
      <c r="S38" s="85" t="e">
        <f t="shared" si="22"/>
        <v>#DIV/0!</v>
      </c>
      <c r="T38" s="100" t="e">
        <f t="shared" si="23"/>
        <v>#DIV/0!</v>
      </c>
    </row>
    <row r="39" spans="1:20" ht="24" customHeight="1" x14ac:dyDescent="0.25">
      <c r="A39" s="88"/>
      <c r="B39" s="143" t="s">
        <v>108</v>
      </c>
      <c r="C39" s="1"/>
      <c r="D39" s="28">
        <f t="shared" ref="D39:E39" si="28">D29+D34</f>
        <v>0</v>
      </c>
      <c r="E39" s="29">
        <f t="shared" si="28"/>
        <v>0</v>
      </c>
      <c r="F39" s="4" t="e">
        <f>D39/D38</f>
        <v>#DIV/0!</v>
      </c>
      <c r="G39" s="4" t="e">
        <f>E39/E38</f>
        <v>#DIV/0!</v>
      </c>
      <c r="H39" s="155" t="e">
        <f t="shared" si="17"/>
        <v>#DIV/0!</v>
      </c>
      <c r="I39" s="156" t="e">
        <f t="shared" si="18"/>
        <v>#DIV/0!</v>
      </c>
      <c r="J39" s="1"/>
      <c r="K39" s="28">
        <f t="shared" ref="K39:L39" si="29">K29+K34</f>
        <v>0</v>
      </c>
      <c r="L39" s="29">
        <f t="shared" si="29"/>
        <v>0</v>
      </c>
      <c r="M39" s="4" t="e">
        <f>K39/K38</f>
        <v>#DIV/0!</v>
      </c>
      <c r="N39" s="4" t="e">
        <f>L39/L38</f>
        <v>#DIV/0!</v>
      </c>
      <c r="O39" s="155" t="e">
        <f t="shared" si="19"/>
        <v>#DIV/0!</v>
      </c>
      <c r="P39" s="156" t="e">
        <f t="shared" si="20"/>
        <v>#DIV/0!</v>
      </c>
      <c r="Q39" s="9"/>
      <c r="R39" s="157" t="e">
        <f t="shared" si="21"/>
        <v>#DIV/0!</v>
      </c>
      <c r="S39" s="158" t="e">
        <f t="shared" si="22"/>
        <v>#DIV/0!</v>
      </c>
      <c r="T39" s="159" t="e">
        <f t="shared" si="23"/>
        <v>#DIV/0!</v>
      </c>
    </row>
    <row r="40" spans="1:20" ht="24" customHeight="1" thickBot="1" x14ac:dyDescent="0.3">
      <c r="A40" s="144"/>
      <c r="B40" s="145" t="s">
        <v>111</v>
      </c>
      <c r="C40" s="17"/>
      <c r="D40" s="32">
        <f t="shared" ref="D40:E40" si="30">D30+D35</f>
        <v>0</v>
      </c>
      <c r="E40" s="33">
        <f t="shared" si="30"/>
        <v>0</v>
      </c>
      <c r="F40" s="18" t="e">
        <f>D40/D38</f>
        <v>#DIV/0!</v>
      </c>
      <c r="G40" s="18" t="e">
        <f>E40/E38</f>
        <v>#DIV/0!</v>
      </c>
      <c r="H40" s="164" t="e">
        <f t="shared" si="17"/>
        <v>#DIV/0!</v>
      </c>
      <c r="I40" s="165" t="e">
        <f t="shared" si="18"/>
        <v>#DIV/0!</v>
      </c>
      <c r="J40" s="1"/>
      <c r="K40" s="32">
        <f t="shared" ref="K40:L40" si="31">K30+K35</f>
        <v>0</v>
      </c>
      <c r="L40" s="33">
        <f t="shared" si="31"/>
        <v>0</v>
      </c>
      <c r="M40" s="18" t="e">
        <f>K40/K38</f>
        <v>#DIV/0!</v>
      </c>
      <c r="N40" s="18" t="e">
        <f>L40/L38</f>
        <v>#DIV/0!</v>
      </c>
      <c r="O40" s="164" t="e">
        <f t="shared" si="19"/>
        <v>#DIV/0!</v>
      </c>
      <c r="P40" s="165" t="e">
        <f t="shared" si="20"/>
        <v>#DIV/0!</v>
      </c>
      <c r="Q40" s="9"/>
      <c r="R40" s="132" t="e">
        <f t="shared" si="21"/>
        <v>#DIV/0!</v>
      </c>
      <c r="S40" s="128" t="e">
        <f t="shared" si="22"/>
        <v>#DIV/0!</v>
      </c>
      <c r="T40" s="133" t="e">
        <f t="shared" si="23"/>
        <v>#DIV/0!</v>
      </c>
    </row>
    <row r="41" spans="1:20" ht="24.75" customHeight="1" thickBot="1" x14ac:dyDescent="0.3"/>
    <row r="42" spans="1:20" ht="15" customHeight="1" x14ac:dyDescent="0.25">
      <c r="A42" s="367" t="s">
        <v>2</v>
      </c>
      <c r="B42" s="382"/>
      <c r="C42" s="382"/>
      <c r="D42" s="391" t="s">
        <v>1</v>
      </c>
      <c r="E42" s="381"/>
      <c r="F42" s="380" t="s">
        <v>13</v>
      </c>
      <c r="G42" s="380"/>
      <c r="H42" s="401" t="s">
        <v>90</v>
      </c>
      <c r="I42" s="381"/>
      <c r="J42" s="1"/>
      <c r="K42" s="391" t="s">
        <v>20</v>
      </c>
      <c r="L42" s="381"/>
      <c r="M42" s="380" t="s">
        <v>13</v>
      </c>
      <c r="N42" s="380"/>
      <c r="O42" s="401" t="s">
        <v>90</v>
      </c>
      <c r="P42" s="381"/>
      <c r="Q42" s="9"/>
      <c r="R42" s="391" t="s">
        <v>23</v>
      </c>
      <c r="S42" s="380"/>
      <c r="T42" s="163" t="s">
        <v>0</v>
      </c>
    </row>
    <row r="43" spans="1:20" ht="15" customHeight="1" x14ac:dyDescent="0.25">
      <c r="A43" s="383"/>
      <c r="B43" s="384"/>
      <c r="C43" s="384"/>
      <c r="D43" s="402" t="s">
        <v>102</v>
      </c>
      <c r="E43" s="403"/>
      <c r="F43" s="404" t="str">
        <f>D43</f>
        <v>jan - mar</v>
      </c>
      <c r="G43" s="404"/>
      <c r="H43" s="402" t="str">
        <f>F43</f>
        <v>jan - mar</v>
      </c>
      <c r="I43" s="403"/>
      <c r="J43" s="1"/>
      <c r="K43" s="402" t="str">
        <f>D43</f>
        <v>jan - mar</v>
      </c>
      <c r="L43" s="403"/>
      <c r="M43" s="404" t="str">
        <f>D43</f>
        <v>jan - mar</v>
      </c>
      <c r="N43" s="404"/>
      <c r="O43" s="402" t="str">
        <f>D43</f>
        <v>jan - mar</v>
      </c>
      <c r="P43" s="403"/>
      <c r="Q43" s="9"/>
      <c r="R43" s="402" t="str">
        <f>D43</f>
        <v>jan - mar</v>
      </c>
      <c r="S43" s="404"/>
      <c r="T43" s="161" t="s">
        <v>91</v>
      </c>
    </row>
    <row r="44" spans="1:20" ht="15.75" customHeight="1" thickBot="1" x14ac:dyDescent="0.3">
      <c r="A44" s="383"/>
      <c r="B44" s="384"/>
      <c r="C44" s="384"/>
      <c r="D44" s="160">
        <v>2016</v>
      </c>
      <c r="E44" s="161">
        <v>2017</v>
      </c>
      <c r="F44" s="162">
        <f>D44</f>
        <v>2016</v>
      </c>
      <c r="G44" s="162">
        <f>E44</f>
        <v>2017</v>
      </c>
      <c r="H44" s="160" t="s">
        <v>1</v>
      </c>
      <c r="I44" s="161" t="s">
        <v>15</v>
      </c>
      <c r="J44" s="1"/>
      <c r="K44" s="160">
        <f>D44</f>
        <v>2016</v>
      </c>
      <c r="L44" s="161">
        <f>E44</f>
        <v>2017</v>
      </c>
      <c r="M44" s="162">
        <f>F44</f>
        <v>2016</v>
      </c>
      <c r="N44" s="161">
        <f>G44</f>
        <v>2017</v>
      </c>
      <c r="O44" s="162">
        <v>1000</v>
      </c>
      <c r="P44" s="161" t="s">
        <v>15</v>
      </c>
      <c r="Q44" s="9"/>
      <c r="R44" s="160">
        <f>D44</f>
        <v>2016</v>
      </c>
      <c r="S44" s="162">
        <f>E44</f>
        <v>2017</v>
      </c>
      <c r="T44" s="161" t="s">
        <v>24</v>
      </c>
    </row>
    <row r="45" spans="1:20" ht="24" customHeight="1" thickBot="1" x14ac:dyDescent="0.3">
      <c r="A45" s="141" t="s">
        <v>30</v>
      </c>
      <c r="B45" s="138"/>
      <c r="C45" s="20"/>
      <c r="D45" s="26"/>
      <c r="E45" s="27"/>
      <c r="F45" s="21" t="e">
        <f>D45/D55</f>
        <v>#DIV/0!</v>
      </c>
      <c r="G45" s="21" t="e">
        <f>E45/E55</f>
        <v>#DIV/0!</v>
      </c>
      <c r="H45" s="149" t="e">
        <f t="shared" ref="H45:H59" si="32">(E45-D45)/D45</f>
        <v>#DIV/0!</v>
      </c>
      <c r="I45" s="152" t="e">
        <f t="shared" ref="I45:I59" si="33">(G45-F45)/F45</f>
        <v>#DIV/0!</v>
      </c>
      <c r="J45" s="13"/>
      <c r="K45" s="26"/>
      <c r="L45" s="27"/>
      <c r="M45" s="21">
        <f>K45/K55</f>
        <v>0</v>
      </c>
      <c r="N45" s="21">
        <f>L45/L55</f>
        <v>0</v>
      </c>
      <c r="O45" s="149" t="e">
        <f t="shared" ref="O45:O59" si="34">(L45-K45)/K45</f>
        <v>#DIV/0!</v>
      </c>
      <c r="P45" s="152" t="e">
        <f t="shared" ref="P45:P59" si="35">(N45-M45)/M45</f>
        <v>#DIV/0!</v>
      </c>
      <c r="Q45" s="78"/>
      <c r="R45" s="40" t="e">
        <f>(K45/D45)*10</f>
        <v>#DIV/0!</v>
      </c>
      <c r="S45" s="128" t="e">
        <f>(L45/E45)*10</f>
        <v>#DIV/0!</v>
      </c>
      <c r="T45" s="99" t="e">
        <f>(S45-R45)/R45</f>
        <v>#DIV/0!</v>
      </c>
    </row>
    <row r="46" spans="1:20" ht="24" customHeight="1" x14ac:dyDescent="0.25">
      <c r="A46" s="142" t="s">
        <v>110</v>
      </c>
      <c r="B46" s="5"/>
      <c r="C46" s="1"/>
      <c r="D46" s="28"/>
      <c r="E46" s="29"/>
      <c r="F46" s="89" t="e">
        <f>D46/D45</f>
        <v>#DIV/0!</v>
      </c>
      <c r="G46" s="89" t="e">
        <f>E46/E45</f>
        <v>#DIV/0!</v>
      </c>
      <c r="H46" s="150" t="e">
        <f t="shared" si="32"/>
        <v>#DIV/0!</v>
      </c>
      <c r="I46" s="153" t="e">
        <f t="shared" si="33"/>
        <v>#DIV/0!</v>
      </c>
      <c r="J46" s="5"/>
      <c r="K46" s="28"/>
      <c r="L46" s="29"/>
      <c r="M46" s="89" t="e">
        <f>K46/K45</f>
        <v>#DIV/0!</v>
      </c>
      <c r="N46" s="89" t="e">
        <f>L46/L45</f>
        <v>#DIV/0!</v>
      </c>
      <c r="O46" s="150" t="e">
        <f t="shared" si="34"/>
        <v>#DIV/0!</v>
      </c>
      <c r="P46" s="153" t="e">
        <f t="shared" si="35"/>
        <v>#DIV/0!</v>
      </c>
      <c r="Q46" s="87"/>
      <c r="R46" s="49" t="e">
        <f t="shared" ref="R46:R59" si="36">(K46/D46)*10</f>
        <v>#DIV/0!</v>
      </c>
      <c r="S46" s="50" t="e">
        <f t="shared" ref="S46:S59" si="37">(L46/E46)*10</f>
        <v>#DIV/0!</v>
      </c>
      <c r="T46" s="98" t="e">
        <f t="shared" ref="T46:T59" si="38">(S46-R46)/R46</f>
        <v>#DIV/0!</v>
      </c>
    </row>
    <row r="47" spans="1:20" ht="24" customHeight="1" x14ac:dyDescent="0.25">
      <c r="A47" s="146" t="s">
        <v>109</v>
      </c>
      <c r="B47" s="139"/>
      <c r="C47" s="140"/>
      <c r="D47" s="147"/>
      <c r="E47" s="148">
        <f>E48+E49</f>
        <v>0</v>
      </c>
      <c r="F47" s="86" t="e">
        <f>D47/D45</f>
        <v>#DIV/0!</v>
      </c>
      <c r="G47" s="86" t="e">
        <f>E47/E45</f>
        <v>#DIV/0!</v>
      </c>
      <c r="H47" s="151" t="e">
        <f t="shared" si="32"/>
        <v>#DIV/0!</v>
      </c>
      <c r="I47" s="154" t="e">
        <f t="shared" si="33"/>
        <v>#DIV/0!</v>
      </c>
      <c r="J47" s="5"/>
      <c r="K47" s="147"/>
      <c r="L47" s="148">
        <f>L48+L49</f>
        <v>0</v>
      </c>
      <c r="M47" s="86" t="e">
        <f>K47/K45</f>
        <v>#DIV/0!</v>
      </c>
      <c r="N47" s="86" t="e">
        <f>L47/L45</f>
        <v>#DIV/0!</v>
      </c>
      <c r="O47" s="151" t="e">
        <f t="shared" si="34"/>
        <v>#DIV/0!</v>
      </c>
      <c r="P47" s="154" t="e">
        <f t="shared" si="35"/>
        <v>#DIV/0!</v>
      </c>
      <c r="Q47" s="87"/>
      <c r="R47" s="129" t="e">
        <f t="shared" si="36"/>
        <v>#DIV/0!</v>
      </c>
      <c r="S47" s="130" t="e">
        <f t="shared" si="37"/>
        <v>#DIV/0!</v>
      </c>
      <c r="T47" s="100" t="e">
        <f t="shared" si="38"/>
        <v>#DIV/0!</v>
      </c>
    </row>
    <row r="48" spans="1:20" ht="24" customHeight="1" x14ac:dyDescent="0.25">
      <c r="A48" s="88"/>
      <c r="B48" s="143" t="s">
        <v>108</v>
      </c>
      <c r="C48" s="1"/>
      <c r="D48" s="28"/>
      <c r="E48" s="29"/>
      <c r="F48" s="89"/>
      <c r="G48" s="89" t="e">
        <f>E48/E47</f>
        <v>#DIV/0!</v>
      </c>
      <c r="H48" s="155" t="e">
        <f t="shared" si="32"/>
        <v>#DIV/0!</v>
      </c>
      <c r="I48" s="156" t="e">
        <f t="shared" si="33"/>
        <v>#DIV/0!</v>
      </c>
      <c r="J48" s="5"/>
      <c r="K48" s="28"/>
      <c r="L48" s="29"/>
      <c r="M48" s="89"/>
      <c r="N48" s="89" t="e">
        <f>L48/L47</f>
        <v>#DIV/0!</v>
      </c>
      <c r="O48" s="155" t="e">
        <f t="shared" si="34"/>
        <v>#DIV/0!</v>
      </c>
      <c r="P48" s="156" t="e">
        <f t="shared" si="35"/>
        <v>#DIV/0!</v>
      </c>
      <c r="Q48" s="87"/>
      <c r="R48" s="157" t="e">
        <f t="shared" si="36"/>
        <v>#DIV/0!</v>
      </c>
      <c r="S48" s="158" t="e">
        <f t="shared" si="37"/>
        <v>#DIV/0!</v>
      </c>
      <c r="T48" s="159" t="e">
        <f t="shared" si="38"/>
        <v>#DIV/0!</v>
      </c>
    </row>
    <row r="49" spans="1:20" ht="24" customHeight="1" thickBot="1" x14ac:dyDescent="0.3">
      <c r="A49" s="88"/>
      <c r="B49" s="143" t="s">
        <v>111</v>
      </c>
      <c r="C49" s="1"/>
      <c r="D49" s="28"/>
      <c r="E49" s="29"/>
      <c r="F49" s="89" t="e">
        <f>D49/D47</f>
        <v>#DIV/0!</v>
      </c>
      <c r="G49" s="89" t="e">
        <f>E49/E47</f>
        <v>#DIV/0!</v>
      </c>
      <c r="H49" s="155" t="e">
        <f t="shared" si="32"/>
        <v>#DIV/0!</v>
      </c>
      <c r="I49" s="156" t="e">
        <f t="shared" si="33"/>
        <v>#DIV/0!</v>
      </c>
      <c r="J49" s="5"/>
      <c r="K49" s="28"/>
      <c r="L49" s="29"/>
      <c r="M49" s="89" t="e">
        <f>K49/K47</f>
        <v>#DIV/0!</v>
      </c>
      <c r="N49" s="89" t="e">
        <f>L49/L47</f>
        <v>#DIV/0!</v>
      </c>
      <c r="O49" s="155" t="e">
        <f t="shared" si="34"/>
        <v>#DIV/0!</v>
      </c>
      <c r="P49" s="156" t="e">
        <f t="shared" si="35"/>
        <v>#DIV/0!</v>
      </c>
      <c r="Q49" s="87"/>
      <c r="R49" s="132" t="e">
        <f t="shared" si="36"/>
        <v>#DIV/0!</v>
      </c>
      <c r="S49" s="128" t="e">
        <f t="shared" si="37"/>
        <v>#DIV/0!</v>
      </c>
      <c r="T49" s="133" t="e">
        <f t="shared" si="38"/>
        <v>#DIV/0!</v>
      </c>
    </row>
    <row r="50" spans="1:20" ht="24" customHeight="1" thickBot="1" x14ac:dyDescent="0.3">
      <c r="A50" s="141" t="s">
        <v>31</v>
      </c>
      <c r="B50" s="138"/>
      <c r="C50" s="20"/>
      <c r="D50" s="26"/>
      <c r="E50" s="27"/>
      <c r="F50" s="21" t="e">
        <f>D50/D55</f>
        <v>#DIV/0!</v>
      </c>
      <c r="G50" s="21" t="e">
        <f>E50/E55</f>
        <v>#DIV/0!</v>
      </c>
      <c r="H50" s="149" t="e">
        <f t="shared" si="32"/>
        <v>#DIV/0!</v>
      </c>
      <c r="I50" s="152" t="e">
        <f t="shared" si="33"/>
        <v>#DIV/0!</v>
      </c>
      <c r="J50" s="5"/>
      <c r="K50" s="26"/>
      <c r="L50" s="27"/>
      <c r="M50" s="21">
        <f>K50/K55</f>
        <v>0</v>
      </c>
      <c r="N50" s="21">
        <f>L50/L55</f>
        <v>0</v>
      </c>
      <c r="O50" s="149" t="e">
        <f t="shared" si="34"/>
        <v>#DIV/0!</v>
      </c>
      <c r="P50" s="152" t="e">
        <f t="shared" si="35"/>
        <v>#DIV/0!</v>
      </c>
      <c r="Q50" s="87"/>
      <c r="R50" s="40" t="e">
        <f t="shared" si="36"/>
        <v>#DIV/0!</v>
      </c>
      <c r="S50" s="128" t="e">
        <f t="shared" si="37"/>
        <v>#DIV/0!</v>
      </c>
      <c r="T50" s="99" t="e">
        <f t="shared" si="38"/>
        <v>#DIV/0!</v>
      </c>
    </row>
    <row r="51" spans="1:20" ht="24" customHeight="1" thickBot="1" x14ac:dyDescent="0.3">
      <c r="A51" s="142" t="s">
        <v>110</v>
      </c>
      <c r="B51" s="5"/>
      <c r="C51" s="1"/>
      <c r="D51" s="28"/>
      <c r="E51" s="29"/>
      <c r="F51" s="89" t="e">
        <f>D51/D50</f>
        <v>#DIV/0!</v>
      </c>
      <c r="G51" s="89" t="e">
        <f>E51/E50</f>
        <v>#DIV/0!</v>
      </c>
      <c r="H51" s="150" t="e">
        <f t="shared" si="32"/>
        <v>#DIV/0!</v>
      </c>
      <c r="I51" s="153" t="e">
        <f t="shared" si="33"/>
        <v>#DIV/0!</v>
      </c>
      <c r="J51" s="5"/>
      <c r="K51" s="28"/>
      <c r="L51" s="29"/>
      <c r="M51" s="89" t="e">
        <f>K51/K50</f>
        <v>#DIV/0!</v>
      </c>
      <c r="N51" s="89" t="e">
        <f>L51/L50</f>
        <v>#DIV/0!</v>
      </c>
      <c r="O51" s="150" t="e">
        <f t="shared" si="34"/>
        <v>#DIV/0!</v>
      </c>
      <c r="P51" s="153" t="e">
        <f t="shared" si="35"/>
        <v>#DIV/0!</v>
      </c>
      <c r="Q51" s="87"/>
      <c r="R51" s="40" t="e">
        <f t="shared" si="36"/>
        <v>#DIV/0!</v>
      </c>
      <c r="S51" s="128" t="e">
        <f t="shared" si="37"/>
        <v>#DIV/0!</v>
      </c>
      <c r="T51" s="99" t="e">
        <f t="shared" si="38"/>
        <v>#DIV/0!</v>
      </c>
    </row>
    <row r="52" spans="1:20" ht="24" customHeight="1" thickBot="1" x14ac:dyDescent="0.3">
      <c r="A52" s="146" t="s">
        <v>109</v>
      </c>
      <c r="B52" s="139"/>
      <c r="C52" s="140"/>
      <c r="D52" s="147"/>
      <c r="E52" s="148">
        <f>E53+E54</f>
        <v>0</v>
      </c>
      <c r="F52" s="86" t="e">
        <f>D52/D50</f>
        <v>#DIV/0!</v>
      </c>
      <c r="G52" s="86" t="e">
        <f>E52/E50</f>
        <v>#DIV/0!</v>
      </c>
      <c r="H52" s="151" t="e">
        <f t="shared" si="32"/>
        <v>#DIV/0!</v>
      </c>
      <c r="I52" s="154" t="e">
        <f t="shared" si="33"/>
        <v>#DIV/0!</v>
      </c>
      <c r="J52" s="5"/>
      <c r="K52" s="147"/>
      <c r="L52" s="148">
        <f>L53+L54</f>
        <v>0</v>
      </c>
      <c r="M52" s="86" t="e">
        <f>K52/K50</f>
        <v>#DIV/0!</v>
      </c>
      <c r="N52" s="86" t="e">
        <f>L52/L50</f>
        <v>#DIV/0!</v>
      </c>
      <c r="O52" s="151" t="e">
        <f t="shared" si="34"/>
        <v>#DIV/0!</v>
      </c>
      <c r="P52" s="154" t="e">
        <f t="shared" si="35"/>
        <v>#DIV/0!</v>
      </c>
      <c r="Q52" s="87"/>
      <c r="R52" s="40" t="e">
        <f t="shared" si="36"/>
        <v>#DIV/0!</v>
      </c>
      <c r="S52" s="128" t="e">
        <f t="shared" si="37"/>
        <v>#DIV/0!</v>
      </c>
      <c r="T52" s="99" t="e">
        <f t="shared" si="38"/>
        <v>#DIV/0!</v>
      </c>
    </row>
    <row r="53" spans="1:20" ht="24" customHeight="1" x14ac:dyDescent="0.25">
      <c r="A53" s="88"/>
      <c r="B53" s="143" t="s">
        <v>108</v>
      </c>
      <c r="C53" s="1"/>
      <c r="D53" s="28"/>
      <c r="E53" s="29"/>
      <c r="F53" s="4"/>
      <c r="G53" s="4" t="e">
        <f>E53/E52</f>
        <v>#DIV/0!</v>
      </c>
      <c r="H53" s="155" t="e">
        <f t="shared" si="32"/>
        <v>#DIV/0!</v>
      </c>
      <c r="I53" s="156" t="e">
        <f t="shared" si="33"/>
        <v>#DIV/0!</v>
      </c>
      <c r="J53" s="1"/>
      <c r="K53" s="28"/>
      <c r="L53" s="29"/>
      <c r="M53" s="4"/>
      <c r="N53" s="4" t="e">
        <f>L53/L52</f>
        <v>#DIV/0!</v>
      </c>
      <c r="O53" s="155" t="e">
        <f t="shared" si="34"/>
        <v>#DIV/0!</v>
      </c>
      <c r="P53" s="156" t="e">
        <f t="shared" si="35"/>
        <v>#DIV/0!</v>
      </c>
      <c r="Q53" s="9"/>
      <c r="R53" s="166" t="e">
        <f t="shared" si="36"/>
        <v>#DIV/0!</v>
      </c>
      <c r="S53" s="167" t="e">
        <f t="shared" si="37"/>
        <v>#DIV/0!</v>
      </c>
      <c r="T53" s="168" t="e">
        <f t="shared" si="38"/>
        <v>#DIV/0!</v>
      </c>
    </row>
    <row r="54" spans="1:20" ht="24" customHeight="1" thickBot="1" x14ac:dyDescent="0.3">
      <c r="A54" s="88"/>
      <c r="B54" s="143" t="s">
        <v>111</v>
      </c>
      <c r="C54" s="1"/>
      <c r="D54" s="28"/>
      <c r="E54" s="29"/>
      <c r="F54" s="4" t="e">
        <f>D54/D52</f>
        <v>#DIV/0!</v>
      </c>
      <c r="G54" s="4" t="e">
        <f>E54/E52</f>
        <v>#DIV/0!</v>
      </c>
      <c r="H54" s="155" t="e">
        <f t="shared" si="32"/>
        <v>#DIV/0!</v>
      </c>
      <c r="I54" s="156" t="e">
        <f t="shared" si="33"/>
        <v>#DIV/0!</v>
      </c>
      <c r="J54" s="1"/>
      <c r="K54" s="28"/>
      <c r="L54" s="29"/>
      <c r="M54" s="4" t="e">
        <f>K54/K52</f>
        <v>#DIV/0!</v>
      </c>
      <c r="N54" s="4" t="e">
        <f>L54/L52</f>
        <v>#DIV/0!</v>
      </c>
      <c r="O54" s="155" t="e">
        <f t="shared" si="34"/>
        <v>#DIV/0!</v>
      </c>
      <c r="P54" s="156" t="e">
        <f t="shared" si="35"/>
        <v>#DIV/0!</v>
      </c>
      <c r="Q54" s="9"/>
      <c r="R54" s="132" t="e">
        <f t="shared" si="36"/>
        <v>#DIV/0!</v>
      </c>
      <c r="S54" s="128" t="e">
        <f t="shared" si="37"/>
        <v>#DIV/0!</v>
      </c>
      <c r="T54" s="133" t="e">
        <f t="shared" si="38"/>
        <v>#DIV/0!</v>
      </c>
    </row>
    <row r="55" spans="1:20" ht="24" customHeight="1" thickBot="1" x14ac:dyDescent="0.3">
      <c r="A55" s="141" t="s">
        <v>12</v>
      </c>
      <c r="B55" s="138"/>
      <c r="C55" s="20"/>
      <c r="D55" s="26">
        <f>D45+D50</f>
        <v>0</v>
      </c>
      <c r="E55" s="27">
        <f>E45+E50</f>
        <v>0</v>
      </c>
      <c r="F55" s="21" t="e">
        <f>F45+F50</f>
        <v>#DIV/0!</v>
      </c>
      <c r="G55" s="21" t="e">
        <f>G45+G50</f>
        <v>#DIV/0!</v>
      </c>
      <c r="H55" s="149" t="e">
        <f t="shared" si="32"/>
        <v>#DIV/0!</v>
      </c>
      <c r="I55" s="152" t="e">
        <f t="shared" si="33"/>
        <v>#DIV/0!</v>
      </c>
      <c r="J55" s="13"/>
      <c r="K55" s="26">
        <v>82914.689000000057</v>
      </c>
      <c r="L55" s="27">
        <v>95555.57299999996</v>
      </c>
      <c r="M55" s="21">
        <f>M45+M50</f>
        <v>0</v>
      </c>
      <c r="N55" s="21">
        <f>N45+N50</f>
        <v>0</v>
      </c>
      <c r="O55" s="149">
        <f t="shared" si="34"/>
        <v>0.15245650864106713</v>
      </c>
      <c r="P55" s="152" t="e">
        <f t="shared" si="35"/>
        <v>#DIV/0!</v>
      </c>
      <c r="Q55" s="9"/>
      <c r="R55" s="40" t="e">
        <f t="shared" si="36"/>
        <v>#DIV/0!</v>
      </c>
      <c r="S55" s="128" t="e">
        <f t="shared" si="37"/>
        <v>#DIV/0!</v>
      </c>
      <c r="T55" s="99" t="e">
        <f t="shared" si="38"/>
        <v>#DIV/0!</v>
      </c>
    </row>
    <row r="56" spans="1:20" ht="24" customHeight="1" x14ac:dyDescent="0.25">
      <c r="A56" s="142" t="s">
        <v>110</v>
      </c>
      <c r="B56" s="5"/>
      <c r="C56" s="1"/>
      <c r="D56" s="28">
        <f t="shared" ref="D56:E56" si="39">D46+D51</f>
        <v>0</v>
      </c>
      <c r="E56" s="29">
        <f t="shared" si="39"/>
        <v>0</v>
      </c>
      <c r="F56" s="89" t="e">
        <f>D56/D55</f>
        <v>#DIV/0!</v>
      </c>
      <c r="G56" s="89" t="e">
        <f>E56/E55</f>
        <v>#DIV/0!</v>
      </c>
      <c r="H56" s="150" t="e">
        <f t="shared" si="32"/>
        <v>#DIV/0!</v>
      </c>
      <c r="I56" s="153" t="e">
        <f t="shared" si="33"/>
        <v>#DIV/0!</v>
      </c>
      <c r="J56" s="5"/>
      <c r="K56" s="28">
        <f t="shared" ref="K56:L56" si="40">K46+K51</f>
        <v>0</v>
      </c>
      <c r="L56" s="29">
        <f t="shared" si="40"/>
        <v>0</v>
      </c>
      <c r="M56" s="89">
        <f>K56/K55</f>
        <v>0</v>
      </c>
      <c r="N56" s="89">
        <f>L56/L55</f>
        <v>0</v>
      </c>
      <c r="O56" s="150" t="e">
        <f t="shared" si="34"/>
        <v>#DIV/0!</v>
      </c>
      <c r="P56" s="153" t="e">
        <f t="shared" si="35"/>
        <v>#DIV/0!</v>
      </c>
      <c r="Q56" s="87"/>
      <c r="R56" s="169" t="e">
        <f t="shared" si="36"/>
        <v>#DIV/0!</v>
      </c>
      <c r="S56" s="170" t="e">
        <f t="shared" si="37"/>
        <v>#DIV/0!</v>
      </c>
      <c r="T56" s="171" t="e">
        <f t="shared" si="38"/>
        <v>#DIV/0!</v>
      </c>
    </row>
    <row r="57" spans="1:20" ht="24" customHeight="1" x14ac:dyDescent="0.25">
      <c r="A57" s="146" t="s">
        <v>109</v>
      </c>
      <c r="B57" s="139"/>
      <c r="C57" s="140"/>
      <c r="D57" s="147">
        <f t="shared" ref="D57:E57" si="41">D47+D52</f>
        <v>0</v>
      </c>
      <c r="E57" s="148">
        <f t="shared" si="41"/>
        <v>0</v>
      </c>
      <c r="F57" s="86" t="e">
        <f>D57/D55</f>
        <v>#DIV/0!</v>
      </c>
      <c r="G57" s="86" t="e">
        <f>E57/E55</f>
        <v>#DIV/0!</v>
      </c>
      <c r="H57" s="151" t="e">
        <f t="shared" si="32"/>
        <v>#DIV/0!</v>
      </c>
      <c r="I57" s="154" t="e">
        <f t="shared" si="33"/>
        <v>#DIV/0!</v>
      </c>
      <c r="J57" s="5"/>
      <c r="K57" s="147">
        <f t="shared" ref="K57:L57" si="42">K47+K52</f>
        <v>0</v>
      </c>
      <c r="L57" s="148">
        <f t="shared" si="42"/>
        <v>0</v>
      </c>
      <c r="M57" s="86">
        <f>K57/K55</f>
        <v>0</v>
      </c>
      <c r="N57" s="86">
        <f>L57/L55</f>
        <v>0</v>
      </c>
      <c r="O57" s="151" t="e">
        <f t="shared" si="34"/>
        <v>#DIV/0!</v>
      </c>
      <c r="P57" s="154" t="e">
        <f t="shared" si="35"/>
        <v>#DIV/0!</v>
      </c>
      <c r="Q57" s="87"/>
      <c r="R57" s="84" t="e">
        <f t="shared" si="36"/>
        <v>#DIV/0!</v>
      </c>
      <c r="S57" s="85" t="e">
        <f t="shared" si="37"/>
        <v>#DIV/0!</v>
      </c>
      <c r="T57" s="100" t="e">
        <f t="shared" si="38"/>
        <v>#DIV/0!</v>
      </c>
    </row>
    <row r="58" spans="1:20" ht="24" customHeight="1" x14ac:dyDescent="0.25">
      <c r="A58" s="88"/>
      <c r="B58" s="143" t="s">
        <v>108</v>
      </c>
      <c r="C58" s="1"/>
      <c r="D58" s="28">
        <f t="shared" ref="D58:E58" si="43">D48+D53</f>
        <v>0</v>
      </c>
      <c r="E58" s="29">
        <f t="shared" si="43"/>
        <v>0</v>
      </c>
      <c r="F58" s="4" t="e">
        <f>D58/D57</f>
        <v>#DIV/0!</v>
      </c>
      <c r="G58" s="4" t="e">
        <f>E58/E57</f>
        <v>#DIV/0!</v>
      </c>
      <c r="H58" s="155" t="e">
        <f t="shared" si="32"/>
        <v>#DIV/0!</v>
      </c>
      <c r="I58" s="156" t="e">
        <f t="shared" si="33"/>
        <v>#DIV/0!</v>
      </c>
      <c r="J58" s="1"/>
      <c r="K58" s="28">
        <f t="shared" ref="K58:L58" si="44">K48+K53</f>
        <v>0</v>
      </c>
      <c r="L58" s="29">
        <f t="shared" si="44"/>
        <v>0</v>
      </c>
      <c r="M58" s="4" t="e">
        <f>K58/K57</f>
        <v>#DIV/0!</v>
      </c>
      <c r="N58" s="4" t="e">
        <f>L58/L57</f>
        <v>#DIV/0!</v>
      </c>
      <c r="O58" s="155" t="e">
        <f t="shared" si="34"/>
        <v>#DIV/0!</v>
      </c>
      <c r="P58" s="156" t="e">
        <f t="shared" si="35"/>
        <v>#DIV/0!</v>
      </c>
      <c r="Q58" s="9"/>
      <c r="R58" s="157" t="e">
        <f t="shared" si="36"/>
        <v>#DIV/0!</v>
      </c>
      <c r="S58" s="158" t="e">
        <f t="shared" si="37"/>
        <v>#DIV/0!</v>
      </c>
      <c r="T58" s="159" t="e">
        <f t="shared" si="38"/>
        <v>#DIV/0!</v>
      </c>
    </row>
    <row r="59" spans="1:20" ht="24" customHeight="1" thickBot="1" x14ac:dyDescent="0.3">
      <c r="A59" s="144"/>
      <c r="B59" s="145" t="s">
        <v>111</v>
      </c>
      <c r="C59" s="17"/>
      <c r="D59" s="32">
        <f t="shared" ref="D59:E59" si="45">D49+D54</f>
        <v>0</v>
      </c>
      <c r="E59" s="33">
        <f t="shared" si="45"/>
        <v>0</v>
      </c>
      <c r="F59" s="18" t="e">
        <f>D59/D57</f>
        <v>#DIV/0!</v>
      </c>
      <c r="G59" s="18" t="e">
        <f>E59/E57</f>
        <v>#DIV/0!</v>
      </c>
      <c r="H59" s="164" t="e">
        <f t="shared" si="32"/>
        <v>#DIV/0!</v>
      </c>
      <c r="I59" s="165" t="e">
        <f t="shared" si="33"/>
        <v>#DIV/0!</v>
      </c>
      <c r="J59" s="1"/>
      <c r="K59" s="32">
        <f t="shared" ref="K59:L59" si="46">K49+K54</f>
        <v>0</v>
      </c>
      <c r="L59" s="33">
        <f t="shared" si="46"/>
        <v>0</v>
      </c>
      <c r="M59" s="18" t="e">
        <f>K59/K57</f>
        <v>#DIV/0!</v>
      </c>
      <c r="N59" s="18" t="e">
        <f>L59/L57</f>
        <v>#DIV/0!</v>
      </c>
      <c r="O59" s="164" t="e">
        <f t="shared" si="34"/>
        <v>#DIV/0!</v>
      </c>
      <c r="P59" s="165" t="e">
        <f t="shared" si="35"/>
        <v>#DIV/0!</v>
      </c>
      <c r="Q59" s="9"/>
      <c r="R59" s="132" t="e">
        <f t="shared" si="36"/>
        <v>#DIV/0!</v>
      </c>
      <c r="S59" s="128" t="e">
        <f t="shared" si="37"/>
        <v>#DIV/0!</v>
      </c>
      <c r="T59" s="133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showGridLines="0" workbookViewId="0">
      <selection activeCell="Q31" sqref="Q31"/>
    </sheetView>
  </sheetViews>
  <sheetFormatPr defaultRowHeight="15" x14ac:dyDescent="0.25"/>
  <cols>
    <col min="1" max="1" width="19.42578125" bestFit="1" customWidth="1"/>
    <col min="2" max="11" width="9.140625" style="76"/>
    <col min="12" max="12" width="18.5703125" customWidth="1"/>
    <col min="13" max="13" width="9.140625" customWidth="1"/>
    <col min="14" max="14" width="9.140625" style="76" customWidth="1"/>
    <col min="15" max="15" width="23.5703125" hidden="1" customWidth="1"/>
    <col min="16" max="16" width="9.85546875" customWidth="1"/>
    <col min="17" max="17" width="9.85546875" style="76" customWidth="1"/>
    <col min="258" max="258" width="19.42578125" bestFit="1" customWidth="1"/>
    <col min="268" max="268" width="18.5703125" customWidth="1"/>
    <col min="269" max="270" width="9.140625" customWidth="1"/>
    <col min="271" max="271" width="0" hidden="1" customWidth="1"/>
    <col min="272" max="273" width="9.85546875" customWidth="1"/>
    <col min="514" max="514" width="19.42578125" bestFit="1" customWidth="1"/>
    <col min="524" max="524" width="18.5703125" customWidth="1"/>
    <col min="525" max="526" width="9.140625" customWidth="1"/>
    <col min="527" max="527" width="0" hidden="1" customWidth="1"/>
    <col min="528" max="529" width="9.85546875" customWidth="1"/>
    <col min="770" max="770" width="19.42578125" bestFit="1" customWidth="1"/>
    <col min="780" max="780" width="18.5703125" customWidth="1"/>
    <col min="781" max="782" width="9.140625" customWidth="1"/>
    <col min="783" max="783" width="0" hidden="1" customWidth="1"/>
    <col min="784" max="785" width="9.85546875" customWidth="1"/>
    <col min="1026" max="1026" width="19.42578125" bestFit="1" customWidth="1"/>
    <col min="1036" max="1036" width="18.5703125" customWidth="1"/>
    <col min="1037" max="1038" width="9.140625" customWidth="1"/>
    <col min="1039" max="1039" width="0" hidden="1" customWidth="1"/>
    <col min="1040" max="1041" width="9.85546875" customWidth="1"/>
    <col min="1282" max="1282" width="19.42578125" bestFit="1" customWidth="1"/>
    <col min="1292" max="1292" width="18.5703125" customWidth="1"/>
    <col min="1293" max="1294" width="9.140625" customWidth="1"/>
    <col min="1295" max="1295" width="0" hidden="1" customWidth="1"/>
    <col min="1296" max="1297" width="9.85546875" customWidth="1"/>
    <col min="1538" max="1538" width="19.42578125" bestFit="1" customWidth="1"/>
    <col min="1548" max="1548" width="18.5703125" customWidth="1"/>
    <col min="1549" max="1550" width="9.140625" customWidth="1"/>
    <col min="1551" max="1551" width="0" hidden="1" customWidth="1"/>
    <col min="1552" max="1553" width="9.85546875" customWidth="1"/>
    <col min="1794" max="1794" width="19.42578125" bestFit="1" customWidth="1"/>
    <col min="1804" max="1804" width="18.5703125" customWidth="1"/>
    <col min="1805" max="1806" width="9.140625" customWidth="1"/>
    <col min="1807" max="1807" width="0" hidden="1" customWidth="1"/>
    <col min="1808" max="1809" width="9.85546875" customWidth="1"/>
    <col min="2050" max="2050" width="19.42578125" bestFit="1" customWidth="1"/>
    <col min="2060" max="2060" width="18.5703125" customWidth="1"/>
    <col min="2061" max="2062" width="9.140625" customWidth="1"/>
    <col min="2063" max="2063" width="0" hidden="1" customWidth="1"/>
    <col min="2064" max="2065" width="9.85546875" customWidth="1"/>
    <col min="2306" max="2306" width="19.42578125" bestFit="1" customWidth="1"/>
    <col min="2316" max="2316" width="18.5703125" customWidth="1"/>
    <col min="2317" max="2318" width="9.140625" customWidth="1"/>
    <col min="2319" max="2319" width="0" hidden="1" customWidth="1"/>
    <col min="2320" max="2321" width="9.85546875" customWidth="1"/>
    <col min="2562" max="2562" width="19.42578125" bestFit="1" customWidth="1"/>
    <col min="2572" max="2572" width="18.5703125" customWidth="1"/>
    <col min="2573" max="2574" width="9.140625" customWidth="1"/>
    <col min="2575" max="2575" width="0" hidden="1" customWidth="1"/>
    <col min="2576" max="2577" width="9.85546875" customWidth="1"/>
    <col min="2818" max="2818" width="19.42578125" bestFit="1" customWidth="1"/>
    <col min="2828" max="2828" width="18.5703125" customWidth="1"/>
    <col min="2829" max="2830" width="9.140625" customWidth="1"/>
    <col min="2831" max="2831" width="0" hidden="1" customWidth="1"/>
    <col min="2832" max="2833" width="9.85546875" customWidth="1"/>
    <col min="3074" max="3074" width="19.42578125" bestFit="1" customWidth="1"/>
    <col min="3084" max="3084" width="18.5703125" customWidth="1"/>
    <col min="3085" max="3086" width="9.140625" customWidth="1"/>
    <col min="3087" max="3087" width="0" hidden="1" customWidth="1"/>
    <col min="3088" max="3089" width="9.85546875" customWidth="1"/>
    <col min="3330" max="3330" width="19.42578125" bestFit="1" customWidth="1"/>
    <col min="3340" max="3340" width="18.5703125" customWidth="1"/>
    <col min="3341" max="3342" width="9.140625" customWidth="1"/>
    <col min="3343" max="3343" width="0" hidden="1" customWidth="1"/>
    <col min="3344" max="3345" width="9.85546875" customWidth="1"/>
    <col min="3586" max="3586" width="19.42578125" bestFit="1" customWidth="1"/>
    <col min="3596" max="3596" width="18.5703125" customWidth="1"/>
    <col min="3597" max="3598" width="9.140625" customWidth="1"/>
    <col min="3599" max="3599" width="0" hidden="1" customWidth="1"/>
    <col min="3600" max="3601" width="9.85546875" customWidth="1"/>
    <col min="3842" max="3842" width="19.42578125" bestFit="1" customWidth="1"/>
    <col min="3852" max="3852" width="18.5703125" customWidth="1"/>
    <col min="3853" max="3854" width="9.140625" customWidth="1"/>
    <col min="3855" max="3855" width="0" hidden="1" customWidth="1"/>
    <col min="3856" max="3857" width="9.85546875" customWidth="1"/>
    <col min="4098" max="4098" width="19.42578125" bestFit="1" customWidth="1"/>
    <col min="4108" max="4108" width="18.5703125" customWidth="1"/>
    <col min="4109" max="4110" width="9.140625" customWidth="1"/>
    <col min="4111" max="4111" width="0" hidden="1" customWidth="1"/>
    <col min="4112" max="4113" width="9.85546875" customWidth="1"/>
    <col min="4354" max="4354" width="19.42578125" bestFit="1" customWidth="1"/>
    <col min="4364" max="4364" width="18.5703125" customWidth="1"/>
    <col min="4365" max="4366" width="9.140625" customWidth="1"/>
    <col min="4367" max="4367" width="0" hidden="1" customWidth="1"/>
    <col min="4368" max="4369" width="9.85546875" customWidth="1"/>
    <col min="4610" max="4610" width="19.42578125" bestFit="1" customWidth="1"/>
    <col min="4620" max="4620" width="18.5703125" customWidth="1"/>
    <col min="4621" max="4622" width="9.140625" customWidth="1"/>
    <col min="4623" max="4623" width="0" hidden="1" customWidth="1"/>
    <col min="4624" max="4625" width="9.85546875" customWidth="1"/>
    <col min="4866" max="4866" width="19.42578125" bestFit="1" customWidth="1"/>
    <col min="4876" max="4876" width="18.5703125" customWidth="1"/>
    <col min="4877" max="4878" width="9.140625" customWidth="1"/>
    <col min="4879" max="4879" width="0" hidden="1" customWidth="1"/>
    <col min="4880" max="4881" width="9.85546875" customWidth="1"/>
    <col min="5122" max="5122" width="19.42578125" bestFit="1" customWidth="1"/>
    <col min="5132" max="5132" width="18.5703125" customWidth="1"/>
    <col min="5133" max="5134" width="9.140625" customWidth="1"/>
    <col min="5135" max="5135" width="0" hidden="1" customWidth="1"/>
    <col min="5136" max="5137" width="9.85546875" customWidth="1"/>
    <col min="5378" max="5378" width="19.42578125" bestFit="1" customWidth="1"/>
    <col min="5388" max="5388" width="18.5703125" customWidth="1"/>
    <col min="5389" max="5390" width="9.140625" customWidth="1"/>
    <col min="5391" max="5391" width="0" hidden="1" customWidth="1"/>
    <col min="5392" max="5393" width="9.85546875" customWidth="1"/>
    <col min="5634" max="5634" width="19.42578125" bestFit="1" customWidth="1"/>
    <col min="5644" max="5644" width="18.5703125" customWidth="1"/>
    <col min="5645" max="5646" width="9.140625" customWidth="1"/>
    <col min="5647" max="5647" width="0" hidden="1" customWidth="1"/>
    <col min="5648" max="5649" width="9.85546875" customWidth="1"/>
    <col min="5890" max="5890" width="19.42578125" bestFit="1" customWidth="1"/>
    <col min="5900" max="5900" width="18.5703125" customWidth="1"/>
    <col min="5901" max="5902" width="9.140625" customWidth="1"/>
    <col min="5903" max="5903" width="0" hidden="1" customWidth="1"/>
    <col min="5904" max="5905" width="9.85546875" customWidth="1"/>
    <col min="6146" max="6146" width="19.42578125" bestFit="1" customWidth="1"/>
    <col min="6156" max="6156" width="18.5703125" customWidth="1"/>
    <col min="6157" max="6158" width="9.140625" customWidth="1"/>
    <col min="6159" max="6159" width="0" hidden="1" customWidth="1"/>
    <col min="6160" max="6161" width="9.85546875" customWidth="1"/>
    <col min="6402" max="6402" width="19.42578125" bestFit="1" customWidth="1"/>
    <col min="6412" max="6412" width="18.5703125" customWidth="1"/>
    <col min="6413" max="6414" width="9.140625" customWidth="1"/>
    <col min="6415" max="6415" width="0" hidden="1" customWidth="1"/>
    <col min="6416" max="6417" width="9.85546875" customWidth="1"/>
    <col min="6658" max="6658" width="19.42578125" bestFit="1" customWidth="1"/>
    <col min="6668" max="6668" width="18.5703125" customWidth="1"/>
    <col min="6669" max="6670" width="9.140625" customWidth="1"/>
    <col min="6671" max="6671" width="0" hidden="1" customWidth="1"/>
    <col min="6672" max="6673" width="9.85546875" customWidth="1"/>
    <col min="6914" max="6914" width="19.42578125" bestFit="1" customWidth="1"/>
    <col min="6924" max="6924" width="18.5703125" customWidth="1"/>
    <col min="6925" max="6926" width="9.140625" customWidth="1"/>
    <col min="6927" max="6927" width="0" hidden="1" customWidth="1"/>
    <col min="6928" max="6929" width="9.85546875" customWidth="1"/>
    <col min="7170" max="7170" width="19.42578125" bestFit="1" customWidth="1"/>
    <col min="7180" max="7180" width="18.5703125" customWidth="1"/>
    <col min="7181" max="7182" width="9.140625" customWidth="1"/>
    <col min="7183" max="7183" width="0" hidden="1" customWidth="1"/>
    <col min="7184" max="7185" width="9.85546875" customWidth="1"/>
    <col min="7426" max="7426" width="19.42578125" bestFit="1" customWidth="1"/>
    <col min="7436" max="7436" width="18.5703125" customWidth="1"/>
    <col min="7437" max="7438" width="9.140625" customWidth="1"/>
    <col min="7439" max="7439" width="0" hidden="1" customWidth="1"/>
    <col min="7440" max="7441" width="9.85546875" customWidth="1"/>
    <col min="7682" max="7682" width="19.42578125" bestFit="1" customWidth="1"/>
    <col min="7692" max="7692" width="18.5703125" customWidth="1"/>
    <col min="7693" max="7694" width="9.140625" customWidth="1"/>
    <col min="7695" max="7695" width="0" hidden="1" customWidth="1"/>
    <col min="7696" max="7697" width="9.85546875" customWidth="1"/>
    <col min="7938" max="7938" width="19.42578125" bestFit="1" customWidth="1"/>
    <col min="7948" max="7948" width="18.5703125" customWidth="1"/>
    <col min="7949" max="7950" width="9.140625" customWidth="1"/>
    <col min="7951" max="7951" width="0" hidden="1" customWidth="1"/>
    <col min="7952" max="7953" width="9.85546875" customWidth="1"/>
    <col min="8194" max="8194" width="19.42578125" bestFit="1" customWidth="1"/>
    <col min="8204" max="8204" width="18.5703125" customWidth="1"/>
    <col min="8205" max="8206" width="9.140625" customWidth="1"/>
    <col min="8207" max="8207" width="0" hidden="1" customWidth="1"/>
    <col min="8208" max="8209" width="9.85546875" customWidth="1"/>
    <col min="8450" max="8450" width="19.42578125" bestFit="1" customWidth="1"/>
    <col min="8460" max="8460" width="18.5703125" customWidth="1"/>
    <col min="8461" max="8462" width="9.140625" customWidth="1"/>
    <col min="8463" max="8463" width="0" hidden="1" customWidth="1"/>
    <col min="8464" max="8465" width="9.85546875" customWidth="1"/>
    <col min="8706" max="8706" width="19.42578125" bestFit="1" customWidth="1"/>
    <col min="8716" max="8716" width="18.5703125" customWidth="1"/>
    <col min="8717" max="8718" width="9.140625" customWidth="1"/>
    <col min="8719" max="8719" width="0" hidden="1" customWidth="1"/>
    <col min="8720" max="8721" width="9.85546875" customWidth="1"/>
    <col min="8962" max="8962" width="19.42578125" bestFit="1" customWidth="1"/>
    <col min="8972" max="8972" width="18.5703125" customWidth="1"/>
    <col min="8973" max="8974" width="9.140625" customWidth="1"/>
    <col min="8975" max="8975" width="0" hidden="1" customWidth="1"/>
    <col min="8976" max="8977" width="9.85546875" customWidth="1"/>
    <col min="9218" max="9218" width="19.42578125" bestFit="1" customWidth="1"/>
    <col min="9228" max="9228" width="18.5703125" customWidth="1"/>
    <col min="9229" max="9230" width="9.140625" customWidth="1"/>
    <col min="9231" max="9231" width="0" hidden="1" customWidth="1"/>
    <col min="9232" max="9233" width="9.85546875" customWidth="1"/>
    <col min="9474" max="9474" width="19.42578125" bestFit="1" customWidth="1"/>
    <col min="9484" max="9484" width="18.5703125" customWidth="1"/>
    <col min="9485" max="9486" width="9.140625" customWidth="1"/>
    <col min="9487" max="9487" width="0" hidden="1" customWidth="1"/>
    <col min="9488" max="9489" width="9.85546875" customWidth="1"/>
    <col min="9730" max="9730" width="19.42578125" bestFit="1" customWidth="1"/>
    <col min="9740" max="9740" width="18.5703125" customWidth="1"/>
    <col min="9741" max="9742" width="9.140625" customWidth="1"/>
    <col min="9743" max="9743" width="0" hidden="1" customWidth="1"/>
    <col min="9744" max="9745" width="9.85546875" customWidth="1"/>
    <col min="9986" max="9986" width="19.42578125" bestFit="1" customWidth="1"/>
    <col min="9996" max="9996" width="18.5703125" customWidth="1"/>
    <col min="9997" max="9998" width="9.140625" customWidth="1"/>
    <col min="9999" max="9999" width="0" hidden="1" customWidth="1"/>
    <col min="10000" max="10001" width="9.85546875" customWidth="1"/>
    <col min="10242" max="10242" width="19.42578125" bestFit="1" customWidth="1"/>
    <col min="10252" max="10252" width="18.5703125" customWidth="1"/>
    <col min="10253" max="10254" width="9.140625" customWidth="1"/>
    <col min="10255" max="10255" width="0" hidden="1" customWidth="1"/>
    <col min="10256" max="10257" width="9.85546875" customWidth="1"/>
    <col min="10498" max="10498" width="19.42578125" bestFit="1" customWidth="1"/>
    <col min="10508" max="10508" width="18.5703125" customWidth="1"/>
    <col min="10509" max="10510" width="9.140625" customWidth="1"/>
    <col min="10511" max="10511" width="0" hidden="1" customWidth="1"/>
    <col min="10512" max="10513" width="9.85546875" customWidth="1"/>
    <col min="10754" max="10754" width="19.42578125" bestFit="1" customWidth="1"/>
    <col min="10764" max="10764" width="18.5703125" customWidth="1"/>
    <col min="10765" max="10766" width="9.140625" customWidth="1"/>
    <col min="10767" max="10767" width="0" hidden="1" customWidth="1"/>
    <col min="10768" max="10769" width="9.85546875" customWidth="1"/>
    <col min="11010" max="11010" width="19.42578125" bestFit="1" customWidth="1"/>
    <col min="11020" max="11020" width="18.5703125" customWidth="1"/>
    <col min="11021" max="11022" width="9.140625" customWidth="1"/>
    <col min="11023" max="11023" width="0" hidden="1" customWidth="1"/>
    <col min="11024" max="11025" width="9.85546875" customWidth="1"/>
    <col min="11266" max="11266" width="19.42578125" bestFit="1" customWidth="1"/>
    <col min="11276" max="11276" width="18.5703125" customWidth="1"/>
    <col min="11277" max="11278" width="9.140625" customWidth="1"/>
    <col min="11279" max="11279" width="0" hidden="1" customWidth="1"/>
    <col min="11280" max="11281" width="9.85546875" customWidth="1"/>
    <col min="11522" max="11522" width="19.42578125" bestFit="1" customWidth="1"/>
    <col min="11532" max="11532" width="18.5703125" customWidth="1"/>
    <col min="11533" max="11534" width="9.140625" customWidth="1"/>
    <col min="11535" max="11535" width="0" hidden="1" customWidth="1"/>
    <col min="11536" max="11537" width="9.85546875" customWidth="1"/>
    <col min="11778" max="11778" width="19.42578125" bestFit="1" customWidth="1"/>
    <col min="11788" max="11788" width="18.5703125" customWidth="1"/>
    <col min="11789" max="11790" width="9.140625" customWidth="1"/>
    <col min="11791" max="11791" width="0" hidden="1" customWidth="1"/>
    <col min="11792" max="11793" width="9.85546875" customWidth="1"/>
    <col min="12034" max="12034" width="19.42578125" bestFit="1" customWidth="1"/>
    <col min="12044" max="12044" width="18.5703125" customWidth="1"/>
    <col min="12045" max="12046" width="9.140625" customWidth="1"/>
    <col min="12047" max="12047" width="0" hidden="1" customWidth="1"/>
    <col min="12048" max="12049" width="9.85546875" customWidth="1"/>
    <col min="12290" max="12290" width="19.42578125" bestFit="1" customWidth="1"/>
    <col min="12300" max="12300" width="18.5703125" customWidth="1"/>
    <col min="12301" max="12302" width="9.140625" customWidth="1"/>
    <col min="12303" max="12303" width="0" hidden="1" customWidth="1"/>
    <col min="12304" max="12305" width="9.85546875" customWidth="1"/>
    <col min="12546" max="12546" width="19.42578125" bestFit="1" customWidth="1"/>
    <col min="12556" max="12556" width="18.5703125" customWidth="1"/>
    <col min="12557" max="12558" width="9.140625" customWidth="1"/>
    <col min="12559" max="12559" width="0" hidden="1" customWidth="1"/>
    <col min="12560" max="12561" width="9.85546875" customWidth="1"/>
    <col min="12802" max="12802" width="19.42578125" bestFit="1" customWidth="1"/>
    <col min="12812" max="12812" width="18.5703125" customWidth="1"/>
    <col min="12813" max="12814" width="9.140625" customWidth="1"/>
    <col min="12815" max="12815" width="0" hidden="1" customWidth="1"/>
    <col min="12816" max="12817" width="9.85546875" customWidth="1"/>
    <col min="13058" max="13058" width="19.42578125" bestFit="1" customWidth="1"/>
    <col min="13068" max="13068" width="18.5703125" customWidth="1"/>
    <col min="13069" max="13070" width="9.140625" customWidth="1"/>
    <col min="13071" max="13071" width="0" hidden="1" customWidth="1"/>
    <col min="13072" max="13073" width="9.85546875" customWidth="1"/>
    <col min="13314" max="13314" width="19.42578125" bestFit="1" customWidth="1"/>
    <col min="13324" max="13324" width="18.5703125" customWidth="1"/>
    <col min="13325" max="13326" width="9.140625" customWidth="1"/>
    <col min="13327" max="13327" width="0" hidden="1" customWidth="1"/>
    <col min="13328" max="13329" width="9.85546875" customWidth="1"/>
    <col min="13570" max="13570" width="19.42578125" bestFit="1" customWidth="1"/>
    <col min="13580" max="13580" width="18.5703125" customWidth="1"/>
    <col min="13581" max="13582" width="9.140625" customWidth="1"/>
    <col min="13583" max="13583" width="0" hidden="1" customWidth="1"/>
    <col min="13584" max="13585" width="9.85546875" customWidth="1"/>
    <col min="13826" max="13826" width="19.42578125" bestFit="1" customWidth="1"/>
    <col min="13836" max="13836" width="18.5703125" customWidth="1"/>
    <col min="13837" max="13838" width="9.140625" customWidth="1"/>
    <col min="13839" max="13839" width="0" hidden="1" customWidth="1"/>
    <col min="13840" max="13841" width="9.85546875" customWidth="1"/>
    <col min="14082" max="14082" width="19.42578125" bestFit="1" customWidth="1"/>
    <col min="14092" max="14092" width="18.5703125" customWidth="1"/>
    <col min="14093" max="14094" width="9.140625" customWidth="1"/>
    <col min="14095" max="14095" width="0" hidden="1" customWidth="1"/>
    <col min="14096" max="14097" width="9.85546875" customWidth="1"/>
    <col min="14338" max="14338" width="19.42578125" bestFit="1" customWidth="1"/>
    <col min="14348" max="14348" width="18.5703125" customWidth="1"/>
    <col min="14349" max="14350" width="9.140625" customWidth="1"/>
    <col min="14351" max="14351" width="0" hidden="1" customWidth="1"/>
    <col min="14352" max="14353" width="9.85546875" customWidth="1"/>
    <col min="14594" max="14594" width="19.42578125" bestFit="1" customWidth="1"/>
    <col min="14604" max="14604" width="18.5703125" customWidth="1"/>
    <col min="14605" max="14606" width="9.140625" customWidth="1"/>
    <col min="14607" max="14607" width="0" hidden="1" customWidth="1"/>
    <col min="14608" max="14609" width="9.85546875" customWidth="1"/>
    <col min="14850" max="14850" width="19.42578125" bestFit="1" customWidth="1"/>
    <col min="14860" max="14860" width="18.5703125" customWidth="1"/>
    <col min="14861" max="14862" width="9.140625" customWidth="1"/>
    <col min="14863" max="14863" width="0" hidden="1" customWidth="1"/>
    <col min="14864" max="14865" width="9.85546875" customWidth="1"/>
    <col min="15106" max="15106" width="19.42578125" bestFit="1" customWidth="1"/>
    <col min="15116" max="15116" width="18.5703125" customWidth="1"/>
    <col min="15117" max="15118" width="9.140625" customWidth="1"/>
    <col min="15119" max="15119" width="0" hidden="1" customWidth="1"/>
    <col min="15120" max="15121" width="9.85546875" customWidth="1"/>
    <col min="15362" max="15362" width="19.42578125" bestFit="1" customWidth="1"/>
    <col min="15372" max="15372" width="18.5703125" customWidth="1"/>
    <col min="15373" max="15374" width="9.140625" customWidth="1"/>
    <col min="15375" max="15375" width="0" hidden="1" customWidth="1"/>
    <col min="15376" max="15377" width="9.85546875" customWidth="1"/>
    <col min="15618" max="15618" width="19.42578125" bestFit="1" customWidth="1"/>
    <col min="15628" max="15628" width="18.5703125" customWidth="1"/>
    <col min="15629" max="15630" width="9.140625" customWidth="1"/>
    <col min="15631" max="15631" width="0" hidden="1" customWidth="1"/>
    <col min="15632" max="15633" width="9.85546875" customWidth="1"/>
    <col min="15874" max="15874" width="19.42578125" bestFit="1" customWidth="1"/>
    <col min="15884" max="15884" width="18.5703125" customWidth="1"/>
    <col min="15885" max="15886" width="9.140625" customWidth="1"/>
    <col min="15887" max="15887" width="0" hidden="1" customWidth="1"/>
    <col min="15888" max="15889" width="9.85546875" customWidth="1"/>
    <col min="16130" max="16130" width="19.42578125" bestFit="1" customWidth="1"/>
    <col min="16140" max="16140" width="18.5703125" customWidth="1"/>
    <col min="16141" max="16142" width="9.140625" customWidth="1"/>
    <col min="16143" max="16143" width="0" hidden="1" customWidth="1"/>
    <col min="16144" max="16145" width="9.85546875" customWidth="1"/>
  </cols>
  <sheetData>
    <row r="1" spans="1:34" ht="15.75" x14ac:dyDescent="0.25">
      <c r="A1" s="7" t="s">
        <v>114</v>
      </c>
    </row>
    <row r="2" spans="1:34" ht="15.75" thickBot="1" x14ac:dyDescent="0.3"/>
    <row r="3" spans="1:34" ht="22.5" customHeight="1" x14ac:dyDescent="0.25">
      <c r="A3" s="354" t="s">
        <v>3</v>
      </c>
      <c r="B3" s="356">
        <v>2007</v>
      </c>
      <c r="C3" s="352">
        <v>2008</v>
      </c>
      <c r="D3" s="352">
        <v>2009</v>
      </c>
      <c r="E3" s="352">
        <v>2010</v>
      </c>
      <c r="F3" s="352">
        <v>2011</v>
      </c>
      <c r="G3" s="352">
        <v>2012</v>
      </c>
      <c r="H3" s="352">
        <v>2013</v>
      </c>
      <c r="I3" s="352">
        <v>2014</v>
      </c>
      <c r="J3" s="352">
        <v>2015</v>
      </c>
      <c r="K3" s="358">
        <v>2016</v>
      </c>
      <c r="L3" s="238" t="s">
        <v>115</v>
      </c>
      <c r="M3" s="360" t="s">
        <v>201</v>
      </c>
      <c r="N3" s="361"/>
      <c r="O3" s="240" t="s">
        <v>116</v>
      </c>
      <c r="P3" s="350" t="s">
        <v>117</v>
      </c>
      <c r="Q3" s="351"/>
    </row>
    <row r="4" spans="1:34" ht="31.5" customHeight="1" thickBot="1" x14ac:dyDescent="0.3">
      <c r="A4" s="355"/>
      <c r="B4" s="357"/>
      <c r="C4" s="353"/>
      <c r="D4" s="353"/>
      <c r="E4" s="353"/>
      <c r="F4" s="353"/>
      <c r="G4" s="353"/>
      <c r="H4" s="353"/>
      <c r="I4" s="353"/>
      <c r="J4" s="353"/>
      <c r="K4" s="359"/>
      <c r="L4" s="239" t="s">
        <v>161</v>
      </c>
      <c r="M4" s="237">
        <v>2016</v>
      </c>
      <c r="N4" s="242">
        <v>2017</v>
      </c>
      <c r="O4" s="193" t="s">
        <v>118</v>
      </c>
      <c r="P4" s="194" t="s">
        <v>202</v>
      </c>
      <c r="Q4" s="241" t="s">
        <v>203</v>
      </c>
    </row>
    <row r="5" spans="1:34" ht="3" customHeight="1" thickBot="1" x14ac:dyDescent="0.3">
      <c r="A5" s="174"/>
      <c r="B5" s="219">
        <v>2007</v>
      </c>
      <c r="C5" s="219">
        <v>2008</v>
      </c>
      <c r="D5" s="219">
        <v>2009</v>
      </c>
      <c r="E5" s="219">
        <v>2010</v>
      </c>
      <c r="F5" s="219">
        <v>2011</v>
      </c>
      <c r="G5" s="219"/>
      <c r="H5" s="219"/>
      <c r="I5" s="219"/>
      <c r="J5" s="219"/>
      <c r="K5" s="219"/>
      <c r="L5" s="195"/>
      <c r="M5" s="174"/>
      <c r="N5" s="219"/>
      <c r="O5" s="174"/>
      <c r="P5" s="174"/>
      <c r="Q5" s="219"/>
    </row>
    <row r="6" spans="1:34" ht="27.95" customHeight="1" x14ac:dyDescent="0.25">
      <c r="A6" s="196" t="s">
        <v>119</v>
      </c>
      <c r="B6" s="223">
        <v>595986.61599999934</v>
      </c>
      <c r="C6" s="224">
        <v>575965.5770000004</v>
      </c>
      <c r="D6" s="224">
        <v>544011.29100000043</v>
      </c>
      <c r="E6" s="224">
        <v>614380.20499999926</v>
      </c>
      <c r="F6" s="224">
        <v>656918.26000000106</v>
      </c>
      <c r="G6" s="224">
        <v>703504.83500000078</v>
      </c>
      <c r="H6" s="224">
        <v>720793.56200000143</v>
      </c>
      <c r="I6" s="224">
        <v>726284.80299999879</v>
      </c>
      <c r="J6" s="224">
        <f>'2'!AJ19</f>
        <v>735533.90500000014</v>
      </c>
      <c r="K6" s="225">
        <f>'2'!AK19</f>
        <v>723670.50300000003</v>
      </c>
      <c r="L6" s="173"/>
      <c r="M6" s="202">
        <f>SUM('2'!AK7:AK15)</f>
        <v>494746.79100000014</v>
      </c>
      <c r="N6" s="220">
        <f>SUM('2'!AL7:AL15)</f>
        <v>536867.54399999976</v>
      </c>
      <c r="O6" s="200"/>
      <c r="P6" s="197">
        <f>SUM('2'!AJ16:AJ18,'2'!AK7:AK15)</f>
        <v>717820.1660000002</v>
      </c>
      <c r="Q6" s="220">
        <f>SUM('2'!AK16:AK18,'2'!AL7:AL15)</f>
        <v>765791.25599999935</v>
      </c>
      <c r="Y6" s="176"/>
      <c r="Z6" s="176" t="s">
        <v>120</v>
      </c>
      <c r="AA6" s="176"/>
      <c r="AB6" s="176"/>
      <c r="AC6" s="176" t="s">
        <v>121</v>
      </c>
      <c r="AD6" s="176"/>
      <c r="AE6" s="176"/>
      <c r="AF6" s="176" t="s">
        <v>122</v>
      </c>
      <c r="AG6" s="176"/>
      <c r="AH6" s="176"/>
    </row>
    <row r="7" spans="1:34" ht="27.95" customHeight="1" thickBot="1" x14ac:dyDescent="0.3">
      <c r="A7" s="199" t="s">
        <v>123</v>
      </c>
      <c r="B7" s="226"/>
      <c r="C7" s="227">
        <f t="shared" ref="C7:K7" si="0">(C6-B6)/B6</f>
        <v>-3.3593101694751756E-2</v>
      </c>
      <c r="D7" s="227">
        <f t="shared" si="0"/>
        <v>-5.547950654696842E-2</v>
      </c>
      <c r="E7" s="227">
        <f t="shared" si="0"/>
        <v>0.12935193655750571</v>
      </c>
      <c r="F7" s="227">
        <f t="shared" si="0"/>
        <v>6.9237346278111039E-2</v>
      </c>
      <c r="G7" s="227">
        <f t="shared" si="0"/>
        <v>7.0916851968766473E-2</v>
      </c>
      <c r="H7" s="227">
        <f t="shared" si="0"/>
        <v>2.4575136004574345E-2</v>
      </c>
      <c r="I7" s="227">
        <f t="shared" si="0"/>
        <v>7.6183269239540599E-3</v>
      </c>
      <c r="J7" s="227">
        <f t="shared" si="0"/>
        <v>1.2734814169037992E-2</v>
      </c>
      <c r="K7" s="177">
        <f t="shared" si="0"/>
        <v>-1.6128966889704582E-2</v>
      </c>
      <c r="L7" s="1"/>
      <c r="M7" s="205"/>
      <c r="N7" s="103">
        <f>(N6-M6)/M6</f>
        <v>8.5135980194765135E-2</v>
      </c>
      <c r="O7" s="201"/>
      <c r="P7" s="1"/>
      <c r="Q7" s="103">
        <f>(Q6-P6)/P6</f>
        <v>6.6828841361917302E-2</v>
      </c>
      <c r="Y7" s="176"/>
      <c r="Z7" s="176">
        <v>2012</v>
      </c>
      <c r="AA7" s="176">
        <v>2013</v>
      </c>
      <c r="AB7" s="176"/>
      <c r="AC7" s="176">
        <v>2012</v>
      </c>
      <c r="AD7" s="176">
        <v>2013</v>
      </c>
      <c r="AE7" s="176"/>
      <c r="AF7" s="176">
        <v>2012</v>
      </c>
      <c r="AG7" s="176">
        <v>2013</v>
      </c>
      <c r="AH7" s="176"/>
    </row>
    <row r="8" spans="1:34" ht="27.95" customHeight="1" x14ac:dyDescent="0.25">
      <c r="A8" s="196" t="s">
        <v>124</v>
      </c>
      <c r="B8" s="223">
        <v>63256.660999999986</v>
      </c>
      <c r="C8" s="224">
        <v>80362.627999999997</v>
      </c>
      <c r="D8" s="224">
        <v>79098.747999999992</v>
      </c>
      <c r="E8" s="224">
        <v>89493.364999999991</v>
      </c>
      <c r="F8" s="224">
        <v>81914.569000000003</v>
      </c>
      <c r="G8" s="224">
        <v>86371.3</v>
      </c>
      <c r="H8" s="224">
        <v>122399.00100000002</v>
      </c>
      <c r="I8" s="224">
        <v>125153.99100000001</v>
      </c>
      <c r="J8" s="224">
        <f>'2'!AA19</f>
        <v>116754.90900000001</v>
      </c>
      <c r="K8" s="225">
        <f>'2'!AB19</f>
        <v>109963.90500000001</v>
      </c>
      <c r="L8" s="173"/>
      <c r="M8" s="202">
        <f>SUM('2'!AB7:AB15)</f>
        <v>76868.465000000011</v>
      </c>
      <c r="N8" s="220">
        <f>SUM('2'!AC7:AC15)</f>
        <v>95912.995999999985</v>
      </c>
      <c r="O8" s="200"/>
      <c r="P8" s="197">
        <f>SUM('2'!AA16:AA18,'2'!AB7:AB15)</f>
        <v>105439.63900000001</v>
      </c>
      <c r="Q8" s="220">
        <f>SUM('2'!AB16:AB18,'2'!AC7:AC15)</f>
        <v>129008.43599999997</v>
      </c>
      <c r="Y8" s="176" t="s">
        <v>125</v>
      </c>
      <c r="Z8" s="176"/>
      <c r="AA8" s="182"/>
      <c r="AB8" s="176"/>
      <c r="AC8" s="182"/>
      <c r="AD8" s="182"/>
      <c r="AE8" s="176"/>
      <c r="AF8" s="176"/>
      <c r="AG8" s="182" t="e">
        <f>#REF!-#REF!</f>
        <v>#REF!</v>
      </c>
      <c r="AH8" s="176"/>
    </row>
    <row r="9" spans="1:34" ht="27.95" customHeight="1" thickBot="1" x14ac:dyDescent="0.3">
      <c r="A9" s="198" t="s">
        <v>123</v>
      </c>
      <c r="B9" s="228"/>
      <c r="C9" s="229">
        <f t="shared" ref="C9:K9" si="1">(C8-B8)/B8</f>
        <v>0.2704215924390953</v>
      </c>
      <c r="D9" s="229">
        <f t="shared" si="1"/>
        <v>-1.5727210912017519E-2</v>
      </c>
      <c r="E9" s="229">
        <f t="shared" si="1"/>
        <v>0.13141316724760296</v>
      </c>
      <c r="F9" s="229">
        <f t="shared" si="1"/>
        <v>-8.4685563002352054E-2</v>
      </c>
      <c r="G9" s="229">
        <f t="shared" si="1"/>
        <v>5.4407061581438577E-2</v>
      </c>
      <c r="H9" s="229">
        <f t="shared" si="1"/>
        <v>0.41712583925447472</v>
      </c>
      <c r="I9" s="229">
        <f t="shared" si="1"/>
        <v>2.250827194251357E-2</v>
      </c>
      <c r="J9" s="229">
        <f t="shared" si="1"/>
        <v>-6.7109981334913998E-2</v>
      </c>
      <c r="K9" s="230">
        <f t="shared" si="1"/>
        <v>-5.8164612162046221E-2</v>
      </c>
      <c r="L9" s="17"/>
      <c r="M9" s="203"/>
      <c r="N9" s="106">
        <f>(N8-M8)/M8</f>
        <v>0.2477547977574415</v>
      </c>
      <c r="O9" s="216"/>
      <c r="P9" s="217"/>
      <c r="Q9" s="106">
        <f>(Q8-P8)/P8</f>
        <v>0.22352880969177027</v>
      </c>
      <c r="Y9" s="176" t="s">
        <v>126</v>
      </c>
      <c r="Z9" s="176"/>
      <c r="AA9" s="182"/>
      <c r="AB9" s="176"/>
      <c r="AC9" s="182"/>
      <c r="AD9" s="182"/>
      <c r="AE9" s="176"/>
      <c r="AF9" s="176"/>
      <c r="AG9" s="182" t="e">
        <f>#REF!-#REF!</f>
        <v>#REF!</v>
      </c>
      <c r="AH9" s="176"/>
    </row>
    <row r="10" spans="1:34" ht="27.95" customHeight="1" x14ac:dyDescent="0.25">
      <c r="A10" s="15" t="s">
        <v>127</v>
      </c>
      <c r="B10" s="231">
        <f>(B6-B8)</f>
        <v>532729.95499999938</v>
      </c>
      <c r="C10" s="232">
        <f t="shared" ref="C10:K10" si="2">(C6-C8)</f>
        <v>495602.94900000037</v>
      </c>
      <c r="D10" s="232">
        <f t="shared" si="2"/>
        <v>464912.54300000041</v>
      </c>
      <c r="E10" s="232">
        <f t="shared" si="2"/>
        <v>524886.83999999927</v>
      </c>
      <c r="F10" s="232">
        <f t="shared" si="2"/>
        <v>575003.69100000104</v>
      </c>
      <c r="G10" s="232">
        <f t="shared" si="2"/>
        <v>617133.53500000073</v>
      </c>
      <c r="H10" s="232">
        <f t="shared" si="2"/>
        <v>598394.56100000138</v>
      </c>
      <c r="I10" s="232">
        <f t="shared" si="2"/>
        <v>601130.81199999875</v>
      </c>
      <c r="J10" s="232">
        <f t="shared" si="2"/>
        <v>618778.99600000016</v>
      </c>
      <c r="K10" s="233">
        <f t="shared" si="2"/>
        <v>613706.598</v>
      </c>
      <c r="L10" s="1"/>
      <c r="M10" s="204">
        <f>M6-M8</f>
        <v>417878.32600000012</v>
      </c>
      <c r="N10" s="221">
        <f>N6-N8</f>
        <v>440954.54799999978</v>
      </c>
      <c r="O10" s="201">
        <f>O6-O8</f>
        <v>0</v>
      </c>
      <c r="P10" s="3">
        <f>P6-P8</f>
        <v>612380.52700000023</v>
      </c>
      <c r="Q10" s="221">
        <f>Q6-Q8</f>
        <v>636782.81999999937</v>
      </c>
      <c r="Y10" s="176" t="s">
        <v>128</v>
      </c>
      <c r="Z10" s="176"/>
      <c r="AA10" s="182"/>
      <c r="AB10" s="176"/>
      <c r="AC10" s="182"/>
      <c r="AD10" s="182"/>
      <c r="AE10" s="176"/>
      <c r="AF10" s="176"/>
      <c r="AG10" s="182" t="e">
        <f>#REF!-#REF!</f>
        <v>#REF!</v>
      </c>
      <c r="AH10" s="176"/>
    </row>
    <row r="11" spans="1:34" ht="27.95" customHeight="1" thickBot="1" x14ac:dyDescent="0.3">
      <c r="A11" s="198" t="s">
        <v>123</v>
      </c>
      <c r="B11" s="228"/>
      <c r="C11" s="229">
        <f t="shared" ref="C11:K11" si="3">(C10-B10)/B10</f>
        <v>-6.9691981183973503E-2</v>
      </c>
      <c r="D11" s="229">
        <f t="shared" si="3"/>
        <v>-6.1925390197789032E-2</v>
      </c>
      <c r="E11" s="229">
        <f t="shared" si="3"/>
        <v>0.12900124529442691</v>
      </c>
      <c r="F11" s="229">
        <f t="shared" si="3"/>
        <v>9.5481248872617649E-2</v>
      </c>
      <c r="G11" s="229">
        <f t="shared" si="3"/>
        <v>7.3268823590907375E-2</v>
      </c>
      <c r="H11" s="229">
        <f t="shared" si="3"/>
        <v>-3.0364536906909986E-2</v>
      </c>
      <c r="I11" s="229">
        <f t="shared" si="3"/>
        <v>4.5726535271722896E-3</v>
      </c>
      <c r="J11" s="229">
        <f t="shared" si="3"/>
        <v>2.9358308786875894E-2</v>
      </c>
      <c r="K11" s="230">
        <f t="shared" si="3"/>
        <v>-8.1974307996714214E-3</v>
      </c>
      <c r="L11" s="17"/>
      <c r="M11" s="203"/>
      <c r="N11" s="106">
        <f>(N10-M10)/M10</f>
        <v>5.5222347186294735E-2</v>
      </c>
      <c r="O11" s="216"/>
      <c r="P11" s="217"/>
      <c r="Q11" s="106">
        <f>(Q10-P10)/P10</f>
        <v>3.9848251085879353E-2</v>
      </c>
      <c r="R11" s="4"/>
      <c r="Y11" s="176" t="s">
        <v>129</v>
      </c>
      <c r="Z11" s="176"/>
      <c r="AA11" s="182"/>
      <c r="AB11" s="176"/>
      <c r="AC11" s="182"/>
      <c r="AD11" s="182"/>
      <c r="AE11" s="176"/>
      <c r="AF11" s="176"/>
      <c r="AG11" s="182" t="e">
        <f>#REF!-#REF!</f>
        <v>#REF!</v>
      </c>
      <c r="AH11" s="176"/>
    </row>
    <row r="12" spans="1:34" ht="27.95" hidden="1" customHeight="1" thickBot="1" x14ac:dyDescent="0.3">
      <c r="A12" s="183" t="s">
        <v>130</v>
      </c>
      <c r="B12" s="234">
        <f>(B6/B8)</f>
        <v>9.4217210737695982</v>
      </c>
      <c r="C12" s="235">
        <f t="shared" ref="C12:N12" si="4">(C6/C8)</f>
        <v>7.1670824030294336</v>
      </c>
      <c r="D12" s="235">
        <f t="shared" si="4"/>
        <v>6.8776220200097287</v>
      </c>
      <c r="E12" s="235">
        <f t="shared" si="4"/>
        <v>6.8650922333739413</v>
      </c>
      <c r="F12" s="236">
        <f t="shared" si="4"/>
        <v>8.0195533959288863</v>
      </c>
      <c r="G12" s="236"/>
      <c r="H12" s="236"/>
      <c r="I12" s="236"/>
      <c r="J12" s="236"/>
      <c r="K12" s="236"/>
      <c r="L12" s="181"/>
      <c r="M12" s="180">
        <f t="shared" si="4"/>
        <v>6.4362777505704072</v>
      </c>
      <c r="N12" s="222">
        <f t="shared" si="4"/>
        <v>5.5974431660960713</v>
      </c>
      <c r="O12" s="181"/>
      <c r="P12" s="180">
        <f>P6/P8</f>
        <v>6.8078776900971762</v>
      </c>
      <c r="Q12" s="222">
        <f>Q6/Q8</f>
        <v>5.9359781402202216</v>
      </c>
      <c r="Y12" s="176" t="s">
        <v>131</v>
      </c>
      <c r="Z12" s="176"/>
      <c r="AA12" s="182"/>
      <c r="AB12" s="176"/>
      <c r="AC12" s="182"/>
      <c r="AD12" s="182"/>
      <c r="AE12" s="176"/>
      <c r="AF12" s="176"/>
      <c r="AG12" s="182" t="e">
        <f>#REF!-#REF!</f>
        <v>#REF!</v>
      </c>
      <c r="AH12" s="176"/>
    </row>
    <row r="13" spans="1:34" ht="30" customHeight="1" thickBot="1" x14ac:dyDescent="0.3">
      <c r="Y13" s="176" t="s">
        <v>132</v>
      </c>
      <c r="Z13" s="176"/>
      <c r="AA13" s="182"/>
      <c r="AB13" s="176"/>
      <c r="AC13" s="182"/>
      <c r="AD13" s="182"/>
      <c r="AE13" s="176"/>
      <c r="AF13" s="176"/>
      <c r="AG13" s="182" t="e">
        <f>#REF!-#REF!</f>
        <v>#REF!</v>
      </c>
      <c r="AH13" s="176"/>
    </row>
    <row r="14" spans="1:34" ht="22.5" customHeight="1" x14ac:dyDescent="0.25">
      <c r="A14" s="354" t="s">
        <v>2</v>
      </c>
      <c r="B14" s="356">
        <v>2007</v>
      </c>
      <c r="C14" s="352">
        <v>2008</v>
      </c>
      <c r="D14" s="352">
        <v>2009</v>
      </c>
      <c r="E14" s="352">
        <v>2010</v>
      </c>
      <c r="F14" s="352">
        <v>2011</v>
      </c>
      <c r="G14" s="352">
        <v>2012</v>
      </c>
      <c r="H14" s="352">
        <v>2013</v>
      </c>
      <c r="I14" s="352">
        <v>2014</v>
      </c>
      <c r="J14" s="352">
        <v>2015</v>
      </c>
      <c r="K14" s="358">
        <v>2016</v>
      </c>
      <c r="L14" s="238" t="s">
        <v>115</v>
      </c>
      <c r="M14" s="360" t="str">
        <f>M3</f>
        <v>Jan - set</v>
      </c>
      <c r="N14" s="361"/>
      <c r="O14" s="240" t="s">
        <v>116</v>
      </c>
      <c r="P14" s="350" t="s">
        <v>117</v>
      </c>
      <c r="Q14" s="351"/>
      <c r="Y14" s="176" t="s">
        <v>133</v>
      </c>
      <c r="Z14" s="176"/>
      <c r="AA14" s="182"/>
      <c r="AB14" s="176"/>
      <c r="AC14" s="182"/>
      <c r="AD14" s="182"/>
      <c r="AE14" s="176"/>
      <c r="AF14" s="176"/>
      <c r="AG14" s="182" t="e">
        <f>#REF!-#REF!</f>
        <v>#REF!</v>
      </c>
      <c r="AH14" s="176"/>
    </row>
    <row r="15" spans="1:34" ht="31.5" customHeight="1" thickBot="1" x14ac:dyDescent="0.3">
      <c r="A15" s="355"/>
      <c r="B15" s="357"/>
      <c r="C15" s="353"/>
      <c r="D15" s="353"/>
      <c r="E15" s="353"/>
      <c r="F15" s="353"/>
      <c r="G15" s="353"/>
      <c r="H15" s="353"/>
      <c r="I15" s="353"/>
      <c r="J15" s="353"/>
      <c r="K15" s="359"/>
      <c r="L15" s="239" t="str">
        <f>L4</f>
        <v>2007/2016</v>
      </c>
      <c r="M15" s="237">
        <f>M4</f>
        <v>2016</v>
      </c>
      <c r="N15" s="242">
        <f>N4</f>
        <v>2017</v>
      </c>
      <c r="O15" s="193" t="s">
        <v>118</v>
      </c>
      <c r="P15" s="194" t="str">
        <f>P4</f>
        <v>out 15 a set 16</v>
      </c>
      <c r="Q15" s="241" t="str">
        <f>Q4</f>
        <v>out 16 a set 17</v>
      </c>
      <c r="Y15" s="176" t="s">
        <v>134</v>
      </c>
      <c r="Z15" s="176"/>
      <c r="AA15" s="182"/>
      <c r="AB15" s="176"/>
      <c r="AC15" s="182"/>
      <c r="AD15" s="182"/>
      <c r="AE15" s="176"/>
      <c r="AF15" s="176"/>
      <c r="AG15" s="182" t="e">
        <f>#REF!-#REF!</f>
        <v>#REF!</v>
      </c>
      <c r="AH15" s="176"/>
    </row>
    <row r="16" spans="1:34" s="176" customFormat="1" ht="3" customHeight="1" thickBot="1" x14ac:dyDescent="0.3">
      <c r="A16" s="174"/>
      <c r="B16" s="219">
        <v>2007</v>
      </c>
      <c r="C16" s="219">
        <v>2008</v>
      </c>
      <c r="D16" s="219">
        <v>2009</v>
      </c>
      <c r="E16" s="219">
        <v>2010</v>
      </c>
      <c r="F16" s="219">
        <v>2011</v>
      </c>
      <c r="G16" s="219"/>
      <c r="H16" s="219"/>
      <c r="I16" s="219"/>
      <c r="J16" s="219"/>
      <c r="K16" s="219"/>
      <c r="L16" s="195"/>
      <c r="M16" s="174"/>
      <c r="N16" s="219"/>
      <c r="O16" s="174"/>
      <c r="P16" s="174"/>
      <c r="Q16" s="219"/>
      <c r="Y16" s="176" t="s">
        <v>135</v>
      </c>
      <c r="AA16" s="182"/>
      <c r="AC16" s="182"/>
      <c r="AD16" s="182"/>
      <c r="AG16" s="182" t="e">
        <f>#REF!-#REF!</f>
        <v>#REF!</v>
      </c>
    </row>
    <row r="17" spans="1:34" ht="27.75" customHeight="1" x14ac:dyDescent="0.25">
      <c r="A17" s="196" t="s">
        <v>119</v>
      </c>
      <c r="B17" s="223">
        <v>392293.98699999956</v>
      </c>
      <c r="C17" s="224">
        <v>370979.67800000019</v>
      </c>
      <c r="D17" s="224">
        <v>344221.9980000002</v>
      </c>
      <c r="E17" s="224">
        <v>386156.65199999954</v>
      </c>
      <c r="F17" s="224">
        <v>390987.57199999987</v>
      </c>
      <c r="G17" s="224">
        <v>406026.91199999966</v>
      </c>
      <c r="H17" s="224">
        <v>407591.94099999947</v>
      </c>
      <c r="I17" s="224">
        <v>406953.16899999988</v>
      </c>
      <c r="J17" s="224">
        <f>'2'!AJ41</f>
        <v>421887.39099999977</v>
      </c>
      <c r="K17" s="225">
        <f>'2'!AK41</f>
        <v>430937.23899999994</v>
      </c>
      <c r="L17" s="173"/>
      <c r="M17" s="202">
        <f>SUM('2'!AK29:AK37)</f>
        <v>292052.56099999999</v>
      </c>
      <c r="N17" s="220">
        <f>SUM('2'!AL29:AL37)</f>
        <v>296014.24599999987</v>
      </c>
      <c r="O17" s="200"/>
      <c r="P17" s="197">
        <f>SUM('2'!AJ38:AJ40,'2'!AK29:AK37)</f>
        <v>430559.592</v>
      </c>
      <c r="Q17" s="220">
        <f>SUM('2'!AK38:AK40,'2'!AL29:AL37)</f>
        <v>434898.92399999982</v>
      </c>
      <c r="Y17" s="176" t="s">
        <v>136</v>
      </c>
      <c r="Z17" s="176"/>
      <c r="AA17" s="182"/>
      <c r="AB17" s="176"/>
      <c r="AC17" s="182"/>
      <c r="AD17" s="182"/>
      <c r="AE17" s="176"/>
      <c r="AF17" s="176"/>
      <c r="AG17" s="182" t="e">
        <f>#REF!-#REF!</f>
        <v>#REF!</v>
      </c>
      <c r="AH17" s="176"/>
    </row>
    <row r="18" spans="1:34" ht="27.75" customHeight="1" thickBot="1" x14ac:dyDescent="0.3">
      <c r="A18" s="199" t="s">
        <v>123</v>
      </c>
      <c r="B18" s="226"/>
      <c r="C18" s="227">
        <f t="shared" ref="C18:I18" si="5">(C17-B17)/B17</f>
        <v>-5.4332489679479568E-2</v>
      </c>
      <c r="D18" s="227">
        <f t="shared" si="5"/>
        <v>-7.2127077537654183E-2</v>
      </c>
      <c r="E18" s="227">
        <f t="shared" si="5"/>
        <v>0.12182444539758704</v>
      </c>
      <c r="F18" s="227">
        <f t="shared" si="5"/>
        <v>1.2510259696368868E-2</v>
      </c>
      <c r="G18" s="227">
        <f t="shared" si="5"/>
        <v>3.8465007782906707E-2</v>
      </c>
      <c r="H18" s="227">
        <f t="shared" si="5"/>
        <v>3.8544957335237108E-3</v>
      </c>
      <c r="I18" s="227">
        <f t="shared" si="5"/>
        <v>-1.567185058743815E-3</v>
      </c>
      <c r="J18" s="227">
        <f t="shared" ref="J18" si="6">(J17-I17)/I17</f>
        <v>3.6697642720653928E-2</v>
      </c>
      <c r="K18" s="177">
        <f t="shared" ref="K18" si="7">(K17-J17)/J17</f>
        <v>2.1450861516741034E-2</v>
      </c>
      <c r="L18" s="1"/>
      <c r="M18" s="205"/>
      <c r="N18" s="103">
        <f>(N17-M17)/M17</f>
        <v>1.3564972642030286E-2</v>
      </c>
      <c r="O18" s="201"/>
      <c r="P18" s="1"/>
      <c r="Q18" s="103">
        <f>(Q17-P17)/P17</f>
        <v>1.0078354031884673E-2</v>
      </c>
      <c r="Y18" s="176" t="s">
        <v>137</v>
      </c>
      <c r="Z18" s="176"/>
      <c r="AA18" s="182"/>
      <c r="AB18" s="176"/>
      <c r="AC18" s="182"/>
      <c r="AD18" s="182"/>
      <c r="AE18" s="176"/>
      <c r="AF18" s="176"/>
      <c r="AG18" s="182" t="e">
        <f>#REF!-#REF!</f>
        <v>#REF!</v>
      </c>
      <c r="AH18" s="176"/>
    </row>
    <row r="19" spans="1:34" ht="27.75" customHeight="1" x14ac:dyDescent="0.25">
      <c r="A19" s="196" t="s">
        <v>124</v>
      </c>
      <c r="B19" s="223">
        <v>62681.055999999982</v>
      </c>
      <c r="C19" s="224">
        <v>79621.592999999993</v>
      </c>
      <c r="D19" s="224">
        <v>77709.866999999998</v>
      </c>
      <c r="E19" s="224">
        <v>88593.929000000004</v>
      </c>
      <c r="F19" s="224">
        <v>80744.22</v>
      </c>
      <c r="G19" s="224">
        <v>85348.562999999995</v>
      </c>
      <c r="H19" s="224">
        <v>121368.93500000001</v>
      </c>
      <c r="I19" s="224">
        <v>124143.97100000002</v>
      </c>
      <c r="J19" s="224">
        <f>'2'!AA41</f>
        <v>115571.70700000001</v>
      </c>
      <c r="K19" s="225">
        <f>'2'!AB41</f>
        <v>108842.355</v>
      </c>
      <c r="L19" s="173"/>
      <c r="M19" s="202">
        <f>SUM('2'!AB29:AB37)</f>
        <v>75958.490999999995</v>
      </c>
      <c r="N19" s="220">
        <f>SUM('2'!AC29:AC37)</f>
        <v>95033.334000000003</v>
      </c>
      <c r="O19" s="200"/>
      <c r="P19" s="197">
        <f>SUM('2'!AA38:AA40,'2'!AB29:AB37)</f>
        <v>104141.09400000001</v>
      </c>
      <c r="Q19" s="220">
        <f>SUM('2'!AB38:AB40,'2'!AC29:AC37)</f>
        <v>127917.198</v>
      </c>
      <c r="Y19" s="176" t="s">
        <v>138</v>
      </c>
      <c r="Z19" s="176"/>
      <c r="AA19" s="182"/>
      <c r="AB19" s="176"/>
      <c r="AC19" s="182"/>
      <c r="AD19" s="182"/>
      <c r="AE19" s="176"/>
      <c r="AF19" s="176"/>
      <c r="AG19" s="182" t="e">
        <f>#REF!-#REF!</f>
        <v>#REF!</v>
      </c>
      <c r="AH19" s="176"/>
    </row>
    <row r="20" spans="1:34" ht="27.75" customHeight="1" thickBot="1" x14ac:dyDescent="0.3">
      <c r="A20" s="198" t="s">
        <v>123</v>
      </c>
      <c r="B20" s="228"/>
      <c r="C20" s="229">
        <f t="shared" ref="C20:I20" si="8">(C19-B19)/B19</f>
        <v>0.27026566048919176</v>
      </c>
      <c r="D20" s="229">
        <f t="shared" si="8"/>
        <v>-2.4010145087149853E-2</v>
      </c>
      <c r="E20" s="229">
        <f t="shared" si="8"/>
        <v>0.14006023199087453</v>
      </c>
      <c r="F20" s="229">
        <f t="shared" si="8"/>
        <v>-8.860323826477999E-2</v>
      </c>
      <c r="G20" s="229">
        <f t="shared" si="8"/>
        <v>5.702380925842114E-2</v>
      </c>
      <c r="H20" s="229">
        <f t="shared" si="8"/>
        <v>0.42203841205856063</v>
      </c>
      <c r="I20" s="229">
        <f t="shared" si="8"/>
        <v>2.2864466924753087E-2</v>
      </c>
      <c r="J20" s="229">
        <f t="shared" ref="J20" si="9">(J19-I19)/I19</f>
        <v>-6.9050989193828904E-2</v>
      </c>
      <c r="K20" s="230">
        <f t="shared" ref="K20" si="10">(K19-J19)/J19</f>
        <v>-5.8226638462647376E-2</v>
      </c>
      <c r="L20" s="17"/>
      <c r="M20" s="203"/>
      <c r="N20" s="106">
        <f>(N19-M19)/M19</f>
        <v>0.25112193184564463</v>
      </c>
      <c r="O20" s="216"/>
      <c r="P20" s="217"/>
      <c r="Q20" s="106">
        <f>(Q19-P19)/P19</f>
        <v>0.22830664713393534</v>
      </c>
    </row>
    <row r="21" spans="1:34" ht="27.75" customHeight="1" x14ac:dyDescent="0.25">
      <c r="A21" s="15" t="s">
        <v>127</v>
      </c>
      <c r="B21" s="231">
        <f>B17-B19</f>
        <v>329612.93099999957</v>
      </c>
      <c r="C21" s="232">
        <f t="shared" ref="C21:K21" si="11">C17-C19</f>
        <v>291358.0850000002</v>
      </c>
      <c r="D21" s="232">
        <f t="shared" si="11"/>
        <v>266512.13100000017</v>
      </c>
      <c r="E21" s="232">
        <f t="shared" si="11"/>
        <v>297562.72299999953</v>
      </c>
      <c r="F21" s="232">
        <f t="shared" si="11"/>
        <v>310243.35199999984</v>
      </c>
      <c r="G21" s="232">
        <f t="shared" si="11"/>
        <v>320678.3489999997</v>
      </c>
      <c r="H21" s="232">
        <f t="shared" si="11"/>
        <v>286223.00599999947</v>
      </c>
      <c r="I21" s="232">
        <f t="shared" si="11"/>
        <v>282809.19799999986</v>
      </c>
      <c r="J21" s="232">
        <f t="shared" si="11"/>
        <v>306315.68399999978</v>
      </c>
      <c r="K21" s="233">
        <f t="shared" si="11"/>
        <v>322094.88399999996</v>
      </c>
      <c r="L21" s="1"/>
      <c r="M21" s="204">
        <f>M17-M19</f>
        <v>216094.07</v>
      </c>
      <c r="N21" s="221">
        <f>N17-N19</f>
        <v>200980.91199999987</v>
      </c>
      <c r="O21" s="201">
        <f>O17-O19</f>
        <v>0</v>
      </c>
      <c r="P21" s="3">
        <f>P17-P19</f>
        <v>326418.49800000002</v>
      </c>
      <c r="Q21" s="221">
        <f>Q17-Q19</f>
        <v>306981.72599999979</v>
      </c>
    </row>
    <row r="22" spans="1:34" ht="27.75" customHeight="1" thickBot="1" x14ac:dyDescent="0.3">
      <c r="A22" s="198" t="s">
        <v>123</v>
      </c>
      <c r="B22" s="228"/>
      <c r="C22" s="229">
        <f t="shared" ref="C22:I22" si="12">(C21-B21)/B21</f>
        <v>-0.11605990664243518</v>
      </c>
      <c r="D22" s="229">
        <f t="shared" si="12"/>
        <v>-8.5276349890891168E-2</v>
      </c>
      <c r="E22" s="229">
        <f t="shared" si="12"/>
        <v>0.11650723696325607</v>
      </c>
      <c r="F22" s="229">
        <f t="shared" si="12"/>
        <v>4.2614978355337625E-2</v>
      </c>
      <c r="G22" s="229">
        <f t="shared" si="12"/>
        <v>3.3634877049677644E-2</v>
      </c>
      <c r="H22" s="229">
        <f t="shared" si="12"/>
        <v>-0.10744518021701634</v>
      </c>
      <c r="I22" s="229">
        <f t="shared" si="12"/>
        <v>-1.1927091563001816E-2</v>
      </c>
      <c r="J22" s="229">
        <f t="shared" ref="J22" si="13">(J21-I21)/I21</f>
        <v>8.3117827023433413E-2</v>
      </c>
      <c r="K22" s="230">
        <f t="shared" ref="K22" si="14">(K21-J21)/J21</f>
        <v>5.1512869971098829E-2</v>
      </c>
      <c r="L22" s="17"/>
      <c r="M22" s="203"/>
      <c r="N22" s="106">
        <f>(N21-M21)/M21</f>
        <v>-6.9937865486082704E-2</v>
      </c>
      <c r="O22" s="216"/>
      <c r="P22" s="217"/>
      <c r="Q22" s="106">
        <f>(Q21-P21)/P21</f>
        <v>-5.954555921031237E-2</v>
      </c>
    </row>
    <row r="23" spans="1:34" ht="27.75" hidden="1" customHeight="1" thickBot="1" x14ac:dyDescent="0.3">
      <c r="A23" s="183" t="s">
        <v>130</v>
      </c>
      <c r="B23" s="234">
        <f>(B17/B19)</f>
        <v>6.2585733558796406</v>
      </c>
      <c r="C23" s="235">
        <f>(C17/C19)</f>
        <v>4.6592847997904316</v>
      </c>
      <c r="D23" s="235">
        <f>(D17/D19)</f>
        <v>4.4295790391714371</v>
      </c>
      <c r="E23" s="235">
        <f>(E17/E19)</f>
        <v>4.358725889671283</v>
      </c>
      <c r="F23" s="236">
        <f>(F17/F19)</f>
        <v>4.8422979626281588</v>
      </c>
      <c r="G23" s="236"/>
      <c r="H23" s="236"/>
      <c r="I23" s="236"/>
      <c r="J23" s="236"/>
      <c r="K23" s="236"/>
      <c r="L23" s="181"/>
      <c r="M23" s="180">
        <f>(M17/M19)</f>
        <v>3.8448968266102077</v>
      </c>
      <c r="N23" s="222">
        <f>(N17/N19)</f>
        <v>3.1148464811305039</v>
      </c>
      <c r="O23" s="181"/>
      <c r="P23" s="180">
        <f>P17/P19</f>
        <v>4.1343870653020023</v>
      </c>
      <c r="Q23" s="222">
        <f>Q17/Q19</f>
        <v>3.3998471730126534</v>
      </c>
    </row>
    <row r="24" spans="1:34" ht="30" customHeight="1" thickBot="1" x14ac:dyDescent="0.3"/>
    <row r="25" spans="1:34" ht="22.5" customHeight="1" x14ac:dyDescent="0.25">
      <c r="A25" s="354" t="s">
        <v>16</v>
      </c>
      <c r="B25" s="356">
        <v>2007</v>
      </c>
      <c r="C25" s="352">
        <v>2008</v>
      </c>
      <c r="D25" s="352">
        <v>2009</v>
      </c>
      <c r="E25" s="352">
        <v>2010</v>
      </c>
      <c r="F25" s="352">
        <v>2011</v>
      </c>
      <c r="G25" s="352">
        <v>2012</v>
      </c>
      <c r="H25" s="352">
        <v>2013</v>
      </c>
      <c r="I25" s="352">
        <v>2014</v>
      </c>
      <c r="J25" s="352">
        <v>2015</v>
      </c>
      <c r="K25" s="358">
        <v>2016</v>
      </c>
      <c r="L25" s="238" t="s">
        <v>115</v>
      </c>
      <c r="M25" s="360" t="str">
        <f>M14</f>
        <v>Jan - set</v>
      </c>
      <c r="N25" s="361"/>
      <c r="O25" s="240" t="s">
        <v>116</v>
      </c>
      <c r="P25" s="350" t="s">
        <v>117</v>
      </c>
      <c r="Q25" s="351"/>
    </row>
    <row r="26" spans="1:34" ht="31.5" customHeight="1" thickBot="1" x14ac:dyDescent="0.3">
      <c r="A26" s="355"/>
      <c r="B26" s="357"/>
      <c r="C26" s="353"/>
      <c r="D26" s="353"/>
      <c r="E26" s="353"/>
      <c r="F26" s="353"/>
      <c r="G26" s="353"/>
      <c r="H26" s="353"/>
      <c r="I26" s="353"/>
      <c r="J26" s="353"/>
      <c r="K26" s="359"/>
      <c r="L26" s="239" t="str">
        <f>L4</f>
        <v>2007/2016</v>
      </c>
      <c r="M26" s="237">
        <f>M4</f>
        <v>2016</v>
      </c>
      <c r="N26" s="242">
        <f>N4</f>
        <v>2017</v>
      </c>
      <c r="O26" s="193" t="s">
        <v>118</v>
      </c>
      <c r="P26" s="194" t="str">
        <f>P4</f>
        <v>out 15 a set 16</v>
      </c>
      <c r="Q26" s="241" t="str">
        <f>Q4</f>
        <v>out 16 a set 17</v>
      </c>
    </row>
    <row r="27" spans="1:34" s="176" customFormat="1" ht="3" customHeight="1" thickBot="1" x14ac:dyDescent="0.3">
      <c r="A27" s="174"/>
      <c r="B27" s="219">
        <v>2007</v>
      </c>
      <c r="C27" s="219">
        <v>2008</v>
      </c>
      <c r="D27" s="219">
        <v>2009</v>
      </c>
      <c r="E27" s="219">
        <v>2010</v>
      </c>
      <c r="F27" s="219">
        <v>2011</v>
      </c>
      <c r="G27" s="219"/>
      <c r="H27" s="219"/>
      <c r="I27" s="219"/>
      <c r="J27" s="219"/>
      <c r="K27" s="219"/>
      <c r="L27" s="195"/>
      <c r="M27" s="174"/>
      <c r="N27" s="219"/>
      <c r="O27" s="174"/>
      <c r="P27" s="174"/>
      <c r="Q27" s="219"/>
    </row>
    <row r="28" spans="1:34" ht="27.75" customHeight="1" x14ac:dyDescent="0.25">
      <c r="A28" s="196" t="s">
        <v>119</v>
      </c>
      <c r="B28" s="223">
        <v>203692.62899999981</v>
      </c>
      <c r="C28" s="224">
        <v>204985.89900000018</v>
      </c>
      <c r="D28" s="224">
        <v>199789.29300000027</v>
      </c>
      <c r="E28" s="224">
        <v>228223.55300000019</v>
      </c>
      <c r="F28" s="224">
        <v>265930.68800000026</v>
      </c>
      <c r="G28" s="224">
        <v>297477.92300000013</v>
      </c>
      <c r="H28" s="224">
        <v>313201.62099999894</v>
      </c>
      <c r="I28" s="224">
        <v>319331.63400000043</v>
      </c>
      <c r="J28" s="224">
        <f>'2'!AJ63</f>
        <v>313646.51399999997</v>
      </c>
      <c r="K28" s="225">
        <f>'2'!AK63</f>
        <v>292733.26400000002</v>
      </c>
      <c r="L28" s="173"/>
      <c r="M28" s="202">
        <f>SUM('2'!AK51:AK59)</f>
        <v>202694.23000000004</v>
      </c>
      <c r="N28" s="220">
        <f>SUM('2'!AL51:AL59)</f>
        <v>240853.29800000007</v>
      </c>
      <c r="O28" s="200"/>
      <c r="P28" s="197">
        <f>SUM('2'!AJ60:AJ62,'2'!AK51:AK59)</f>
        <v>287260.57400000002</v>
      </c>
      <c r="Q28" s="220">
        <f>SUM('2'!AK60:AK62,'2'!AL51:AL59)</f>
        <v>330892.33200000005</v>
      </c>
    </row>
    <row r="29" spans="1:34" ht="27.75" customHeight="1" thickBot="1" x14ac:dyDescent="0.3">
      <c r="A29" s="199" t="s">
        <v>123</v>
      </c>
      <c r="B29" s="226"/>
      <c r="C29" s="227">
        <f t="shared" ref="C29:I29" si="15">(C28-B28)/B28</f>
        <v>6.3491251811589565E-3</v>
      </c>
      <c r="D29" s="227">
        <f t="shared" si="15"/>
        <v>-2.5351041341628616E-2</v>
      </c>
      <c r="E29" s="227">
        <f t="shared" si="15"/>
        <v>0.14232124040801267</v>
      </c>
      <c r="F29" s="227">
        <f t="shared" si="15"/>
        <v>0.16522017339726561</v>
      </c>
      <c r="G29" s="227">
        <f t="shared" si="15"/>
        <v>0.11862953928807134</v>
      </c>
      <c r="H29" s="227">
        <f t="shared" si="15"/>
        <v>5.2856688797033195E-2</v>
      </c>
      <c r="I29" s="227">
        <f t="shared" si="15"/>
        <v>1.9572098574807541E-2</v>
      </c>
      <c r="J29" s="227">
        <f t="shared" ref="J29" si="16">(J28-I28)/I28</f>
        <v>-1.7803184510058447E-2</v>
      </c>
      <c r="K29" s="177">
        <f t="shared" ref="K29" si="17">(K28-J28)/J28</f>
        <v>-6.6677769611684395E-2</v>
      </c>
      <c r="L29" s="1"/>
      <c r="M29" s="205"/>
      <c r="N29" s="103">
        <f>(N28-M28)/M28</f>
        <v>0.18825927111985388</v>
      </c>
      <c r="O29" s="201"/>
      <c r="P29" s="1"/>
      <c r="Q29" s="103">
        <f>(Q28-P28)/P28</f>
        <v>0.15188912767402613</v>
      </c>
    </row>
    <row r="30" spans="1:34" ht="27.75" customHeight="1" x14ac:dyDescent="0.25">
      <c r="A30" s="196" t="s">
        <v>124</v>
      </c>
      <c r="B30" s="223">
        <v>575.60500000000002</v>
      </c>
      <c r="C30" s="224">
        <v>741.03499999999963</v>
      </c>
      <c r="D30" s="224">
        <v>1388.8809999999992</v>
      </c>
      <c r="E30" s="224">
        <v>899.43599999999992</v>
      </c>
      <c r="F30" s="224">
        <v>1170.3489999999999</v>
      </c>
      <c r="G30" s="224">
        <v>1022.7370000000001</v>
      </c>
      <c r="H30" s="224">
        <v>1030.066</v>
      </c>
      <c r="I30" s="224">
        <v>1010.0199999999998</v>
      </c>
      <c r="J30" s="224">
        <f>'2'!AA63</f>
        <v>1183.202</v>
      </c>
      <c r="K30" s="225">
        <f>'2'!AB63</f>
        <v>1121.55</v>
      </c>
      <c r="L30" s="173"/>
      <c r="M30" s="202">
        <f>SUM('2'!AB51:AB59)</f>
        <v>909.97399999999993</v>
      </c>
      <c r="N30" s="220">
        <f>SUM('2'!AC51:AC59)</f>
        <v>879.66199999999992</v>
      </c>
      <c r="O30" s="200"/>
      <c r="P30" s="197">
        <f>SUM('2'!AA60:AA62,'2'!AB51,'2'!AB51:AB59)</f>
        <v>1367.075</v>
      </c>
      <c r="Q30" s="220">
        <f>SUM('2'!AB60:AB62,'2'!AC51:AC59)</f>
        <v>1091.2380000000001</v>
      </c>
    </row>
    <row r="31" spans="1:34" ht="27.75" customHeight="1" thickBot="1" x14ac:dyDescent="0.3">
      <c r="A31" s="198" t="s">
        <v>123</v>
      </c>
      <c r="B31" s="228"/>
      <c r="C31" s="229">
        <f t="shared" ref="C31:I31" si="18">(C30-B30)/B30</f>
        <v>0.28740195099069604</v>
      </c>
      <c r="D31" s="229">
        <f t="shared" si="18"/>
        <v>0.87424480625071677</v>
      </c>
      <c r="E31" s="229">
        <f t="shared" si="18"/>
        <v>-0.35240240164564102</v>
      </c>
      <c r="F31" s="229">
        <f t="shared" si="18"/>
        <v>0.30120319844880572</v>
      </c>
      <c r="G31" s="229">
        <f t="shared" si="18"/>
        <v>-0.12612648022085707</v>
      </c>
      <c r="H31" s="229">
        <f t="shared" si="18"/>
        <v>7.1660651760911652E-3</v>
      </c>
      <c r="I31" s="229">
        <f t="shared" si="18"/>
        <v>-1.9460888913914523E-2</v>
      </c>
      <c r="J31" s="229">
        <f t="shared" ref="J31" si="19">(J30-I30)/I30</f>
        <v>0.17146393140729915</v>
      </c>
      <c r="K31" s="230">
        <f t="shared" ref="K31" si="20">(K30-J30)/J30</f>
        <v>-5.2106064729437615E-2</v>
      </c>
      <c r="L31" s="17"/>
      <c r="M31" s="203"/>
      <c r="N31" s="106">
        <f>(N30-M30)/M30</f>
        <v>-3.3310841848228648E-2</v>
      </c>
      <c r="O31" s="216"/>
      <c r="P31" s="217"/>
      <c r="Q31" s="106">
        <f>(Q30-P30)/P30</f>
        <v>-0.20177166578278441</v>
      </c>
    </row>
    <row r="32" spans="1:34" ht="27.75" customHeight="1" x14ac:dyDescent="0.25">
      <c r="A32" s="15" t="s">
        <v>127</v>
      </c>
      <c r="B32" s="231">
        <f>(B28-B30)</f>
        <v>203117.0239999998</v>
      </c>
      <c r="C32" s="232">
        <f t="shared" ref="C32:K32" si="21">(C28-C30)</f>
        <v>204244.86400000018</v>
      </c>
      <c r="D32" s="232">
        <f t="shared" si="21"/>
        <v>198400.41200000027</v>
      </c>
      <c r="E32" s="232">
        <f t="shared" si="21"/>
        <v>227324.1170000002</v>
      </c>
      <c r="F32" s="232">
        <f t="shared" si="21"/>
        <v>264760.33900000027</v>
      </c>
      <c r="G32" s="232">
        <f t="shared" si="21"/>
        <v>296455.1860000001</v>
      </c>
      <c r="H32" s="232">
        <f t="shared" si="21"/>
        <v>312171.55499999895</v>
      </c>
      <c r="I32" s="232">
        <f t="shared" si="21"/>
        <v>318321.61400000041</v>
      </c>
      <c r="J32" s="232">
        <f t="shared" si="21"/>
        <v>312463.31199999998</v>
      </c>
      <c r="K32" s="233">
        <f t="shared" si="21"/>
        <v>291611.71400000004</v>
      </c>
      <c r="L32" s="1"/>
      <c r="M32" s="204">
        <f>M28-M30</f>
        <v>201784.25600000005</v>
      </c>
      <c r="N32" s="221">
        <f>N28-N30</f>
        <v>239973.63600000006</v>
      </c>
      <c r="O32" s="201">
        <f>O28-O30</f>
        <v>0</v>
      </c>
      <c r="P32" s="3">
        <f>P28-P30</f>
        <v>285893.49900000001</v>
      </c>
      <c r="Q32" s="221">
        <f>Q28-Q30</f>
        <v>329801.09400000004</v>
      </c>
    </row>
    <row r="33" spans="1:17" ht="27.75" customHeight="1" thickBot="1" x14ac:dyDescent="0.3">
      <c r="A33" s="198" t="s">
        <v>123</v>
      </c>
      <c r="B33" s="228"/>
      <c r="C33" s="229">
        <f t="shared" ref="C33:I33" si="22">(C32-B32)/B32</f>
        <v>5.5526611102788507E-3</v>
      </c>
      <c r="D33" s="229">
        <f t="shared" si="22"/>
        <v>-2.8614927619427914E-2</v>
      </c>
      <c r="E33" s="229">
        <f t="shared" si="22"/>
        <v>0.14578450068944357</v>
      </c>
      <c r="F33" s="229">
        <f t="shared" si="22"/>
        <v>0.16468213973091131</v>
      </c>
      <c r="G33" s="229">
        <f t="shared" si="22"/>
        <v>0.11971146101304773</v>
      </c>
      <c r="H33" s="229">
        <f t="shared" si="22"/>
        <v>5.3014316302089706E-2</v>
      </c>
      <c r="I33" s="229">
        <f t="shared" si="22"/>
        <v>1.9700894913380191E-2</v>
      </c>
      <c r="J33" s="229">
        <f t="shared" ref="J33" si="23">(J32-I32)/I32</f>
        <v>-1.8403720458644145E-2</v>
      </c>
      <c r="K33" s="230">
        <f t="shared" ref="K33" si="24">(K32-J32)/J32</f>
        <v>-6.673294815488591E-2</v>
      </c>
      <c r="L33" s="17"/>
      <c r="M33" s="203"/>
      <c r="N33" s="106">
        <f>(N32-M32)/M32</f>
        <v>0.18925847217733377</v>
      </c>
      <c r="O33" s="216"/>
      <c r="P33" s="217"/>
      <c r="Q33" s="106">
        <f>(Q32-P32)/P32</f>
        <v>0.15358024982582771</v>
      </c>
    </row>
    <row r="34" spans="1:17" ht="27.75" hidden="1" customHeight="1" thickBot="1" x14ac:dyDescent="0.3">
      <c r="A34" s="183" t="s">
        <v>130</v>
      </c>
      <c r="B34" s="234">
        <f>(B28/B30)</f>
        <v>353.87571164253228</v>
      </c>
      <c r="C34" s="235">
        <f>(C28/C30)</f>
        <v>276.62107592758815</v>
      </c>
      <c r="D34" s="235">
        <f>(D28/D30)</f>
        <v>143.84910802293385</v>
      </c>
      <c r="E34" s="235">
        <f>(E28/E30)</f>
        <v>253.74073641704379</v>
      </c>
      <c r="F34" s="236">
        <f>(F28/F30)</f>
        <v>227.22340771855255</v>
      </c>
      <c r="G34" s="236"/>
      <c r="H34" s="236"/>
      <c r="I34" s="236"/>
      <c r="J34" s="236"/>
      <c r="K34" s="236"/>
      <c r="L34" s="181"/>
      <c r="M34" s="180">
        <f>(M28/M30)</f>
        <v>222.7472762958063</v>
      </c>
      <c r="N34" s="222">
        <f>(N28/N30)</f>
        <v>273.80209444081942</v>
      </c>
      <c r="O34" s="181"/>
      <c r="P34" s="180">
        <f>P28/P30</f>
        <v>210.127881791416</v>
      </c>
      <c r="Q34" s="222">
        <f>Q28/Q30</f>
        <v>303.22654819571903</v>
      </c>
    </row>
    <row r="36" spans="1:17" x14ac:dyDescent="0.25">
      <c r="A36" s="10" t="s">
        <v>139</v>
      </c>
    </row>
  </sheetData>
  <mergeCells count="39">
    <mergeCell ref="P25:Q25"/>
    <mergeCell ref="J25:J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M25:N25"/>
    <mergeCell ref="P14:Q14"/>
    <mergeCell ref="J14:J15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K14:K15"/>
    <mergeCell ref="M14:N14"/>
    <mergeCell ref="P3:Q3"/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M3:N3"/>
  </mergeCells>
  <conditionalFormatting sqref="R11">
    <cfRule type="cellIs" dxfId="21" priority="166" operator="greaterThan">
      <formula>0</formula>
    </cfRule>
    <cfRule type="cellIs" dxfId="20" priority="167" operator="lessThan">
      <formula>0</formula>
    </cfRule>
  </conditionalFormatting>
  <conditionalFormatting sqref="M12:N12">
    <cfRule type="cellIs" dxfId="19" priority="176" operator="greaterThan">
      <formula>0</formula>
    </cfRule>
    <cfRule type="cellIs" dxfId="18" priority="177" operator="lessThan">
      <formula>0</formula>
    </cfRule>
  </conditionalFormatting>
  <conditionalFormatting sqref="B12:K12">
    <cfRule type="cellIs" dxfId="17" priority="174" operator="greaterThan">
      <formula>0</formula>
    </cfRule>
    <cfRule type="cellIs" dxfId="16" priority="175" operator="lessThan">
      <formula>0</formula>
    </cfRule>
  </conditionalFormatting>
  <conditionalFormatting sqref="B23:K23">
    <cfRule type="cellIs" dxfId="15" priority="154" operator="greaterThan">
      <formula>0</formula>
    </cfRule>
    <cfRule type="cellIs" dxfId="14" priority="155" operator="lessThan">
      <formula>0</formula>
    </cfRule>
  </conditionalFormatting>
  <conditionalFormatting sqref="P12:Q12">
    <cfRule type="cellIs" dxfId="13" priority="168" operator="greaterThan">
      <formula>0</formula>
    </cfRule>
    <cfRule type="cellIs" dxfId="12" priority="169" operator="lessThan">
      <formula>0</formula>
    </cfRule>
  </conditionalFormatting>
  <conditionalFormatting sqref="M23:N23">
    <cfRule type="cellIs" dxfId="11" priority="156" operator="greaterThan">
      <formula>0</formula>
    </cfRule>
    <cfRule type="cellIs" dxfId="10" priority="157" operator="lessThan">
      <formula>0</formula>
    </cfRule>
  </conditionalFormatting>
  <conditionalFormatting sqref="P23:Q23">
    <cfRule type="cellIs" dxfId="9" priority="148" operator="greaterThan">
      <formula>0</formula>
    </cfRule>
    <cfRule type="cellIs" dxfId="8" priority="149" operator="lessThan">
      <formula>0</formula>
    </cfRule>
  </conditionalFormatting>
  <conditionalFormatting sqref="M34:N34">
    <cfRule type="cellIs" dxfId="7" priority="138" operator="greaterThan">
      <formula>0</formula>
    </cfRule>
    <cfRule type="cellIs" dxfId="6" priority="139" operator="lessThan">
      <formula>0</formula>
    </cfRule>
  </conditionalFormatting>
  <conditionalFormatting sqref="B34:K34">
    <cfRule type="cellIs" dxfId="5" priority="136" operator="greaterThan">
      <formula>0</formula>
    </cfRule>
    <cfRule type="cellIs" dxfId="4" priority="137" operator="lessThan">
      <formula>0</formula>
    </cfRule>
  </conditionalFormatting>
  <conditionalFormatting sqref="P34:Q34">
    <cfRule type="cellIs" dxfId="3" priority="130" operator="greaterThan">
      <formula>0</formula>
    </cfRule>
    <cfRule type="cellIs" dxfId="2" priority="13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ABB28AFE-3C6F-4EB6-B354-99B70F866B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C7:K7</xm:sqref>
        </x14:conditionalFormatting>
        <x14:conditionalFormatting xmlns:xm="http://schemas.microsoft.com/office/excel/2006/main">
          <x14:cfRule type="iconSet" priority="20" id="{110E76B7-4E0B-4C3D-A4A8-E160E618B7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</xm:sqref>
        </x14:conditionalFormatting>
        <x14:conditionalFormatting xmlns:xm="http://schemas.microsoft.com/office/excel/2006/main">
          <x14:cfRule type="iconSet" priority="19" id="{04469431-9344-4136-9661-6790C1D727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18" id="{7579AD17-B03B-4C48-ADA0-CD26E0FA65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C9:K9</xm:sqref>
        </x14:conditionalFormatting>
        <x14:conditionalFormatting xmlns:xm="http://schemas.microsoft.com/office/excel/2006/main">
          <x14:cfRule type="iconSet" priority="17" id="{3C6E45D1-A71E-4397-BDCA-39AB9678E9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C11:K11</xm:sqref>
        </x14:conditionalFormatting>
        <x14:conditionalFormatting xmlns:xm="http://schemas.microsoft.com/office/excel/2006/main">
          <x14:cfRule type="iconSet" priority="16" id="{F2FAD7D5-E6E1-4FE2-B50B-C66645B2B3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N9:Q9</xm:sqref>
        </x14:conditionalFormatting>
        <x14:conditionalFormatting xmlns:xm="http://schemas.microsoft.com/office/excel/2006/main">
          <x14:cfRule type="iconSet" priority="15" id="{255B781A-5785-4BD7-BEF4-38A592BAA9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N11:Q11</xm:sqref>
        </x14:conditionalFormatting>
        <x14:conditionalFormatting xmlns:xm="http://schemas.microsoft.com/office/excel/2006/main">
          <x14:cfRule type="iconSet" priority="14" id="{1A191C31-54EF-4ACD-8672-34C48A9C75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13" id="{E7EE7943-4828-4A4B-8D15-101779AB5A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12" id="{BCF6EAA2-6F82-4CBF-8D0B-53951005C9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Q18</xm:sqref>
        </x14:conditionalFormatting>
        <x14:conditionalFormatting xmlns:xm="http://schemas.microsoft.com/office/excel/2006/main">
          <x14:cfRule type="iconSet" priority="11" id="{C28AA0AD-F473-42DC-A4EB-A0E63117DF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10" id="{F61510FB-9CD3-4784-9138-BF61AD8B48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9" id="{64052EBD-0303-4952-B15F-9F13492C41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N20:Q20</xm:sqref>
        </x14:conditionalFormatting>
        <x14:conditionalFormatting xmlns:xm="http://schemas.microsoft.com/office/excel/2006/main">
          <x14:cfRule type="iconSet" priority="8" id="{7B440260-6323-436A-94F4-BE4BB210C8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N22:Q22</xm:sqref>
        </x14:conditionalFormatting>
        <x14:conditionalFormatting xmlns:xm="http://schemas.microsoft.com/office/excel/2006/main">
          <x14:cfRule type="iconSet" priority="7" id="{8629E2D8-FA20-402E-988A-55B2134424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6" id="{0693E060-ACE6-4774-ABD7-29ECDB11FB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5" id="{2448FB25-161E-4AC7-A214-3A72EE193FD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Q29</xm:sqref>
        </x14:conditionalFormatting>
        <x14:conditionalFormatting xmlns:xm="http://schemas.microsoft.com/office/excel/2006/main">
          <x14:cfRule type="iconSet" priority="4" id="{34B1737B-D781-48B9-BFDF-C9EC6A543E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3" id="{3C54684F-2043-4BF8-8221-93CB5B9CC27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2" id="{DC4FA5D0-4CD3-40D3-94E8-322FE6C4678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N31:Q31</xm:sqref>
        </x14:conditionalFormatting>
        <x14:conditionalFormatting xmlns:xm="http://schemas.microsoft.com/office/excel/2006/main">
          <x14:cfRule type="iconSet" priority="1" id="{1A5AAC2F-8B26-44DD-8332-1E33332997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N33:Q33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9"/>
  <sheetViews>
    <sheetView showGridLines="0" topLeftCell="W43" workbookViewId="0">
      <selection activeCell="AK51" sqref="AK51:AL62"/>
    </sheetView>
  </sheetViews>
  <sheetFormatPr defaultRowHeight="15" x14ac:dyDescent="0.25"/>
  <cols>
    <col min="1" max="1" width="18.7109375" customWidth="1"/>
    <col min="10" max="10" width="10.140625" style="76" customWidth="1"/>
    <col min="19" max="19" width="9.85546875" style="76" customWidth="1"/>
    <col min="20" max="20" width="1.7109375" customWidth="1"/>
    <col min="21" max="21" width="18.7109375" hidden="1" customWidth="1"/>
    <col min="30" max="30" width="10" style="76" customWidth="1"/>
    <col min="39" max="39" width="10.140625" style="76" customWidth="1"/>
    <col min="40" max="40" width="1.7109375" customWidth="1"/>
    <col min="49" max="49" width="10.140625" style="76" customWidth="1"/>
    <col min="58" max="58" width="9.85546875" style="76" customWidth="1"/>
    <col min="60" max="61" width="9.140625" style="184"/>
  </cols>
  <sheetData>
    <row r="1" spans="1:61" ht="15.75" x14ac:dyDescent="0.25">
      <c r="A1" s="7" t="s">
        <v>140</v>
      </c>
    </row>
    <row r="3" spans="1:61" ht="15.75" thickBot="1" x14ac:dyDescent="0.3">
      <c r="S3" s="185" t="s">
        <v>1</v>
      </c>
      <c r="AM3" s="244">
        <v>1000</v>
      </c>
      <c r="BF3" s="244" t="s">
        <v>113</v>
      </c>
    </row>
    <row r="4" spans="1:61" ht="20.100000000000001" customHeight="1" x14ac:dyDescent="0.25">
      <c r="A4" s="367" t="s">
        <v>3</v>
      </c>
      <c r="B4" s="369" t="s">
        <v>141</v>
      </c>
      <c r="C4" s="363"/>
      <c r="D4" s="363"/>
      <c r="E4" s="363"/>
      <c r="F4" s="363"/>
      <c r="G4" s="363"/>
      <c r="H4" s="363"/>
      <c r="I4" s="364"/>
      <c r="J4" s="365" t="s">
        <v>162</v>
      </c>
      <c r="K4" s="369" t="s">
        <v>142</v>
      </c>
      <c r="L4" s="363"/>
      <c r="M4" s="363"/>
      <c r="N4" s="363"/>
      <c r="O4" s="363"/>
      <c r="P4" s="363"/>
      <c r="Q4" s="363"/>
      <c r="R4" s="364"/>
      <c r="S4" s="370" t="str">
        <f>J4</f>
        <v>D       2017/2016</v>
      </c>
      <c r="U4" s="372" t="s">
        <v>3</v>
      </c>
      <c r="V4" s="362" t="s">
        <v>141</v>
      </c>
      <c r="W4" s="363"/>
      <c r="X4" s="363"/>
      <c r="Y4" s="363"/>
      <c r="Z4" s="363"/>
      <c r="AA4" s="363"/>
      <c r="AB4" s="363"/>
      <c r="AC4" s="364"/>
      <c r="AD4" s="365" t="s">
        <v>162</v>
      </c>
      <c r="AE4" s="369" t="s">
        <v>142</v>
      </c>
      <c r="AF4" s="363"/>
      <c r="AG4" s="363"/>
      <c r="AH4" s="363"/>
      <c r="AI4" s="363"/>
      <c r="AJ4" s="363"/>
      <c r="AK4" s="363"/>
      <c r="AL4" s="364"/>
      <c r="AM4" s="370" t="s">
        <v>162</v>
      </c>
      <c r="AO4" s="362" t="s">
        <v>141</v>
      </c>
      <c r="AP4" s="363"/>
      <c r="AQ4" s="363"/>
      <c r="AR4" s="363"/>
      <c r="AS4" s="363"/>
      <c r="AT4" s="363"/>
      <c r="AU4" s="363"/>
      <c r="AV4" s="364"/>
      <c r="AW4" s="365" t="s">
        <v>162</v>
      </c>
      <c r="AX4" s="369" t="s">
        <v>142</v>
      </c>
      <c r="AY4" s="363"/>
      <c r="AZ4" s="363"/>
      <c r="BA4" s="363"/>
      <c r="BB4" s="363"/>
      <c r="BC4" s="363"/>
      <c r="BD4" s="363"/>
      <c r="BE4" s="364"/>
      <c r="BF4" s="370" t="s">
        <v>162</v>
      </c>
    </row>
    <row r="5" spans="1:61" ht="20.100000000000001" customHeight="1" thickBot="1" x14ac:dyDescent="0.3">
      <c r="A5" s="368"/>
      <c r="B5" s="172">
        <v>2010</v>
      </c>
      <c r="C5" s="253">
        <v>2011</v>
      </c>
      <c r="D5" s="253">
        <v>2012</v>
      </c>
      <c r="E5" s="253">
        <v>2013</v>
      </c>
      <c r="F5" s="253">
        <v>2014</v>
      </c>
      <c r="G5" s="253">
        <v>2015</v>
      </c>
      <c r="H5" s="253">
        <v>2016</v>
      </c>
      <c r="I5" s="250">
        <v>2017</v>
      </c>
      <c r="J5" s="366"/>
      <c r="K5" s="172">
        <v>2010</v>
      </c>
      <c r="L5" s="253">
        <v>2011</v>
      </c>
      <c r="M5" s="253">
        <v>2012</v>
      </c>
      <c r="N5" s="253">
        <v>2013</v>
      </c>
      <c r="O5" s="253">
        <v>2014</v>
      </c>
      <c r="P5" s="253">
        <v>2015</v>
      </c>
      <c r="Q5" s="253">
        <v>2016</v>
      </c>
      <c r="R5" s="250">
        <v>2017</v>
      </c>
      <c r="S5" s="371"/>
      <c r="U5" s="373"/>
      <c r="V5" s="41">
        <v>2010</v>
      </c>
      <c r="W5" s="253">
        <v>2011</v>
      </c>
      <c r="X5" s="253">
        <v>2012</v>
      </c>
      <c r="Y5" s="253">
        <v>2013</v>
      </c>
      <c r="Z5" s="253">
        <v>2014</v>
      </c>
      <c r="AA5" s="253">
        <v>2015</v>
      </c>
      <c r="AB5" s="253">
        <v>2016</v>
      </c>
      <c r="AC5" s="250">
        <v>2017</v>
      </c>
      <c r="AD5" s="366"/>
      <c r="AE5" s="172">
        <v>2010</v>
      </c>
      <c r="AF5" s="253">
        <v>2011</v>
      </c>
      <c r="AG5" s="253">
        <v>2012</v>
      </c>
      <c r="AH5" s="253">
        <f>Y5</f>
        <v>2013</v>
      </c>
      <c r="AI5" s="253">
        <f>Z5</f>
        <v>2014</v>
      </c>
      <c r="AJ5" s="253">
        <v>2015</v>
      </c>
      <c r="AK5" s="253">
        <f>AB5</f>
        <v>2016</v>
      </c>
      <c r="AL5" s="250">
        <f>AC5</f>
        <v>2017</v>
      </c>
      <c r="AM5" s="371"/>
      <c r="AO5" s="41">
        <v>2010</v>
      </c>
      <c r="AP5" s="253">
        <v>2011</v>
      </c>
      <c r="AQ5" s="253">
        <v>2012</v>
      </c>
      <c r="AR5" s="253">
        <f>AH5</f>
        <v>2013</v>
      </c>
      <c r="AS5" s="253">
        <f>AI5</f>
        <v>2014</v>
      </c>
      <c r="AT5" s="253">
        <v>2015</v>
      </c>
      <c r="AU5" s="253">
        <v>2016</v>
      </c>
      <c r="AV5" s="250">
        <f>AL5</f>
        <v>2017</v>
      </c>
      <c r="AW5" s="366"/>
      <c r="AX5" s="172">
        <v>2010</v>
      </c>
      <c r="AY5" s="253">
        <v>2011</v>
      </c>
      <c r="AZ5" s="253">
        <v>2012</v>
      </c>
      <c r="BA5" s="253">
        <f>AR5</f>
        <v>2013</v>
      </c>
      <c r="BB5" s="253">
        <f t="shared" ref="BB5" si="0">AS5</f>
        <v>2014</v>
      </c>
      <c r="BC5" s="253">
        <v>2015</v>
      </c>
      <c r="BD5" s="253">
        <v>2016</v>
      </c>
      <c r="BE5" s="250">
        <v>2017</v>
      </c>
      <c r="BF5" s="371"/>
      <c r="BH5" s="186">
        <v>2013</v>
      </c>
      <c r="BI5" s="186">
        <v>2014</v>
      </c>
    </row>
    <row r="6" spans="1:61" ht="3" customHeight="1" thickBot="1" x14ac:dyDescent="0.3">
      <c r="A6" s="187"/>
      <c r="B6" s="218"/>
      <c r="C6" s="218"/>
      <c r="D6" s="218"/>
      <c r="E6" s="218"/>
      <c r="F6" s="218"/>
      <c r="G6" s="218"/>
      <c r="H6" s="218"/>
      <c r="I6" s="218"/>
      <c r="J6" s="243"/>
      <c r="K6" s="186"/>
      <c r="L6" s="186"/>
      <c r="M6" s="186"/>
      <c r="N6" s="186"/>
      <c r="O6" s="186"/>
      <c r="P6" s="186"/>
      <c r="Q6" s="186"/>
      <c r="R6" s="186"/>
      <c r="S6" s="245"/>
      <c r="T6" s="9"/>
      <c r="U6" s="187"/>
      <c r="V6" s="218"/>
      <c r="W6" s="218"/>
      <c r="X6" s="218"/>
      <c r="Y6" s="218"/>
      <c r="Z6" s="218"/>
      <c r="AA6" s="218"/>
      <c r="AB6" s="218"/>
      <c r="AC6" s="218"/>
      <c r="AD6" s="243"/>
      <c r="AE6" s="218">
        <v>2010</v>
      </c>
      <c r="AF6" s="218">
        <v>2011</v>
      </c>
      <c r="AG6" s="218">
        <v>2012</v>
      </c>
      <c r="AH6" s="218"/>
      <c r="AI6" s="218"/>
      <c r="AJ6" s="218"/>
      <c r="AK6" s="218"/>
      <c r="AL6" s="218"/>
      <c r="AM6" s="243"/>
      <c r="AN6" s="9"/>
      <c r="AO6" s="186"/>
      <c r="AP6" s="186"/>
      <c r="AQ6" s="186"/>
      <c r="AR6" s="186"/>
      <c r="AS6" s="186"/>
      <c r="AT6" s="186"/>
      <c r="AU6" s="186"/>
      <c r="AV6" s="186"/>
      <c r="AW6" s="245"/>
      <c r="AX6" s="218"/>
      <c r="AY6" s="218"/>
      <c r="AZ6" s="218"/>
      <c r="BA6" s="218"/>
      <c r="BB6" s="218"/>
      <c r="BC6" s="218"/>
      <c r="BD6" s="218"/>
      <c r="BE6" s="218"/>
      <c r="BF6" s="245"/>
    </row>
    <row r="7" spans="1:61" ht="20.100000000000001" customHeight="1" x14ac:dyDescent="0.25">
      <c r="A7" s="207" t="s">
        <v>143</v>
      </c>
      <c r="B7" s="70">
        <v>112208.21</v>
      </c>
      <c r="C7" s="314">
        <v>125412.47000000002</v>
      </c>
      <c r="D7" s="314">
        <v>111648.51</v>
      </c>
      <c r="E7" s="314">
        <v>101032.48999999999</v>
      </c>
      <c r="F7" s="314">
        <v>181499.08999999997</v>
      </c>
      <c r="G7" s="314">
        <v>165515.38999999981</v>
      </c>
      <c r="H7" s="314">
        <v>127659.04000000002</v>
      </c>
      <c r="I7" s="197">
        <v>164026.71999999997</v>
      </c>
      <c r="J7" s="124">
        <f t="shared" ref="J7:J9" si="1">(I7-H7)/I7</f>
        <v>0.22171802252706119</v>
      </c>
      <c r="K7" s="197">
        <v>162618.44999999995</v>
      </c>
      <c r="L7" s="314">
        <v>156534.06999999998</v>
      </c>
      <c r="M7" s="314">
        <v>239190.1999999999</v>
      </c>
      <c r="N7" s="314">
        <v>213768.74999999997</v>
      </c>
      <c r="O7" s="314">
        <v>196345.2</v>
      </c>
      <c r="P7" s="314">
        <v>183217.2099999999</v>
      </c>
      <c r="Q7" s="314">
        <v>164257.34999999992</v>
      </c>
      <c r="R7" s="197">
        <v>193807.82999999987</v>
      </c>
      <c r="S7" s="124">
        <f>(R7-Q7)/Q7</f>
        <v>0.17990354769512576</v>
      </c>
      <c r="U7" s="189" t="s">
        <v>143</v>
      </c>
      <c r="V7" s="70">
        <v>5046.811999999999</v>
      </c>
      <c r="W7" s="314">
        <v>5419.8780000000006</v>
      </c>
      <c r="X7" s="314">
        <v>5376.692</v>
      </c>
      <c r="Y7" s="314">
        <v>8185.9700000000021</v>
      </c>
      <c r="Z7" s="314">
        <v>9253.7109999999993</v>
      </c>
      <c r="AA7" s="314">
        <v>8018.4579999999987</v>
      </c>
      <c r="AB7" s="314">
        <v>7560.234000000004</v>
      </c>
      <c r="AC7" s="197">
        <v>9338.5250000000033</v>
      </c>
      <c r="AD7" s="124">
        <f>(AC7-AB7)/AB7</f>
        <v>0.23521639674115885</v>
      </c>
      <c r="AE7" s="197">
        <v>37448.925000000003</v>
      </c>
      <c r="AF7" s="314">
        <v>38839.965999999986</v>
      </c>
      <c r="AG7" s="314">
        <v>43280.928999999975</v>
      </c>
      <c r="AH7" s="314">
        <v>45616.113000000012</v>
      </c>
      <c r="AI7" s="314">
        <v>47446.346999999972</v>
      </c>
      <c r="AJ7" s="314">
        <v>44866.651000000042</v>
      </c>
      <c r="AK7" s="314">
        <v>44711.127000000008</v>
      </c>
      <c r="AL7" s="197">
        <v>48591.736000000034</v>
      </c>
      <c r="AM7" s="124">
        <f>(AL7-AK7)/AK7</f>
        <v>8.6792913987608161E-2</v>
      </c>
      <c r="AO7" s="211">
        <f t="shared" ref="AO7:AO16" si="2">(V7/B7)*10</f>
        <v>0.44977207995742902</v>
      </c>
      <c r="AP7" s="317">
        <f t="shared" ref="AP7:AP16" si="3">(W7/C7)*10</f>
        <v>0.43216420185329257</v>
      </c>
      <c r="AQ7" s="317">
        <f t="shared" ref="AQ7:AQ16" si="4">(X7/D7)*10</f>
        <v>0.48157310832003042</v>
      </c>
      <c r="AR7" s="317">
        <f t="shared" ref="AR7:AR16" si="5">(Y7/E7)*10</f>
        <v>0.81023144139078462</v>
      </c>
      <c r="AS7" s="317">
        <f t="shared" ref="AS7:AS16" si="6">(Z7/F7)*10</f>
        <v>0.50984889235532815</v>
      </c>
      <c r="AT7" s="317">
        <f t="shared" ref="AT7:AT16" si="7">(AA7/G7)*10</f>
        <v>0.48445392298565154</v>
      </c>
      <c r="AU7" s="317">
        <f t="shared" ref="AU7:AU16" si="8">(AB7/H7)*10</f>
        <v>0.59222080943112232</v>
      </c>
      <c r="AV7" s="212">
        <f t="shared" ref="AV7:AV9" si="9">(AC7/I7)*10</f>
        <v>0.56932949704779834</v>
      </c>
      <c r="AW7" s="124">
        <f t="shared" ref="AW7:AW9" si="10">IF(AV7="","",(AV7-AU7)/AU7)</f>
        <v>-3.8653340137292713E-2</v>
      </c>
      <c r="AX7" s="212">
        <f t="shared" ref="AX7:AX22" si="11">(AE7/K7)*10</f>
        <v>2.3028706152346192</v>
      </c>
      <c r="AY7" s="317">
        <f t="shared" ref="AY7:AY22" si="12">(AF7/L7)*10</f>
        <v>2.4812467982209876</v>
      </c>
      <c r="AZ7" s="317">
        <f t="shared" ref="AZ7:AZ22" si="13">(AG7/M7)*10</f>
        <v>1.8094775204000828</v>
      </c>
      <c r="BA7" s="317">
        <f t="shared" ref="BA7:BA22" si="14">(AH7/N7)*10</f>
        <v>2.1338999736865198</v>
      </c>
      <c r="BB7" s="317">
        <f t="shared" ref="BB7:BB22" si="15">(AI7/O7)*10</f>
        <v>2.4164760330275441</v>
      </c>
      <c r="BC7" s="317">
        <f t="shared" ref="BC7:BC22" si="16">(AJ7/P7)*10</f>
        <v>2.4488229571883595</v>
      </c>
      <c r="BD7" s="317">
        <f t="shared" ref="BD7:BD22" si="17">(AK7/Q7)*10</f>
        <v>2.7220168229914843</v>
      </c>
      <c r="BE7" s="212">
        <f t="shared" ref="BE7:BE9" si="18">(AL7/R7)*10</f>
        <v>2.5072122215082882</v>
      </c>
      <c r="BF7" s="124">
        <f>(BE7-BD7)/BD7</f>
        <v>-7.8913767052742473E-2</v>
      </c>
      <c r="BH7" s="190">
        <f t="shared" ref="BH7:BH18" si="19">AK7-AB7</f>
        <v>37150.893000000004</v>
      </c>
      <c r="BI7" s="190">
        <f t="shared" ref="BI7:BI18" si="20">AL7-AC7</f>
        <v>39253.211000000032</v>
      </c>
    </row>
    <row r="8" spans="1:61" ht="20.100000000000001" customHeight="1" x14ac:dyDescent="0.25">
      <c r="A8" s="208" t="s">
        <v>144</v>
      </c>
      <c r="B8" s="28">
        <v>103876.33999999997</v>
      </c>
      <c r="C8" s="315">
        <v>109703.67999999998</v>
      </c>
      <c r="D8" s="315">
        <v>90718.43</v>
      </c>
      <c r="E8" s="315">
        <v>91462.49</v>
      </c>
      <c r="F8" s="315">
        <v>178750.52</v>
      </c>
      <c r="G8" s="315">
        <v>189327.78999999998</v>
      </c>
      <c r="H8" s="315">
        <v>154074.25</v>
      </c>
      <c r="I8" s="3">
        <v>165661.25</v>
      </c>
      <c r="J8" s="112">
        <f t="shared" si="1"/>
        <v>6.9943936798738393E-2</v>
      </c>
      <c r="K8" s="3">
        <v>161664.07999999981</v>
      </c>
      <c r="L8" s="315">
        <v>214997.14</v>
      </c>
      <c r="M8" s="315">
        <v>230196.23999999993</v>
      </c>
      <c r="N8" s="315">
        <v>260171.31000000006</v>
      </c>
      <c r="O8" s="315">
        <v>219768.14999999994</v>
      </c>
      <c r="P8" s="315">
        <v>191622.89999999979</v>
      </c>
      <c r="Q8" s="315">
        <v>187047.40999999992</v>
      </c>
      <c r="R8" s="3">
        <v>187127.47000000003</v>
      </c>
      <c r="S8" s="112">
        <f t="shared" ref="S8:S9" si="21">(R8-Q8)/Q8</f>
        <v>4.2801982663173E-4</v>
      </c>
      <c r="U8" s="189" t="s">
        <v>144</v>
      </c>
      <c r="V8" s="28">
        <v>4875.3999999999996</v>
      </c>
      <c r="W8" s="315">
        <v>5047.22</v>
      </c>
      <c r="X8" s="315">
        <v>4979.2489999999998</v>
      </c>
      <c r="Y8" s="315">
        <v>7645.0780000000004</v>
      </c>
      <c r="Z8" s="315">
        <v>9124.9479999999967</v>
      </c>
      <c r="AA8" s="315">
        <v>9271.5960000000014</v>
      </c>
      <c r="AB8" s="315">
        <v>8223.6529999999984</v>
      </c>
      <c r="AC8" s="3">
        <v>10055.649999999996</v>
      </c>
      <c r="AD8" s="112">
        <f t="shared" ref="AD8:AD9" si="22">(AC8-AB8)/AB8</f>
        <v>0.2227716806630822</v>
      </c>
      <c r="AE8" s="3">
        <v>39208.55799999999</v>
      </c>
      <c r="AF8" s="315">
        <v>43534.874999999993</v>
      </c>
      <c r="AG8" s="315">
        <v>46936.957999999977</v>
      </c>
      <c r="AH8" s="315">
        <v>51921.968000000052</v>
      </c>
      <c r="AI8" s="315">
        <v>51933.389000000017</v>
      </c>
      <c r="AJ8" s="315">
        <v>46937.144999999968</v>
      </c>
      <c r="AK8" s="315">
        <v>48450.945</v>
      </c>
      <c r="AL8" s="3">
        <v>48987.734999999971</v>
      </c>
      <c r="AM8" s="112">
        <f t="shared" ref="AM8:AM9" si="23">(AL8-AK8)/AK8</f>
        <v>1.1079040873196009E-2</v>
      </c>
      <c r="AO8" s="213">
        <f t="shared" si="2"/>
        <v>0.46934653261753362</v>
      </c>
      <c r="AP8" s="318">
        <f t="shared" si="3"/>
        <v>0.46007754707955117</v>
      </c>
      <c r="AQ8" s="318">
        <f t="shared" si="4"/>
        <v>0.54886851547144277</v>
      </c>
      <c r="AR8" s="318">
        <f t="shared" si="5"/>
        <v>0.83587031142493495</v>
      </c>
      <c r="AS8" s="318">
        <f t="shared" si="6"/>
        <v>0.51048511635099003</v>
      </c>
      <c r="AT8" s="318">
        <f t="shared" si="7"/>
        <v>0.48971130968147902</v>
      </c>
      <c r="AU8" s="318">
        <f t="shared" si="8"/>
        <v>0.53374609968894859</v>
      </c>
      <c r="AV8" s="191">
        <f t="shared" si="9"/>
        <v>0.6070007319152787</v>
      </c>
      <c r="AW8" s="112">
        <f t="shared" si="10"/>
        <v>0.13724621551149646</v>
      </c>
      <c r="AX8" s="191">
        <f t="shared" si="11"/>
        <v>2.425310433832923</v>
      </c>
      <c r="AY8" s="318">
        <f t="shared" si="12"/>
        <v>2.0249048429202356</v>
      </c>
      <c r="AZ8" s="318">
        <f t="shared" si="13"/>
        <v>2.0389975961379729</v>
      </c>
      <c r="BA8" s="318">
        <f t="shared" si="14"/>
        <v>1.9956838438488873</v>
      </c>
      <c r="BB8" s="318">
        <f t="shared" si="15"/>
        <v>2.3630989749879605</v>
      </c>
      <c r="BC8" s="318">
        <f t="shared" si="16"/>
        <v>2.4494538492006965</v>
      </c>
      <c r="BD8" s="318">
        <f t="shared" si="17"/>
        <v>2.5903029076959698</v>
      </c>
      <c r="BE8" s="191">
        <f t="shared" si="18"/>
        <v>2.6178804747373525</v>
      </c>
      <c r="BF8" s="112">
        <f t="shared" ref="BF8:BF9" si="24">(BE8-BD8)/BD8</f>
        <v>1.0646464148825157E-2</v>
      </c>
      <c r="BH8" s="190">
        <f t="shared" si="19"/>
        <v>40227.292000000001</v>
      </c>
      <c r="BI8" s="190">
        <f t="shared" si="20"/>
        <v>38932.084999999977</v>
      </c>
    </row>
    <row r="9" spans="1:61" ht="20.100000000000001" customHeight="1" x14ac:dyDescent="0.25">
      <c r="A9" s="208" t="s">
        <v>145</v>
      </c>
      <c r="B9" s="28">
        <v>167912.4499999999</v>
      </c>
      <c r="C9" s="315">
        <v>125645.36999999997</v>
      </c>
      <c r="D9" s="315">
        <v>135794.10999999996</v>
      </c>
      <c r="E9" s="315">
        <v>78438.490000000034</v>
      </c>
      <c r="F9" s="315">
        <v>159258.74000000002</v>
      </c>
      <c r="G9" s="315">
        <v>179781.25999999998</v>
      </c>
      <c r="H9" s="315">
        <v>158440.97000000003</v>
      </c>
      <c r="I9" s="3">
        <v>184532.48000000013</v>
      </c>
      <c r="J9" s="112">
        <f t="shared" si="1"/>
        <v>0.14139250716188326</v>
      </c>
      <c r="K9" s="3">
        <v>247651.7600000001</v>
      </c>
      <c r="L9" s="315">
        <v>229392.75000000003</v>
      </c>
      <c r="M9" s="315">
        <v>306569.51000000007</v>
      </c>
      <c r="N9" s="315">
        <v>231638.53999999992</v>
      </c>
      <c r="O9" s="315">
        <v>216803.50000000012</v>
      </c>
      <c r="P9" s="315">
        <v>258485.74000000011</v>
      </c>
      <c r="Q9" s="315">
        <v>249367.7099999999</v>
      </c>
      <c r="R9" s="3">
        <v>242779.33999999994</v>
      </c>
      <c r="S9" s="112">
        <f t="shared" si="21"/>
        <v>-2.6420301168904221E-2</v>
      </c>
      <c r="U9" s="189" t="s">
        <v>145</v>
      </c>
      <c r="V9" s="28">
        <v>7464.3919999999998</v>
      </c>
      <c r="W9" s="315">
        <v>5720.5099999999993</v>
      </c>
      <c r="X9" s="315">
        <v>6851.9379999999956</v>
      </c>
      <c r="Y9" s="315">
        <v>7142.3209999999999</v>
      </c>
      <c r="Z9" s="315">
        <v>8172.4949999999981</v>
      </c>
      <c r="AA9" s="315">
        <v>8953.7059999999983</v>
      </c>
      <c r="AB9" s="315">
        <v>8555.6589999999978</v>
      </c>
      <c r="AC9" s="3">
        <v>10155.643999999995</v>
      </c>
      <c r="AD9" s="112">
        <f t="shared" si="22"/>
        <v>0.18700897265774588</v>
      </c>
      <c r="AE9" s="3">
        <v>51168.47700000005</v>
      </c>
      <c r="AF9" s="315">
        <v>49454.935999999994</v>
      </c>
      <c r="AG9" s="315">
        <v>57419.120999999985</v>
      </c>
      <c r="AH9" s="315">
        <v>50259.945</v>
      </c>
      <c r="AI9" s="315">
        <v>50881.621999999916</v>
      </c>
      <c r="AJ9" s="315">
        <v>62257.105999999985</v>
      </c>
      <c r="AK9" s="315">
        <v>56391.371000000021</v>
      </c>
      <c r="AL9" s="3">
        <v>66102.286999999924</v>
      </c>
      <c r="AM9" s="112">
        <f t="shared" si="23"/>
        <v>0.17220570856487777</v>
      </c>
      <c r="AO9" s="213">
        <f t="shared" si="2"/>
        <v>0.44454071154342661</v>
      </c>
      <c r="AP9" s="318">
        <f t="shared" si="3"/>
        <v>0.45529015514061527</v>
      </c>
      <c r="AQ9" s="318">
        <f t="shared" si="4"/>
        <v>0.50458285709151873</v>
      </c>
      <c r="AR9" s="318">
        <f t="shared" si="5"/>
        <v>0.9105632961572816</v>
      </c>
      <c r="AS9" s="318">
        <f t="shared" si="6"/>
        <v>0.51315833592555093</v>
      </c>
      <c r="AT9" s="318">
        <f t="shared" si="7"/>
        <v>0.49803333228390984</v>
      </c>
      <c r="AU9" s="318">
        <f t="shared" si="8"/>
        <v>0.53999031942306308</v>
      </c>
      <c r="AV9" s="191">
        <f t="shared" si="9"/>
        <v>0.55034452471456452</v>
      </c>
      <c r="AW9" s="112">
        <f t="shared" si="10"/>
        <v>1.9174797990015983E-2</v>
      </c>
      <c r="AX9" s="191">
        <f t="shared" si="11"/>
        <v>2.0661463096406028</v>
      </c>
      <c r="AY9" s="318">
        <f t="shared" si="12"/>
        <v>2.1559066709824086</v>
      </c>
      <c r="AZ9" s="318">
        <f t="shared" si="13"/>
        <v>1.8729560222737081</v>
      </c>
      <c r="BA9" s="318">
        <f t="shared" si="14"/>
        <v>2.1697574591861963</v>
      </c>
      <c r="BB9" s="318">
        <f t="shared" si="15"/>
        <v>2.3469003959806871</v>
      </c>
      <c r="BC9" s="318">
        <f t="shared" si="16"/>
        <v>2.4085315499415931</v>
      </c>
      <c r="BD9" s="318">
        <f t="shared" si="17"/>
        <v>2.2613742172152138</v>
      </c>
      <c r="BE9" s="191">
        <f t="shared" si="18"/>
        <v>2.7227311434325485</v>
      </c>
      <c r="BF9" s="112">
        <f t="shared" si="24"/>
        <v>0.20401617861614968</v>
      </c>
      <c r="BH9" s="190">
        <f t="shared" si="19"/>
        <v>47835.712000000021</v>
      </c>
      <c r="BI9" s="190">
        <f t="shared" si="20"/>
        <v>55946.642999999931</v>
      </c>
    </row>
    <row r="10" spans="1:61" ht="20.100000000000001" customHeight="1" x14ac:dyDescent="0.25">
      <c r="A10" s="208" t="s">
        <v>146</v>
      </c>
      <c r="B10" s="28">
        <v>170409.85000000006</v>
      </c>
      <c r="C10" s="315">
        <v>125525.65000000001</v>
      </c>
      <c r="D10" s="315">
        <v>131142.06000000003</v>
      </c>
      <c r="E10" s="315">
        <v>111314.47999999998</v>
      </c>
      <c r="F10" s="315">
        <v>139455.4</v>
      </c>
      <c r="G10" s="315">
        <v>172871.54000000007</v>
      </c>
      <c r="H10" s="315">
        <v>120986.90999999992</v>
      </c>
      <c r="I10" s="3">
        <v>199410.34000000003</v>
      </c>
      <c r="J10" s="112">
        <f>IF(I10="","",(I10-H10)/I10)</f>
        <v>0.39327664753994251</v>
      </c>
      <c r="K10" s="3">
        <v>215335.86</v>
      </c>
      <c r="L10" s="315">
        <v>234500.52</v>
      </c>
      <c r="M10" s="315">
        <v>245047.83999999971</v>
      </c>
      <c r="N10" s="315">
        <v>295201.40999999992</v>
      </c>
      <c r="O10" s="315">
        <v>217619.5400000001</v>
      </c>
      <c r="P10" s="315">
        <v>264598.62000000005</v>
      </c>
      <c r="Q10" s="315">
        <v>251381.47999999989</v>
      </c>
      <c r="R10" s="3">
        <v>227669.61000000013</v>
      </c>
      <c r="S10" s="112">
        <f>IF(R10="","",(R10-Q10)/Q10)</f>
        <v>-9.4326240739770376E-2</v>
      </c>
      <c r="U10" s="189" t="s">
        <v>146</v>
      </c>
      <c r="V10" s="28">
        <v>7083.5199999999986</v>
      </c>
      <c r="W10" s="315">
        <v>5734.7760000000007</v>
      </c>
      <c r="X10" s="315">
        <v>6986.2150000000011</v>
      </c>
      <c r="Y10" s="315">
        <v>8949.2860000000001</v>
      </c>
      <c r="Z10" s="315">
        <v>7735.4290000000001</v>
      </c>
      <c r="AA10" s="315">
        <v>8580.4020000000019</v>
      </c>
      <c r="AB10" s="315">
        <v>6735.8919999999998</v>
      </c>
      <c r="AC10" s="3">
        <v>10378.664999999992</v>
      </c>
      <c r="AD10" s="112">
        <f>IF(AC10="","",(AC10-AB10)/AB10)</f>
        <v>0.54080038694206978</v>
      </c>
      <c r="AE10" s="3">
        <v>46025.074999999961</v>
      </c>
      <c r="AF10" s="315">
        <v>44904.889000000003</v>
      </c>
      <c r="AG10" s="315">
        <v>48943.746000000036</v>
      </c>
      <c r="AH10" s="315">
        <v>56740.441000000035</v>
      </c>
      <c r="AI10" s="315">
        <v>53780.95900000001</v>
      </c>
      <c r="AJ10" s="315">
        <v>62171.204999999944</v>
      </c>
      <c r="AK10" s="315">
        <v>54331.439000000013</v>
      </c>
      <c r="AL10" s="3">
        <v>53618.425999999978</v>
      </c>
      <c r="AM10" s="112">
        <f>IF(AL10="","",(AL10-AK10)/AK10)</f>
        <v>-1.3123396197918396E-2</v>
      </c>
      <c r="AO10" s="213">
        <f t="shared" si="2"/>
        <v>0.41567550232571626</v>
      </c>
      <c r="AP10" s="318">
        <f t="shared" si="3"/>
        <v>0.45686088859129592</v>
      </c>
      <c r="AQ10" s="318">
        <f t="shared" si="4"/>
        <v>0.53272115749897475</v>
      </c>
      <c r="AR10" s="318">
        <f t="shared" si="5"/>
        <v>0.80396422819385238</v>
      </c>
      <c r="AS10" s="318">
        <f t="shared" si="6"/>
        <v>0.55468838065790216</v>
      </c>
      <c r="AT10" s="318">
        <f t="shared" si="7"/>
        <v>0.49634555231011412</v>
      </c>
      <c r="AU10" s="318">
        <f t="shared" si="8"/>
        <v>0.55674551899870861</v>
      </c>
      <c r="AV10" s="191">
        <f>IF(AC10="","",(AC10/I10)*10)</f>
        <v>0.52046774505273852</v>
      </c>
      <c r="AW10" s="112">
        <f>IF(AV10="","",(AV10-AU10)/AU10)</f>
        <v>-6.5160423762753703E-2</v>
      </c>
      <c r="AX10" s="191">
        <f t="shared" si="11"/>
        <v>2.1373623046342565</v>
      </c>
      <c r="AY10" s="318">
        <f t="shared" si="12"/>
        <v>1.914916393362369</v>
      </c>
      <c r="AZ10" s="318">
        <f t="shared" si="13"/>
        <v>1.9973139122548518</v>
      </c>
      <c r="BA10" s="318">
        <f t="shared" si="14"/>
        <v>1.9220924791653282</v>
      </c>
      <c r="BB10" s="318">
        <f t="shared" si="15"/>
        <v>2.4713295046942929</v>
      </c>
      <c r="BC10" s="318">
        <f t="shared" si="16"/>
        <v>2.3496420729631899</v>
      </c>
      <c r="BD10" s="318">
        <f t="shared" si="17"/>
        <v>2.1613143100279322</v>
      </c>
      <c r="BE10" s="191">
        <f>IF(AL10="","",(AL10/R10)*10)</f>
        <v>2.3550980739150891</v>
      </c>
      <c r="BF10" s="112">
        <f>IF(BE10="","",(BE10-BD10)/BD10)</f>
        <v>8.9660149376724618E-2</v>
      </c>
      <c r="BH10" s="190">
        <f t="shared" si="19"/>
        <v>47595.547000000013</v>
      </c>
      <c r="BI10" s="190">
        <f t="shared" si="20"/>
        <v>43239.760999999984</v>
      </c>
    </row>
    <row r="11" spans="1:61" ht="20.100000000000001" customHeight="1" x14ac:dyDescent="0.25">
      <c r="A11" s="208" t="s">
        <v>147</v>
      </c>
      <c r="B11" s="28">
        <v>105742.86999999997</v>
      </c>
      <c r="C11" s="315">
        <v>146772.35999999993</v>
      </c>
      <c r="D11" s="315">
        <v>106191.60999999997</v>
      </c>
      <c r="E11" s="315">
        <v>156740.30999999991</v>
      </c>
      <c r="F11" s="315">
        <v>208322.54999999996</v>
      </c>
      <c r="G11" s="315">
        <v>182102.74999999991</v>
      </c>
      <c r="H11" s="315">
        <v>156424.29999999996</v>
      </c>
      <c r="I11" s="3">
        <v>210512.95000000007</v>
      </c>
      <c r="J11" s="112">
        <f t="shared" ref="J11:J23" si="25">IF(I11="","",(I11-H11)/I11)</f>
        <v>0.2569373998131711</v>
      </c>
      <c r="K11" s="3">
        <v>222013.68</v>
      </c>
      <c r="L11" s="315">
        <v>263893.25999999989</v>
      </c>
      <c r="M11" s="315">
        <v>299190.6300000003</v>
      </c>
      <c r="N11" s="315">
        <v>256106.34999999966</v>
      </c>
      <c r="O11" s="315">
        <v>230811.05</v>
      </c>
      <c r="P11" s="315">
        <v>216672.04999999973</v>
      </c>
      <c r="Q11" s="315">
        <v>236692.25999999989</v>
      </c>
      <c r="R11" s="3">
        <v>262543.83999999991</v>
      </c>
      <c r="S11" s="112">
        <f t="shared" ref="S11:S23" si="26">IF(R11="","",(R11-Q11)/Q11)</f>
        <v>0.10922021700244879</v>
      </c>
      <c r="U11" s="189" t="s">
        <v>147</v>
      </c>
      <c r="V11" s="28">
        <v>5269.9080000000022</v>
      </c>
      <c r="W11" s="315">
        <v>6791.5110000000022</v>
      </c>
      <c r="X11" s="315">
        <v>6331.175000000002</v>
      </c>
      <c r="Y11" s="315">
        <v>12356.189000000002</v>
      </c>
      <c r="Z11" s="315">
        <v>10013.188000000002</v>
      </c>
      <c r="AA11" s="315">
        <v>9709.3430000000008</v>
      </c>
      <c r="AB11" s="315">
        <v>9076.9680000000026</v>
      </c>
      <c r="AC11" s="3">
        <v>11136.808999999994</v>
      </c>
      <c r="AD11" s="112">
        <f t="shared" ref="AD11:AD23" si="27">IF(AC11="","",(AC11-AB11)/AB11)</f>
        <v>0.22693051247949653</v>
      </c>
      <c r="AE11" s="3">
        <v>47205.19600000004</v>
      </c>
      <c r="AF11" s="315">
        <v>52842.769000000008</v>
      </c>
      <c r="AG11" s="315">
        <v>54431.923000000046</v>
      </c>
      <c r="AH11" s="315">
        <v>55981.48</v>
      </c>
      <c r="AI11" s="315">
        <v>55053.410000000054</v>
      </c>
      <c r="AJ11" s="315">
        <v>55267.650999999962</v>
      </c>
      <c r="AK11" s="315">
        <v>56011.776000000005</v>
      </c>
      <c r="AL11" s="3">
        <v>66521.345000000001</v>
      </c>
      <c r="AM11" s="112">
        <f t="shared" ref="AM11:AM23" si="28">IF(AL11="","",(AL11-AK11)/AK11)</f>
        <v>0.18763141879307657</v>
      </c>
      <c r="AO11" s="213">
        <f t="shared" si="2"/>
        <v>0.4983700555886183</v>
      </c>
      <c r="AP11" s="318">
        <f t="shared" si="3"/>
        <v>0.46272411236012051</v>
      </c>
      <c r="AQ11" s="318">
        <f t="shared" si="4"/>
        <v>0.59620293919642087</v>
      </c>
      <c r="AR11" s="318">
        <f t="shared" si="5"/>
        <v>0.78832235306922693</v>
      </c>
      <c r="AS11" s="318">
        <f t="shared" si="6"/>
        <v>0.48065790285305188</v>
      </c>
      <c r="AT11" s="318">
        <f t="shared" si="7"/>
        <v>0.53317937263440585</v>
      </c>
      <c r="AU11" s="318">
        <f t="shared" si="8"/>
        <v>0.580278639571985</v>
      </c>
      <c r="AV11" s="191">
        <f t="shared" ref="AV11:AV23" si="29">IF(AC11="","",(AC11/I11)*10)</f>
        <v>0.52903201442001502</v>
      </c>
      <c r="AW11" s="112">
        <f t="shared" ref="AW11:AW23" si="30">IF(AV11="","",(AV11-AU11)/AU11)</f>
        <v>-8.8313823148426798E-2</v>
      </c>
      <c r="AX11" s="191">
        <f t="shared" si="11"/>
        <v>2.1262291584914967</v>
      </c>
      <c r="AY11" s="318">
        <f t="shared" si="12"/>
        <v>2.002429656596763</v>
      </c>
      <c r="AZ11" s="318">
        <f t="shared" si="13"/>
        <v>1.8193057382846511</v>
      </c>
      <c r="BA11" s="318">
        <f t="shared" si="14"/>
        <v>2.185868487837185</v>
      </c>
      <c r="BB11" s="318">
        <f t="shared" si="15"/>
        <v>2.3852155258597914</v>
      </c>
      <c r="BC11" s="318">
        <f t="shared" si="16"/>
        <v>2.5507512851796084</v>
      </c>
      <c r="BD11" s="318">
        <f t="shared" si="17"/>
        <v>2.3664388518661332</v>
      </c>
      <c r="BE11" s="191">
        <f t="shared" ref="BE11:BE23" si="31">IF(AL11="","",(AL11/R11)*10)</f>
        <v>2.5337233202652949</v>
      </c>
      <c r="BF11" s="112">
        <f t="shared" ref="BF11:BF23" si="32">IF(BE11="","",(BE11-BD11)/BD11)</f>
        <v>7.0690382837166485E-2</v>
      </c>
      <c r="BH11" s="190">
        <f t="shared" si="19"/>
        <v>46934.808000000005</v>
      </c>
      <c r="BI11" s="190">
        <f t="shared" si="20"/>
        <v>55384.536000000007</v>
      </c>
    </row>
    <row r="12" spans="1:61" ht="20.100000000000001" customHeight="1" x14ac:dyDescent="0.25">
      <c r="A12" s="208" t="s">
        <v>148</v>
      </c>
      <c r="B12" s="28">
        <v>173043.08000000005</v>
      </c>
      <c r="C12" s="315">
        <v>88557.569999999978</v>
      </c>
      <c r="D12" s="315">
        <v>121066.39000000004</v>
      </c>
      <c r="E12" s="315">
        <v>142381.43</v>
      </c>
      <c r="F12" s="315">
        <v>163673.44999999992</v>
      </c>
      <c r="G12" s="315">
        <v>227727.18000000014</v>
      </c>
      <c r="H12" s="315">
        <v>155864.22</v>
      </c>
      <c r="I12" s="3">
        <v>234154.51999999981</v>
      </c>
      <c r="J12" s="112">
        <f t="shared" si="25"/>
        <v>0.33435314423996543</v>
      </c>
      <c r="K12" s="3">
        <v>215680.73000000007</v>
      </c>
      <c r="L12" s="315">
        <v>298357.37000000005</v>
      </c>
      <c r="M12" s="315">
        <v>243274.90999999974</v>
      </c>
      <c r="N12" s="315">
        <v>242334.35000000021</v>
      </c>
      <c r="O12" s="315">
        <v>229301.40999999997</v>
      </c>
      <c r="P12" s="315">
        <v>227631.27999999985</v>
      </c>
      <c r="Q12" s="315">
        <v>210682.02999999985</v>
      </c>
      <c r="R12" s="3">
        <v>281209.81999999977</v>
      </c>
      <c r="S12" s="112">
        <f t="shared" si="26"/>
        <v>0.33475940022032241</v>
      </c>
      <c r="U12" s="189" t="s">
        <v>148</v>
      </c>
      <c r="V12" s="28">
        <v>8468.7459999999992</v>
      </c>
      <c r="W12" s="315">
        <v>4467.674</v>
      </c>
      <c r="X12" s="315">
        <v>6989.1480000000029</v>
      </c>
      <c r="Y12" s="315">
        <v>11275.52199999999</v>
      </c>
      <c r="Z12" s="315">
        <v>8874.6120000000028</v>
      </c>
      <c r="AA12" s="315">
        <v>11770.861000000004</v>
      </c>
      <c r="AB12" s="315">
        <v>9312.0499999999993</v>
      </c>
      <c r="AC12" s="3">
        <v>14134.415999999999</v>
      </c>
      <c r="AD12" s="112">
        <f t="shared" si="27"/>
        <v>0.5178629839831187</v>
      </c>
      <c r="AE12" s="3">
        <v>45837.497000000039</v>
      </c>
      <c r="AF12" s="315">
        <v>51105.701000000001</v>
      </c>
      <c r="AG12" s="315">
        <v>50899.00499999999</v>
      </c>
      <c r="AH12" s="315">
        <v>50438.382000000049</v>
      </c>
      <c r="AI12" s="315">
        <v>52151.921999999926</v>
      </c>
      <c r="AJ12" s="315">
        <v>56091.163000000008</v>
      </c>
      <c r="AK12" s="315">
        <v>52692.622000000047</v>
      </c>
      <c r="AL12" s="3">
        <v>64576.994999999937</v>
      </c>
      <c r="AM12" s="112">
        <f t="shared" si="28"/>
        <v>0.22554149990865666</v>
      </c>
      <c r="AO12" s="213">
        <f t="shared" si="2"/>
        <v>0.48940102083250003</v>
      </c>
      <c r="AP12" s="318">
        <f t="shared" si="3"/>
        <v>0.50449374344847098</v>
      </c>
      <c r="AQ12" s="318">
        <f t="shared" si="4"/>
        <v>0.57729878622795316</v>
      </c>
      <c r="AR12" s="318">
        <f t="shared" si="5"/>
        <v>0.79192363779461905</v>
      </c>
      <c r="AS12" s="318">
        <f t="shared" si="6"/>
        <v>0.54221451310521085</v>
      </c>
      <c r="AT12" s="318">
        <f t="shared" si="7"/>
        <v>0.51688432623633229</v>
      </c>
      <c r="AU12" s="318">
        <f t="shared" si="8"/>
        <v>0.59744629011071293</v>
      </c>
      <c r="AV12" s="191">
        <f t="shared" si="29"/>
        <v>0.6036362654882772</v>
      </c>
      <c r="AW12" s="112">
        <f t="shared" si="30"/>
        <v>1.036072276290678E-2</v>
      </c>
      <c r="AX12" s="191">
        <f t="shared" si="11"/>
        <v>2.1252476751168277</v>
      </c>
      <c r="AY12" s="318">
        <f t="shared" si="12"/>
        <v>1.7129022487361378</v>
      </c>
      <c r="AZ12" s="318">
        <f t="shared" si="13"/>
        <v>2.0922422702776888</v>
      </c>
      <c r="BA12" s="318">
        <f t="shared" si="14"/>
        <v>2.0813550369561726</v>
      </c>
      <c r="BB12" s="318">
        <f t="shared" si="15"/>
        <v>2.2743829617096525</v>
      </c>
      <c r="BC12" s="318">
        <f t="shared" si="16"/>
        <v>2.4641236916121563</v>
      </c>
      <c r="BD12" s="318">
        <f t="shared" si="17"/>
        <v>2.5010496623751006</v>
      </c>
      <c r="BE12" s="191">
        <f t="shared" si="31"/>
        <v>2.2963990019978673</v>
      </c>
      <c r="BF12" s="112">
        <f t="shared" si="32"/>
        <v>-8.1825908319984569E-2</v>
      </c>
      <c r="BH12" s="190">
        <f t="shared" si="19"/>
        <v>43380.572000000044</v>
      </c>
      <c r="BI12" s="190">
        <f t="shared" si="20"/>
        <v>50442.57899999994</v>
      </c>
    </row>
    <row r="13" spans="1:61" ht="20.100000000000001" customHeight="1" x14ac:dyDescent="0.25">
      <c r="A13" s="208" t="s">
        <v>149</v>
      </c>
      <c r="B13" s="28">
        <v>153878.58000000007</v>
      </c>
      <c r="C13" s="315">
        <v>146271.1</v>
      </c>
      <c r="D13" s="315">
        <v>129654.32999999994</v>
      </c>
      <c r="E13" s="315">
        <v>179800.25999999989</v>
      </c>
      <c r="F13" s="315">
        <v>269493.00999999989</v>
      </c>
      <c r="G13" s="315">
        <v>237770.30999999997</v>
      </c>
      <c r="H13" s="315">
        <v>148079.01000000004</v>
      </c>
      <c r="I13" s="3">
        <v>204567.22</v>
      </c>
      <c r="J13" s="112">
        <f t="shared" si="25"/>
        <v>0.27613519898251521</v>
      </c>
      <c r="K13" s="3">
        <v>248639.30000000008</v>
      </c>
      <c r="L13" s="315">
        <v>301296.24000000011</v>
      </c>
      <c r="M13" s="315">
        <v>302219.03000000003</v>
      </c>
      <c r="N13" s="315">
        <v>271364.13999999984</v>
      </c>
      <c r="O13" s="315">
        <v>280219.00999999989</v>
      </c>
      <c r="P13" s="315">
        <v>268822.42000000004</v>
      </c>
      <c r="Q13" s="315">
        <v>250779.80999999988</v>
      </c>
      <c r="R13" s="3">
        <v>254203.07000000015</v>
      </c>
      <c r="S13" s="112">
        <f t="shared" si="26"/>
        <v>1.3650460936230364E-2</v>
      </c>
      <c r="U13" s="189" t="s">
        <v>149</v>
      </c>
      <c r="V13" s="28">
        <v>8304.4390000000039</v>
      </c>
      <c r="W13" s="315">
        <v>7350.9219999999987</v>
      </c>
      <c r="X13" s="315">
        <v>8610.476999999999</v>
      </c>
      <c r="Y13" s="315">
        <v>14121.920000000007</v>
      </c>
      <c r="Z13" s="315">
        <v>13262.653999999999</v>
      </c>
      <c r="AA13" s="315">
        <v>12363.967000000001</v>
      </c>
      <c r="AB13" s="315">
        <v>8490.9230000000025</v>
      </c>
      <c r="AC13" s="3">
        <v>11308.29000000001</v>
      </c>
      <c r="AD13" s="112">
        <f t="shared" si="27"/>
        <v>0.33180927444519359</v>
      </c>
      <c r="AE13" s="3">
        <v>54364.509000000027</v>
      </c>
      <c r="AF13" s="315">
        <v>59788.318999999996</v>
      </c>
      <c r="AG13" s="315">
        <v>62714.63899999993</v>
      </c>
      <c r="AH13" s="315">
        <v>65018.055000000037</v>
      </c>
      <c r="AI13" s="315">
        <v>69122.01800000004</v>
      </c>
      <c r="AJ13" s="315">
        <v>69013.110000000117</v>
      </c>
      <c r="AK13" s="315">
        <v>62459.188000000002</v>
      </c>
      <c r="AL13" s="3">
        <v>65042.840000000004</v>
      </c>
      <c r="AM13" s="112">
        <f t="shared" si="28"/>
        <v>4.1365443303553705E-2</v>
      </c>
      <c r="AO13" s="213">
        <f t="shared" si="2"/>
        <v>0.53967478774498701</v>
      </c>
      <c r="AP13" s="318">
        <f t="shared" si="3"/>
        <v>0.50255463998014638</v>
      </c>
      <c r="AQ13" s="318">
        <f t="shared" si="4"/>
        <v>0.66411025378018629</v>
      </c>
      <c r="AR13" s="318">
        <f t="shared" si="5"/>
        <v>0.78542266846555253</v>
      </c>
      <c r="AS13" s="318">
        <f t="shared" si="6"/>
        <v>0.49213350654252608</v>
      </c>
      <c r="AT13" s="318">
        <f t="shared" si="7"/>
        <v>0.51999625184490039</v>
      </c>
      <c r="AU13" s="318">
        <f t="shared" si="8"/>
        <v>0.57340490053249282</v>
      </c>
      <c r="AV13" s="191">
        <f t="shared" si="29"/>
        <v>0.55279091146665671</v>
      </c>
      <c r="AW13" s="112">
        <f t="shared" si="30"/>
        <v>-3.5950144560489318E-2</v>
      </c>
      <c r="AX13" s="191">
        <f t="shared" si="11"/>
        <v>2.1864809384518056</v>
      </c>
      <c r="AY13" s="318">
        <f t="shared" si="12"/>
        <v>1.9843699011975713</v>
      </c>
      <c r="AZ13" s="318">
        <f t="shared" si="13"/>
        <v>2.0751386502696381</v>
      </c>
      <c r="BA13" s="318">
        <f t="shared" si="14"/>
        <v>2.3959707793373171</v>
      </c>
      <c r="BB13" s="318">
        <f t="shared" si="15"/>
        <v>2.4667140890976693</v>
      </c>
      <c r="BC13" s="318">
        <f t="shared" si="16"/>
        <v>2.5672378814237335</v>
      </c>
      <c r="BD13" s="318">
        <f t="shared" si="17"/>
        <v>2.4905987447713605</v>
      </c>
      <c r="BE13" s="191">
        <f t="shared" ref="BE13:BE19" si="33">IF(AL13="","",(AL13/R13)*10)</f>
        <v>2.5586960849843381</v>
      </c>
      <c r="BF13" s="112">
        <f t="shared" ref="BF13:BF19" si="34">IF(BE13="","",(BE13-BD13)/BD13)</f>
        <v>2.7341754811343186E-2</v>
      </c>
      <c r="BH13" s="190">
        <f t="shared" si="19"/>
        <v>53968.264999999999</v>
      </c>
      <c r="BI13" s="190">
        <f t="shared" si="20"/>
        <v>53734.549999999996</v>
      </c>
    </row>
    <row r="14" spans="1:61" ht="20.100000000000001" customHeight="1" x14ac:dyDescent="0.25">
      <c r="A14" s="208" t="s">
        <v>150</v>
      </c>
      <c r="B14" s="28">
        <v>172907.80999999991</v>
      </c>
      <c r="C14" s="315">
        <v>197865.85999999996</v>
      </c>
      <c r="D14" s="315">
        <v>108818.47999999997</v>
      </c>
      <c r="E14" s="315">
        <v>128700.31000000001</v>
      </c>
      <c r="F14" s="315">
        <v>196874.73</v>
      </c>
      <c r="G14" s="315">
        <v>236496.18999999983</v>
      </c>
      <c r="H14" s="315">
        <v>161852.32999999987</v>
      </c>
      <c r="I14" s="3">
        <v>165708.90999999986</v>
      </c>
      <c r="J14" s="112">
        <f t="shared" si="25"/>
        <v>2.3273220492488849E-2</v>
      </c>
      <c r="K14" s="3">
        <v>188089.6999999999</v>
      </c>
      <c r="L14" s="315">
        <v>220263.89</v>
      </c>
      <c r="M14" s="315">
        <v>238438.41000000006</v>
      </c>
      <c r="N14" s="315">
        <v>192903.74999999985</v>
      </c>
      <c r="O14" s="315">
        <v>168311.4199999999</v>
      </c>
      <c r="P14" s="315">
        <v>186814.79000000024</v>
      </c>
      <c r="Q14" s="315">
        <v>210054.59999999992</v>
      </c>
      <c r="R14" s="3">
        <v>218557.50999999954</v>
      </c>
      <c r="S14" s="112">
        <f t="shared" si="26"/>
        <v>4.0479522943080652E-2</v>
      </c>
      <c r="U14" s="189" t="s">
        <v>150</v>
      </c>
      <c r="V14" s="28">
        <v>7854.7379999999985</v>
      </c>
      <c r="W14" s="315">
        <v>8326.2219999999998</v>
      </c>
      <c r="X14" s="315">
        <v>7079.4509999999991</v>
      </c>
      <c r="Y14" s="315">
        <v>9224.3630000000012</v>
      </c>
      <c r="Z14" s="315">
        <v>8588.8440000000028</v>
      </c>
      <c r="AA14" s="315">
        <v>10903.496999999998</v>
      </c>
      <c r="AB14" s="315">
        <v>9865.234000000004</v>
      </c>
      <c r="AC14" s="3">
        <v>9628.1459999999952</v>
      </c>
      <c r="AD14" s="112">
        <f t="shared" si="27"/>
        <v>-2.4032678799104892E-2</v>
      </c>
      <c r="AE14" s="3">
        <v>39184.329000000012</v>
      </c>
      <c r="AF14" s="315">
        <v>43186.20999999997</v>
      </c>
      <c r="AG14" s="315">
        <v>48896.256000000016</v>
      </c>
      <c r="AH14" s="315">
        <v>49231.409</v>
      </c>
      <c r="AI14" s="315">
        <v>41790.908999999992</v>
      </c>
      <c r="AJ14" s="315">
        <v>45062.92500000001</v>
      </c>
      <c r="AK14" s="315">
        <v>49950.609999999986</v>
      </c>
      <c r="AL14" s="3">
        <v>51408.276999999936</v>
      </c>
      <c r="AM14" s="112">
        <f t="shared" si="28"/>
        <v>2.9182166143715778E-2</v>
      </c>
      <c r="AO14" s="213">
        <f t="shared" si="2"/>
        <v>0.45427317597741834</v>
      </c>
      <c r="AP14" s="318">
        <f t="shared" si="3"/>
        <v>0.4208013449111434</v>
      </c>
      <c r="AQ14" s="318">
        <f t="shared" si="4"/>
        <v>0.65057433259497854</v>
      </c>
      <c r="AR14" s="318">
        <f t="shared" si="5"/>
        <v>0.71673199543963806</v>
      </c>
      <c r="AS14" s="318">
        <f t="shared" si="6"/>
        <v>0.436259341155668</v>
      </c>
      <c r="AT14" s="318">
        <f t="shared" si="7"/>
        <v>0.46104324133086483</v>
      </c>
      <c r="AU14" s="318">
        <f t="shared" si="8"/>
        <v>0.6095206661529069</v>
      </c>
      <c r="AV14" s="191">
        <f t="shared" si="29"/>
        <v>0.58102765868172102</v>
      </c>
      <c r="AW14" s="112">
        <f t="shared" si="30"/>
        <v>-4.6746581458877078E-2</v>
      </c>
      <c r="AX14" s="191">
        <f t="shared" si="11"/>
        <v>2.0832788291969222</v>
      </c>
      <c r="AY14" s="318">
        <f t="shared" si="12"/>
        <v>1.9606577364996127</v>
      </c>
      <c r="AZ14" s="318">
        <f t="shared" si="13"/>
        <v>2.0506870516373601</v>
      </c>
      <c r="BA14" s="318">
        <f t="shared" si="14"/>
        <v>2.5521229628765663</v>
      </c>
      <c r="BB14" s="318">
        <f t="shared" si="15"/>
        <v>2.4829514836248197</v>
      </c>
      <c r="BC14" s="318">
        <f t="shared" si="16"/>
        <v>2.412171166961671</v>
      </c>
      <c r="BD14" s="318">
        <f t="shared" si="17"/>
        <v>2.3779822008182636</v>
      </c>
      <c r="BE14" s="191">
        <f t="shared" si="33"/>
        <v>2.3521624582930163</v>
      </c>
      <c r="BF14" s="112">
        <f t="shared" si="34"/>
        <v>-1.0857836747626939E-2</v>
      </c>
      <c r="BH14" s="190">
        <f t="shared" si="19"/>
        <v>40085.375999999982</v>
      </c>
      <c r="BI14" s="190">
        <f t="shared" si="20"/>
        <v>41780.130999999943</v>
      </c>
    </row>
    <row r="15" spans="1:61" ht="20.100000000000001" customHeight="1" x14ac:dyDescent="0.25">
      <c r="A15" s="208" t="s">
        <v>151</v>
      </c>
      <c r="B15" s="28">
        <v>184668.65</v>
      </c>
      <c r="C15" s="315">
        <v>144340.81999999992</v>
      </c>
      <c r="D15" s="315">
        <v>80105.51999999996</v>
      </c>
      <c r="E15" s="315">
        <v>122946.30000000002</v>
      </c>
      <c r="F15" s="315">
        <v>216355.29000000004</v>
      </c>
      <c r="G15" s="315">
        <v>152646.59000000005</v>
      </c>
      <c r="H15" s="315">
        <v>150358.61999999979</v>
      </c>
      <c r="I15" s="3">
        <v>127510.63999999991</v>
      </c>
      <c r="J15" s="112">
        <f t="shared" si="25"/>
        <v>-0.17918488998251358</v>
      </c>
      <c r="K15" s="3">
        <v>276286.43999999977</v>
      </c>
      <c r="L15" s="315">
        <v>291231.52999999991</v>
      </c>
      <c r="M15" s="315">
        <v>295760.24000000017</v>
      </c>
      <c r="N15" s="315">
        <v>290599.48999999982</v>
      </c>
      <c r="O15" s="315">
        <v>290227.67999999964</v>
      </c>
      <c r="P15" s="315">
        <v>248925.34999999977</v>
      </c>
      <c r="Q15" s="315">
        <v>261701.74000000011</v>
      </c>
      <c r="R15" s="3">
        <v>268683.72000000044</v>
      </c>
      <c r="S15" s="112">
        <f t="shared" si="26"/>
        <v>2.6679150088953659E-2</v>
      </c>
      <c r="U15" s="189" t="s">
        <v>151</v>
      </c>
      <c r="V15" s="28">
        <v>8976.5390000000007</v>
      </c>
      <c r="W15" s="315">
        <v>8231.4969999999994</v>
      </c>
      <c r="X15" s="315">
        <v>7380.0529999999981</v>
      </c>
      <c r="Y15" s="315">
        <v>9158.0150000000012</v>
      </c>
      <c r="Z15" s="315">
        <v>11920.680999999999</v>
      </c>
      <c r="AA15" s="315">
        <v>8611.9049999999952</v>
      </c>
      <c r="AB15" s="315">
        <v>9047.8519999999971</v>
      </c>
      <c r="AC15" s="3">
        <v>9776.8510000000006</v>
      </c>
      <c r="AD15" s="112">
        <f t="shared" si="27"/>
        <v>8.0571499180137299E-2</v>
      </c>
      <c r="AE15" s="3">
        <v>64657.764999999978</v>
      </c>
      <c r="AF15" s="315">
        <v>67014.460999999996</v>
      </c>
      <c r="AG15" s="315">
        <v>62417.526999999995</v>
      </c>
      <c r="AH15" s="315">
        <v>71596.117000000057</v>
      </c>
      <c r="AI15" s="315">
        <v>76295.819000000003</v>
      </c>
      <c r="AJ15" s="315">
        <v>70793.574000000022</v>
      </c>
      <c r="AK15" s="315">
        <v>69747.713000000032</v>
      </c>
      <c r="AL15" s="3">
        <v>72017.902999999977</v>
      </c>
      <c r="AM15" s="112">
        <f t="shared" si="28"/>
        <v>3.2548594102288962E-2</v>
      </c>
      <c r="AO15" s="213">
        <f t="shared" si="2"/>
        <v>0.48608894904468092</v>
      </c>
      <c r="AP15" s="318">
        <f t="shared" si="3"/>
        <v>0.57028198953005838</v>
      </c>
      <c r="AQ15" s="318">
        <f t="shared" si="4"/>
        <v>0.92129144158854492</v>
      </c>
      <c r="AR15" s="318">
        <f t="shared" si="5"/>
        <v>0.7448792684285741</v>
      </c>
      <c r="AS15" s="318">
        <f t="shared" si="6"/>
        <v>0.55097709882665669</v>
      </c>
      <c r="AT15" s="318">
        <f t="shared" si="7"/>
        <v>0.56417277320115655</v>
      </c>
      <c r="AU15" s="318">
        <f t="shared" si="8"/>
        <v>0.60175146592859186</v>
      </c>
      <c r="AV15" s="191">
        <f t="shared" ref="AV15:AV18" si="35">IF(AC15="","",(AC15/I15)*10)</f>
        <v>0.76674785727685213</v>
      </c>
      <c r="AW15" s="112">
        <f t="shared" ref="AW15:AW18" si="36">IF(AV15="","",(AV15-AU15)/AU15)</f>
        <v>0.27419358437897007</v>
      </c>
      <c r="AX15" s="191">
        <f t="shared" si="11"/>
        <v>2.3402438787802988</v>
      </c>
      <c r="AY15" s="318">
        <f t="shared" si="12"/>
        <v>2.3010716250400503</v>
      </c>
      <c r="AZ15" s="318">
        <f t="shared" si="13"/>
        <v>2.1104096683178226</v>
      </c>
      <c r="BA15" s="318">
        <f t="shared" si="14"/>
        <v>2.4637385633402213</v>
      </c>
      <c r="BB15" s="318">
        <f t="shared" si="15"/>
        <v>2.6288264096656837</v>
      </c>
      <c r="BC15" s="318">
        <f t="shared" si="16"/>
        <v>2.843968041021137</v>
      </c>
      <c r="BD15" s="318">
        <f t="shared" si="17"/>
        <v>2.6651604609124879</v>
      </c>
      <c r="BE15" s="191">
        <f t="shared" si="33"/>
        <v>2.6803969738099447</v>
      </c>
      <c r="BF15" s="112">
        <f t="shared" si="34"/>
        <v>5.7169214090172019E-3</v>
      </c>
      <c r="BH15" s="190">
        <f t="shared" si="19"/>
        <v>60699.861000000034</v>
      </c>
      <c r="BI15" s="190">
        <f t="shared" si="20"/>
        <v>62241.051999999974</v>
      </c>
    </row>
    <row r="16" spans="1:61" ht="20.100000000000001" customHeight="1" x14ac:dyDescent="0.25">
      <c r="A16" s="208" t="s">
        <v>152</v>
      </c>
      <c r="B16" s="28">
        <v>175049.21999999997</v>
      </c>
      <c r="C16" s="315">
        <v>101082.92000000001</v>
      </c>
      <c r="D16" s="315">
        <v>69030.890000000014</v>
      </c>
      <c r="E16" s="315">
        <v>154535.30999999976</v>
      </c>
      <c r="F16" s="315">
        <v>191998.53000000006</v>
      </c>
      <c r="G16" s="315">
        <v>123638.51</v>
      </c>
      <c r="H16" s="315">
        <v>139910.50999999989</v>
      </c>
      <c r="I16" s="3"/>
      <c r="J16" s="112" t="str">
        <f t="shared" si="25"/>
        <v/>
      </c>
      <c r="K16" s="3">
        <v>218413.52999999985</v>
      </c>
      <c r="L16" s="315">
        <v>269385.36999999994</v>
      </c>
      <c r="M16" s="315">
        <v>357795.17000000092</v>
      </c>
      <c r="N16" s="315">
        <v>308575.81999999948</v>
      </c>
      <c r="O16" s="315">
        <v>305395.48999999964</v>
      </c>
      <c r="P16" s="315">
        <v>278553.34999999945</v>
      </c>
      <c r="Q16" s="315">
        <v>249337.33</v>
      </c>
      <c r="R16" s="3"/>
      <c r="S16" s="112" t="str">
        <f t="shared" si="26"/>
        <v/>
      </c>
      <c r="U16" s="189" t="s">
        <v>152</v>
      </c>
      <c r="V16" s="28">
        <v>8917.1569999999974</v>
      </c>
      <c r="W16" s="315">
        <v>6317.9840000000004</v>
      </c>
      <c r="X16" s="315">
        <v>6844.7550000000019</v>
      </c>
      <c r="Y16" s="315">
        <v>12425.312000000002</v>
      </c>
      <c r="Z16" s="315">
        <v>11852.688999999998</v>
      </c>
      <c r="AA16" s="315">
        <v>8900.4360000000015</v>
      </c>
      <c r="AB16" s="315">
        <v>10720.157999999999</v>
      </c>
      <c r="AC16" s="3"/>
      <c r="AD16" s="112" t="str">
        <f t="shared" si="27"/>
        <v/>
      </c>
      <c r="AE16" s="3">
        <v>62505.198999999993</v>
      </c>
      <c r="AF16" s="315">
        <v>72259.178000000014</v>
      </c>
      <c r="AG16" s="315">
        <v>85069.483999999968</v>
      </c>
      <c r="AH16" s="315">
        <v>87588.735000000001</v>
      </c>
      <c r="AI16" s="315">
        <v>89099.010000000038</v>
      </c>
      <c r="AJ16" s="315">
        <v>82030.592000000048</v>
      </c>
      <c r="AK16" s="315">
        <v>75994.738000000041</v>
      </c>
      <c r="AL16" s="3"/>
      <c r="AM16" s="112" t="str">
        <f t="shared" si="28"/>
        <v/>
      </c>
      <c r="AO16" s="213">
        <f t="shared" si="2"/>
        <v>0.50940855377704619</v>
      </c>
      <c r="AP16" s="318">
        <f t="shared" si="3"/>
        <v>0.62502982699747878</v>
      </c>
      <c r="AQ16" s="318">
        <f t="shared" si="4"/>
        <v>0.99154958019518513</v>
      </c>
      <c r="AR16" s="318">
        <f t="shared" si="5"/>
        <v>0.80404355483546253</v>
      </c>
      <c r="AS16" s="318">
        <f t="shared" si="6"/>
        <v>0.61733227853359063</v>
      </c>
      <c r="AT16" s="318">
        <f t="shared" si="7"/>
        <v>0.71987570862832317</v>
      </c>
      <c r="AU16" s="318">
        <f t="shared" si="8"/>
        <v>0.76621534722445139</v>
      </c>
      <c r="AV16" s="191" t="str">
        <f t="shared" si="35"/>
        <v/>
      </c>
      <c r="AW16" s="112" t="str">
        <f t="shared" si="36"/>
        <v/>
      </c>
      <c r="AX16" s="191">
        <f t="shared" si="11"/>
        <v>2.8617823721817981</v>
      </c>
      <c r="AY16" s="318">
        <f t="shared" si="12"/>
        <v>2.6823720233953323</v>
      </c>
      <c r="AZ16" s="318">
        <f t="shared" si="13"/>
        <v>2.3776029173339523</v>
      </c>
      <c r="BA16" s="318">
        <f t="shared" si="14"/>
        <v>2.8384834236201706</v>
      </c>
      <c r="BB16" s="318">
        <f t="shared" si="15"/>
        <v>2.9174959328967214</v>
      </c>
      <c r="BC16" s="318">
        <f t="shared" si="16"/>
        <v>2.9448790330469983</v>
      </c>
      <c r="BD16" s="318">
        <f t="shared" si="17"/>
        <v>3.0478684439269497</v>
      </c>
      <c r="BE16" s="191" t="str">
        <f t="shared" si="33"/>
        <v/>
      </c>
      <c r="BF16" s="112" t="str">
        <f t="shared" si="34"/>
        <v/>
      </c>
      <c r="BH16" s="190">
        <f t="shared" si="19"/>
        <v>65274.580000000045</v>
      </c>
      <c r="BI16" s="190">
        <f t="shared" si="20"/>
        <v>0</v>
      </c>
    </row>
    <row r="17" spans="1:61" ht="20.100000000000001" customHeight="1" x14ac:dyDescent="0.25">
      <c r="A17" s="208" t="s">
        <v>153</v>
      </c>
      <c r="B17" s="28">
        <v>143652.40999999997</v>
      </c>
      <c r="C17" s="315">
        <v>108321.03000000003</v>
      </c>
      <c r="D17" s="315">
        <v>126056.69</v>
      </c>
      <c r="E17" s="315">
        <v>102105.74999999991</v>
      </c>
      <c r="F17" s="315">
        <v>191150.96000000002</v>
      </c>
      <c r="G17" s="315">
        <v>143866.02999999988</v>
      </c>
      <c r="H17" s="315">
        <v>152234.65000000008</v>
      </c>
      <c r="I17" s="3"/>
      <c r="J17" s="112" t="str">
        <f t="shared" si="25"/>
        <v/>
      </c>
      <c r="K17" s="3">
        <v>283992.13999999984</v>
      </c>
      <c r="L17" s="315">
        <v>340923.25</v>
      </c>
      <c r="M17" s="315">
        <v>307861.13000000047</v>
      </c>
      <c r="N17" s="315">
        <v>286413.15999999997</v>
      </c>
      <c r="O17" s="315">
        <v>274219.10999999993</v>
      </c>
      <c r="P17" s="315">
        <v>273526.25000000035</v>
      </c>
      <c r="Q17" s="315">
        <v>314633.96000000025</v>
      </c>
      <c r="R17" s="3"/>
      <c r="S17" s="112" t="str">
        <f t="shared" si="26"/>
        <v/>
      </c>
      <c r="U17" s="189" t="s">
        <v>153</v>
      </c>
      <c r="V17" s="28">
        <v>8623.6640000000007</v>
      </c>
      <c r="W17" s="315">
        <v>7729.3239999999987</v>
      </c>
      <c r="X17" s="315">
        <v>10518.219000000001</v>
      </c>
      <c r="Y17" s="315">
        <v>7756.1780000000035</v>
      </c>
      <c r="Z17" s="315">
        <v>12715.098000000002</v>
      </c>
      <c r="AA17" s="315">
        <v>10229.966999999997</v>
      </c>
      <c r="AB17" s="315">
        <v>10816.998999999996</v>
      </c>
      <c r="AC17" s="3"/>
      <c r="AD17" s="112" t="str">
        <f t="shared" si="27"/>
        <v/>
      </c>
      <c r="AE17" s="3">
        <v>75798.92399999997</v>
      </c>
      <c r="AF17" s="315">
        <v>78510.058999999979</v>
      </c>
      <c r="AG17" s="315">
        <v>82860.765000000043</v>
      </c>
      <c r="AH17" s="315">
        <v>82287.181999999913</v>
      </c>
      <c r="AI17" s="315">
        <v>81224.970999999918</v>
      </c>
      <c r="AJ17" s="315">
        <v>82936.982000000047</v>
      </c>
      <c r="AK17" s="315">
        <v>94006.22299999978</v>
      </c>
      <c r="AL17" s="3"/>
      <c r="AM17" s="112" t="str">
        <f t="shared" si="28"/>
        <v/>
      </c>
      <c r="AO17" s="213">
        <f t="shared" ref="AO17:AP23" si="37">(V17/B17)*10</f>
        <v>0.60031460662581315</v>
      </c>
      <c r="AP17" s="318">
        <f t="shared" si="37"/>
        <v>0.71355709966938063</v>
      </c>
      <c r="AQ17" s="318">
        <f t="shared" ref="AQ17:AT18" si="38">IF(X17="","",(X17/D17)*10)</f>
        <v>0.83440387019522733</v>
      </c>
      <c r="AR17" s="318">
        <f t="shared" si="38"/>
        <v>0.75962205850307263</v>
      </c>
      <c r="AS17" s="318">
        <f t="shared" si="38"/>
        <v>0.665186196292187</v>
      </c>
      <c r="AT17" s="318">
        <f t="shared" si="38"/>
        <v>0.71107592250929597</v>
      </c>
      <c r="AU17" s="318">
        <f t="shared" ref="AU17:AU22" si="39">(AB17/H17)*10</f>
        <v>0.71054776294358679</v>
      </c>
      <c r="AV17" s="191" t="str">
        <f t="shared" si="35"/>
        <v/>
      </c>
      <c r="AW17" s="112" t="str">
        <f t="shared" si="36"/>
        <v/>
      </c>
      <c r="AX17" s="191">
        <f t="shared" si="11"/>
        <v>2.669050065963094</v>
      </c>
      <c r="AY17" s="318">
        <f t="shared" si="12"/>
        <v>2.3028660849619373</v>
      </c>
      <c r="AZ17" s="318">
        <f t="shared" si="13"/>
        <v>2.6914981115024137</v>
      </c>
      <c r="BA17" s="318">
        <f t="shared" si="14"/>
        <v>2.8730237814491453</v>
      </c>
      <c r="BB17" s="318">
        <f t="shared" si="15"/>
        <v>2.9620463358662326</v>
      </c>
      <c r="BC17" s="318">
        <f t="shared" si="16"/>
        <v>3.0321397672069845</v>
      </c>
      <c r="BD17" s="318">
        <f t="shared" si="17"/>
        <v>2.9877964540127744</v>
      </c>
      <c r="BE17" s="191" t="str">
        <f t="shared" si="33"/>
        <v/>
      </c>
      <c r="BF17" s="112" t="str">
        <f t="shared" si="34"/>
        <v/>
      </c>
      <c r="BH17" s="190">
        <f t="shared" si="19"/>
        <v>83189.223999999784</v>
      </c>
      <c r="BI17" s="190">
        <f t="shared" si="20"/>
        <v>0</v>
      </c>
    </row>
    <row r="18" spans="1:61" ht="20.100000000000001" customHeight="1" thickBot="1" x14ac:dyDescent="0.3">
      <c r="A18" s="208" t="s">
        <v>154</v>
      </c>
      <c r="B18" s="28">
        <v>152913.45000000004</v>
      </c>
      <c r="C18" s="315">
        <v>216589.59999999995</v>
      </c>
      <c r="D18" s="315">
        <v>85917.549999999959</v>
      </c>
      <c r="E18" s="315">
        <v>230072.31999999998</v>
      </c>
      <c r="F18" s="315">
        <v>233366.15000000014</v>
      </c>
      <c r="G18" s="315">
        <v>149347.89999999994</v>
      </c>
      <c r="H18" s="315">
        <v>170050.74999999997</v>
      </c>
      <c r="I18" s="3"/>
      <c r="J18" s="112" t="str">
        <f t="shared" si="25"/>
        <v/>
      </c>
      <c r="K18" s="3">
        <v>226068.2300000001</v>
      </c>
      <c r="L18" s="315">
        <v>257835.04999999996</v>
      </c>
      <c r="M18" s="315">
        <v>297135.57000000012</v>
      </c>
      <c r="N18" s="315">
        <v>191538.02999999988</v>
      </c>
      <c r="O18" s="315">
        <v>207146.76999999993</v>
      </c>
      <c r="P18" s="315">
        <v>199318.66999999981</v>
      </c>
      <c r="Q18" s="315">
        <v>191695.72</v>
      </c>
      <c r="R18" s="3"/>
      <c r="S18" s="112" t="str">
        <f t="shared" si="26"/>
        <v/>
      </c>
      <c r="U18" s="189" t="s">
        <v>154</v>
      </c>
      <c r="V18" s="28">
        <v>8608.0499999999975</v>
      </c>
      <c r="W18" s="315">
        <v>10777.051000000001</v>
      </c>
      <c r="X18" s="315">
        <v>8423.9280000000035</v>
      </c>
      <c r="Y18" s="315">
        <v>14158.847</v>
      </c>
      <c r="Z18" s="315">
        <v>13639.642000000007</v>
      </c>
      <c r="AA18" s="315">
        <v>9440.7710000000006</v>
      </c>
      <c r="AB18" s="315">
        <v>11558.283000000007</v>
      </c>
      <c r="AC18" s="3"/>
      <c r="AD18" s="112" t="str">
        <f t="shared" si="27"/>
        <v/>
      </c>
      <c r="AE18" s="3">
        <v>50975.751000000069</v>
      </c>
      <c r="AF18" s="315">
        <v>55476.897000000012</v>
      </c>
      <c r="AG18" s="315">
        <v>59634.482000000025</v>
      </c>
      <c r="AH18" s="315">
        <v>54113.734999999979</v>
      </c>
      <c r="AI18" s="315">
        <v>57504.426999999996</v>
      </c>
      <c r="AJ18" s="315">
        <v>58105.801000000007</v>
      </c>
      <c r="AK18" s="315">
        <v>58922.750999999997</v>
      </c>
      <c r="AL18" s="3"/>
      <c r="AM18" s="112" t="str">
        <f t="shared" si="28"/>
        <v/>
      </c>
      <c r="AO18" s="213">
        <f t="shared" si="37"/>
        <v>0.56293609227965202</v>
      </c>
      <c r="AP18" s="318">
        <f t="shared" si="37"/>
        <v>0.49757933898949919</v>
      </c>
      <c r="AQ18" s="318">
        <f t="shared" si="38"/>
        <v>0.98046650538801527</v>
      </c>
      <c r="AR18" s="318">
        <f t="shared" si="38"/>
        <v>0.61540853762851611</v>
      </c>
      <c r="AS18" s="318">
        <f t="shared" si="38"/>
        <v>0.58447388363736552</v>
      </c>
      <c r="AT18" s="318">
        <f t="shared" si="38"/>
        <v>0.63213282543644767</v>
      </c>
      <c r="AU18" s="318">
        <f t="shared" si="39"/>
        <v>0.67969609072585735</v>
      </c>
      <c r="AV18" s="191" t="str">
        <f t="shared" si="35"/>
        <v/>
      </c>
      <c r="AW18" s="112" t="str">
        <f t="shared" si="36"/>
        <v/>
      </c>
      <c r="AX18" s="191">
        <f t="shared" si="11"/>
        <v>2.2548834482403852</v>
      </c>
      <c r="AY18" s="318">
        <f t="shared" si="12"/>
        <v>2.1516429593261281</v>
      </c>
      <c r="AZ18" s="318">
        <f t="shared" si="13"/>
        <v>2.0069789019200899</v>
      </c>
      <c r="BA18" s="318">
        <f t="shared" si="14"/>
        <v>2.825221445579241</v>
      </c>
      <c r="BB18" s="318">
        <f t="shared" si="15"/>
        <v>2.7760233480831014</v>
      </c>
      <c r="BC18" s="318">
        <f t="shared" si="16"/>
        <v>2.9152211882609924</v>
      </c>
      <c r="BD18" s="318">
        <f t="shared" si="17"/>
        <v>3.0737645577063484</v>
      </c>
      <c r="BE18" s="191" t="str">
        <f t="shared" si="33"/>
        <v/>
      </c>
      <c r="BF18" s="112" t="str">
        <f t="shared" si="34"/>
        <v/>
      </c>
      <c r="BH18" s="190">
        <f t="shared" si="19"/>
        <v>47364.467999999993</v>
      </c>
      <c r="BI18" s="190">
        <f t="shared" si="20"/>
        <v>0</v>
      </c>
    </row>
    <row r="19" spans="1:61" ht="20.100000000000001" customHeight="1" thickBot="1" x14ac:dyDescent="0.3">
      <c r="A19" s="338" t="s">
        <v>198</v>
      </c>
      <c r="B19" s="339">
        <f>SUM(B7:B18)</f>
        <v>1816262.9199999997</v>
      </c>
      <c r="C19" s="340">
        <f>SUM(C7:C18)</f>
        <v>1636088.4299999995</v>
      </c>
      <c r="D19" s="340">
        <f t="shared" ref="D19:I19" si="40">SUM(D7:D18)</f>
        <v>1296144.57</v>
      </c>
      <c r="E19" s="340">
        <f t="shared" si="40"/>
        <v>1599529.9399999997</v>
      </c>
      <c r="F19" s="340">
        <f t="shared" si="40"/>
        <v>2330198.42</v>
      </c>
      <c r="G19" s="340">
        <f t="shared" si="40"/>
        <v>2161091.4399999995</v>
      </c>
      <c r="H19" s="340">
        <f t="shared" si="40"/>
        <v>1795935.5599999998</v>
      </c>
      <c r="I19" s="340">
        <f t="shared" si="40"/>
        <v>1656085.0299999998</v>
      </c>
      <c r="J19" s="118">
        <f t="shared" si="25"/>
        <v>-8.4446467099578842E-2</v>
      </c>
      <c r="K19" s="341">
        <f>SUM(K7:K18)</f>
        <v>2666453.899999999</v>
      </c>
      <c r="L19" s="340">
        <f t="shared" ref="L19:R19" si="41">SUM(L7:L18)</f>
        <v>3078610.44</v>
      </c>
      <c r="M19" s="340">
        <f t="shared" si="41"/>
        <v>3362678.8800000013</v>
      </c>
      <c r="N19" s="340">
        <f t="shared" si="41"/>
        <v>3040615.0999999987</v>
      </c>
      <c r="O19" s="340">
        <f t="shared" si="41"/>
        <v>2836168.3299999991</v>
      </c>
      <c r="P19" s="340">
        <f t="shared" si="41"/>
        <v>2798188.63</v>
      </c>
      <c r="Q19" s="340">
        <f t="shared" si="41"/>
        <v>2777631.4</v>
      </c>
      <c r="R19" s="341">
        <f t="shared" si="41"/>
        <v>2136582.21</v>
      </c>
      <c r="S19" s="118">
        <f t="shared" si="26"/>
        <v>-0.23078987010299493</v>
      </c>
      <c r="T19" s="343"/>
      <c r="U19" s="342"/>
      <c r="V19" s="339">
        <f>SUM(V7:V18)</f>
        <v>89493.365000000005</v>
      </c>
      <c r="W19" s="340">
        <f>SUM(W7:W18)</f>
        <v>81914.569000000003</v>
      </c>
      <c r="X19" s="340">
        <f t="shared" ref="X19:AC19" si="42">SUM(X7:X18)</f>
        <v>86371.3</v>
      </c>
      <c r="Y19" s="340">
        <f t="shared" si="42"/>
        <v>122399.001</v>
      </c>
      <c r="Z19" s="340">
        <f t="shared" si="42"/>
        <v>125153.99099999999</v>
      </c>
      <c r="AA19" s="340">
        <f t="shared" si="42"/>
        <v>116754.90900000001</v>
      </c>
      <c r="AB19" s="340">
        <f t="shared" si="42"/>
        <v>109963.90500000001</v>
      </c>
      <c r="AC19" s="340">
        <f t="shared" si="42"/>
        <v>95912.995999999985</v>
      </c>
      <c r="AD19" s="118">
        <f t="shared" si="27"/>
        <v>-0.12777746479628954</v>
      </c>
      <c r="AE19" s="341">
        <f>SUM(AE7:AE18)</f>
        <v>614380.20500000007</v>
      </c>
      <c r="AF19" s="340">
        <f>SUM(AF7:AF18)</f>
        <v>656918.25999999989</v>
      </c>
      <c r="AG19" s="340">
        <f t="shared" ref="AG19:AL19" si="43">SUM(AG7:AG18)</f>
        <v>703504.83499999996</v>
      </c>
      <c r="AH19" s="340">
        <f t="shared" si="43"/>
        <v>720793.56200000015</v>
      </c>
      <c r="AI19" s="340">
        <f t="shared" si="43"/>
        <v>726284.80299999984</v>
      </c>
      <c r="AJ19" s="340">
        <f t="shared" si="43"/>
        <v>735533.90500000014</v>
      </c>
      <c r="AK19" s="340">
        <f t="shared" si="43"/>
        <v>723670.50300000003</v>
      </c>
      <c r="AL19" s="340">
        <f t="shared" si="43"/>
        <v>536867.54399999976</v>
      </c>
      <c r="AM19" s="118">
        <f t="shared" si="28"/>
        <v>-0.25813261453327502</v>
      </c>
      <c r="AO19" s="344">
        <f t="shared" ref="AO19" si="44">(V19/B19)*10</f>
        <v>0.49273353551698351</v>
      </c>
      <c r="AP19" s="345">
        <f t="shared" ref="AP19" si="45">(W19/C19)*10</f>
        <v>0.50067323683720466</v>
      </c>
      <c r="AQ19" s="345">
        <f t="shared" ref="AQ19" si="46">IF(X19="","",(X19/D19)*10)</f>
        <v>0.66637088176051229</v>
      </c>
      <c r="AR19" s="345">
        <f t="shared" ref="AR19" si="47">IF(Y19="","",(Y19/E19)*10)</f>
        <v>0.76521856790001697</v>
      </c>
      <c r="AS19" s="345">
        <f t="shared" ref="AS19" si="48">IF(Z19="","",(Z19/F19)*10)</f>
        <v>0.53709585383720237</v>
      </c>
      <c r="AT19" s="345">
        <f t="shared" ref="AT19" si="49">IF(AA19="","",(AA19/G19)*10)</f>
        <v>0.5402589952417749</v>
      </c>
      <c r="AU19" s="345">
        <f t="shared" ref="AU19" si="50">(AB19/H19)*10</f>
        <v>0.61229315488357516</v>
      </c>
      <c r="AV19" s="347">
        <f t="shared" ref="AV19" si="51">IF(AC19="","",(AC19/I19)*10)</f>
        <v>0.57915502080228332</v>
      </c>
      <c r="AW19" s="118">
        <f t="shared" si="30"/>
        <v>-5.4121353173698171E-2</v>
      </c>
      <c r="AX19" s="346">
        <f t="shared" ref="AX19" si="52">(AE19/K19)*10</f>
        <v>2.3041096078953411</v>
      </c>
      <c r="AY19" s="345">
        <f t="shared" ref="AY19" si="53">(AF19/L19)*10</f>
        <v>2.1338141762424474</v>
      </c>
      <c r="AZ19" s="345">
        <f t="shared" ref="AZ19" si="54">(AG19/M19)*10</f>
        <v>2.0920963913152471</v>
      </c>
      <c r="BA19" s="345">
        <f t="shared" ref="BA19" si="55">(AH19/N19)*10</f>
        <v>2.3705518070998215</v>
      </c>
      <c r="BB19" s="345">
        <f t="shared" ref="BB19" si="56">(AI19/O19)*10</f>
        <v>2.5607958290684389</v>
      </c>
      <c r="BC19" s="345">
        <f t="shared" ref="BC19" si="57">(AJ19/P19)*10</f>
        <v>2.6286072965709972</v>
      </c>
      <c r="BD19" s="345">
        <f t="shared" ref="BD19" si="58">(AK19/Q19)*10</f>
        <v>2.6053511023816913</v>
      </c>
      <c r="BE19" s="346">
        <f t="shared" si="33"/>
        <v>2.512739933372373</v>
      </c>
      <c r="BF19" s="118">
        <f t="shared" si="34"/>
        <v>-3.554652151284235E-2</v>
      </c>
      <c r="BH19" s="190"/>
      <c r="BI19" s="190"/>
    </row>
    <row r="20" spans="1:61" ht="20.100000000000001" customHeight="1" x14ac:dyDescent="0.25">
      <c r="A20" s="208" t="s">
        <v>155</v>
      </c>
      <c r="B20" s="28">
        <f>SUM(B7:B9)</f>
        <v>383996.99999999988</v>
      </c>
      <c r="C20" s="315">
        <f>SUM(C7:C9)</f>
        <v>360761.51999999996</v>
      </c>
      <c r="D20" s="315">
        <f>SUM(D7:D9)</f>
        <v>338161.04999999993</v>
      </c>
      <c r="E20" s="315">
        <f t="shared" ref="E20:F20" si="59">SUM(E7:E9)</f>
        <v>270933.47000000003</v>
      </c>
      <c r="F20" s="315">
        <f t="shared" si="59"/>
        <v>519508.35</v>
      </c>
      <c r="G20" s="315">
        <f t="shared" ref="G20:H20" si="60">SUM(G7:G9)</f>
        <v>534624.43999999983</v>
      </c>
      <c r="H20" s="315">
        <f t="shared" si="60"/>
        <v>440174.26000000007</v>
      </c>
      <c r="I20" s="3">
        <f t="shared" ref="I20" si="61">SUM(I7:I9)</f>
        <v>514220.45000000007</v>
      </c>
      <c r="J20" s="112">
        <f t="shared" si="25"/>
        <v>0.14399697639407377</v>
      </c>
      <c r="K20" s="3">
        <f>SUM(K7:K9)</f>
        <v>571934.28999999992</v>
      </c>
      <c r="L20" s="315">
        <f>SUM(L7:L9)</f>
        <v>600923.96</v>
      </c>
      <c r="M20" s="315">
        <f>SUM(M7:M9)</f>
        <v>775955.95</v>
      </c>
      <c r="N20" s="315">
        <f t="shared" ref="N20:R20" si="62">SUM(N7:N9)</f>
        <v>705578.6</v>
      </c>
      <c r="O20" s="315">
        <f t="shared" si="62"/>
        <v>632916.85000000009</v>
      </c>
      <c r="P20" s="315">
        <f t="shared" ref="P20" si="63">SUM(P7:P9)</f>
        <v>633325.84999999986</v>
      </c>
      <c r="Q20" s="315">
        <f t="shared" si="62"/>
        <v>600672.46999999974</v>
      </c>
      <c r="R20" s="3">
        <f t="shared" si="62"/>
        <v>623714.6399999999</v>
      </c>
      <c r="S20" s="112">
        <f t="shared" si="26"/>
        <v>3.8360622720066011E-2</v>
      </c>
      <c r="U20" s="189" t="s">
        <v>155</v>
      </c>
      <c r="V20" s="28">
        <f>SUM(V7:V9)</f>
        <v>17386.603999999999</v>
      </c>
      <c r="W20" s="315">
        <f t="shared" ref="W20:AI20" si="64">SUM(W7:W9)</f>
        <v>16187.608</v>
      </c>
      <c r="X20" s="315">
        <f>SUM(X7:X9)</f>
        <v>17207.878999999994</v>
      </c>
      <c r="Y20" s="315">
        <f t="shared" ref="Y20:Z20" si="65">SUM(Y7:Y9)</f>
        <v>22973.369000000002</v>
      </c>
      <c r="Z20" s="315">
        <f t="shared" si="65"/>
        <v>26551.153999999995</v>
      </c>
      <c r="AA20" s="315">
        <f t="shared" ref="AA20:AC20" si="66">SUM(AA7:AA9)</f>
        <v>26243.759999999998</v>
      </c>
      <c r="AB20" s="315">
        <f t="shared" si="66"/>
        <v>24339.546000000002</v>
      </c>
      <c r="AC20" s="3">
        <f t="shared" si="66"/>
        <v>29549.818999999996</v>
      </c>
      <c r="AD20" s="112">
        <f t="shared" si="27"/>
        <v>0.21406615390443162</v>
      </c>
      <c r="AE20" s="3">
        <f t="shared" si="64"/>
        <v>127825.96000000005</v>
      </c>
      <c r="AF20" s="315">
        <f t="shared" si="64"/>
        <v>131829.77699999997</v>
      </c>
      <c r="AG20" s="315">
        <f t="shared" si="64"/>
        <v>147637.00799999994</v>
      </c>
      <c r="AH20" s="315">
        <f t="shared" si="64"/>
        <v>147798.02600000007</v>
      </c>
      <c r="AI20" s="315">
        <f t="shared" si="64"/>
        <v>150261.35799999989</v>
      </c>
      <c r="AJ20" s="315">
        <f t="shared" ref="AJ20:AL20" si="67">SUM(AJ7:AJ9)</f>
        <v>154060.902</v>
      </c>
      <c r="AK20" s="315">
        <f t="shared" si="67"/>
        <v>149553.44300000003</v>
      </c>
      <c r="AL20" s="3">
        <f t="shared" si="67"/>
        <v>163681.75799999991</v>
      </c>
      <c r="AM20" s="112">
        <f t="shared" si="28"/>
        <v>9.4470008289945437E-2</v>
      </c>
      <c r="AO20" s="211">
        <f t="shared" si="37"/>
        <v>0.45277968317460826</v>
      </c>
      <c r="AP20" s="317">
        <f t="shared" si="37"/>
        <v>0.44870661372088694</v>
      </c>
      <c r="AQ20" s="317">
        <f t="shared" ref="AQ20:AT22" si="68">(X20/D20)*10</f>
        <v>0.50886638186154198</v>
      </c>
      <c r="AR20" s="317">
        <f t="shared" si="68"/>
        <v>0.84793395958055684</v>
      </c>
      <c r="AS20" s="317">
        <f t="shared" si="68"/>
        <v>0.51108233390281399</v>
      </c>
      <c r="AT20" s="317">
        <f t="shared" si="68"/>
        <v>0.49088216019454722</v>
      </c>
      <c r="AU20" s="317">
        <f t="shared" si="39"/>
        <v>0.55295250567354837</v>
      </c>
      <c r="AV20" s="212">
        <f t="shared" si="29"/>
        <v>0.57465273891771496</v>
      </c>
      <c r="AW20" s="124">
        <f t="shared" si="30"/>
        <v>3.9244298599811309E-2</v>
      </c>
      <c r="AX20" s="212">
        <f t="shared" si="11"/>
        <v>2.2349763291863489</v>
      </c>
      <c r="AY20" s="317">
        <f t="shared" si="12"/>
        <v>2.1937846678638007</v>
      </c>
      <c r="AZ20" s="317">
        <f t="shared" si="13"/>
        <v>1.9026467675130263</v>
      </c>
      <c r="BA20" s="317">
        <f t="shared" si="14"/>
        <v>2.094706755562032</v>
      </c>
      <c r="BB20" s="317">
        <f t="shared" si="15"/>
        <v>2.3741089844582248</v>
      </c>
      <c r="BC20" s="317">
        <f t="shared" si="16"/>
        <v>2.4325693006214739</v>
      </c>
      <c r="BD20" s="317">
        <f t="shared" si="17"/>
        <v>2.4897668940945485</v>
      </c>
      <c r="BE20" s="212">
        <f t="shared" si="31"/>
        <v>2.624305211113851</v>
      </c>
      <c r="BF20" s="124">
        <f t="shared" si="32"/>
        <v>5.4036511345063029E-2</v>
      </c>
      <c r="BH20" s="190"/>
      <c r="BI20" s="190"/>
    </row>
    <row r="21" spans="1:61" ht="20.100000000000001" customHeight="1" x14ac:dyDescent="0.25">
      <c r="A21" s="208" t="s">
        <v>156</v>
      </c>
      <c r="B21" s="28">
        <f>SUM(B10:B12)</f>
        <v>449195.80000000005</v>
      </c>
      <c r="C21" s="315">
        <f>SUM(C10:C12)</f>
        <v>360855.57999999996</v>
      </c>
      <c r="D21" s="315">
        <f>SUM(D10:D12)</f>
        <v>358400.06000000006</v>
      </c>
      <c r="E21" s="315">
        <f t="shared" ref="E21:F21" si="69">SUM(E10:E12)</f>
        <v>410436.21999999991</v>
      </c>
      <c r="F21" s="315">
        <f t="shared" si="69"/>
        <v>511451.39999999991</v>
      </c>
      <c r="G21" s="315">
        <f t="shared" ref="G21:H21" si="70">SUM(G10:G12)</f>
        <v>582701.47000000009</v>
      </c>
      <c r="H21" s="315">
        <f t="shared" si="70"/>
        <v>433275.42999999982</v>
      </c>
      <c r="I21" s="3">
        <f>IF(I12="","",SUM(I10:I12))</f>
        <v>644077.80999999994</v>
      </c>
      <c r="J21" s="112">
        <f t="shared" si="25"/>
        <v>0.32729334364119783</v>
      </c>
      <c r="K21" s="3">
        <f>SUM(K10:K12)</f>
        <v>653030.27</v>
      </c>
      <c r="L21" s="315">
        <f>SUM(L10:L12)</f>
        <v>796751.14999999991</v>
      </c>
      <c r="M21" s="315">
        <f>SUM(M10:M12)</f>
        <v>787513.37999999966</v>
      </c>
      <c r="N21" s="315">
        <f t="shared" ref="N21:Q21" si="71">SUM(N10:N12)</f>
        <v>793642.10999999975</v>
      </c>
      <c r="O21" s="315">
        <f t="shared" si="71"/>
        <v>677732</v>
      </c>
      <c r="P21" s="315">
        <f t="shared" ref="P21" si="72">SUM(P10:P12)</f>
        <v>708901.94999999972</v>
      </c>
      <c r="Q21" s="315">
        <f t="shared" si="71"/>
        <v>698755.76999999955</v>
      </c>
      <c r="R21" s="3">
        <f>IF(R12="","",SUM(R10:R12))</f>
        <v>771423.26999999979</v>
      </c>
      <c r="S21" s="112">
        <f t="shared" si="26"/>
        <v>0.10399556342840686</v>
      </c>
      <c r="U21" s="189" t="s">
        <v>156</v>
      </c>
      <c r="V21" s="28">
        <f>SUM(V10:V12)</f>
        <v>20822.173999999999</v>
      </c>
      <c r="W21" s="315">
        <f t="shared" ref="W21:AI21" si="73">SUM(W10:W12)</f>
        <v>16993.961000000003</v>
      </c>
      <c r="X21" s="315">
        <f>SUM(X10:X12)</f>
        <v>20306.538000000008</v>
      </c>
      <c r="Y21" s="315">
        <f t="shared" ref="Y21:Z21" si="74">SUM(Y10:Y12)</f>
        <v>32580.996999999992</v>
      </c>
      <c r="Z21" s="315">
        <f t="shared" si="74"/>
        <v>26623.229000000007</v>
      </c>
      <c r="AA21" s="315">
        <f t="shared" ref="AA21:AB21" si="75">SUM(AA10:AA12)</f>
        <v>30060.606000000007</v>
      </c>
      <c r="AB21" s="315">
        <f t="shared" si="75"/>
        <v>25124.910000000003</v>
      </c>
      <c r="AC21" s="3">
        <f>IF(AC12="","",SUM(AC10:AC12))</f>
        <v>35649.889999999985</v>
      </c>
      <c r="AD21" s="112">
        <f t="shared" si="27"/>
        <v>0.41890617717635525</v>
      </c>
      <c r="AE21" s="3">
        <f t="shared" si="73"/>
        <v>139067.76800000004</v>
      </c>
      <c r="AF21" s="315">
        <f t="shared" si="73"/>
        <v>148853.359</v>
      </c>
      <c r="AG21" s="315">
        <f t="shared" si="73"/>
        <v>154274.67400000006</v>
      </c>
      <c r="AH21" s="315">
        <f t="shared" si="73"/>
        <v>163160.30300000007</v>
      </c>
      <c r="AI21" s="315">
        <f t="shared" si="73"/>
        <v>160986.291</v>
      </c>
      <c r="AJ21" s="315">
        <f t="shared" ref="AJ21:AK21" si="76">SUM(AJ10:AJ12)</f>
        <v>173530.01899999991</v>
      </c>
      <c r="AK21" s="315">
        <f t="shared" si="76"/>
        <v>163035.83700000006</v>
      </c>
      <c r="AL21" s="3">
        <f>IF(AL12="","",SUM(AL10:AL12))</f>
        <v>184716.76599999992</v>
      </c>
      <c r="AM21" s="112">
        <f t="shared" si="28"/>
        <v>0.13298259694891407</v>
      </c>
      <c r="AO21" s="213">
        <f t="shared" si="37"/>
        <v>0.4635433813049899</v>
      </c>
      <c r="AP21" s="318">
        <f t="shared" si="37"/>
        <v>0.4709352422927755</v>
      </c>
      <c r="AQ21" s="318">
        <f t="shared" si="68"/>
        <v>0.56658857702200172</v>
      </c>
      <c r="AR21" s="318">
        <f t="shared" si="68"/>
        <v>0.7938138841645116</v>
      </c>
      <c r="AS21" s="318">
        <f t="shared" si="68"/>
        <v>0.52054269477021697</v>
      </c>
      <c r="AT21" s="318">
        <f t="shared" si="68"/>
        <v>0.51588347631935783</v>
      </c>
      <c r="AU21" s="318">
        <f t="shared" si="39"/>
        <v>0.57988310114884689</v>
      </c>
      <c r="AV21" s="191">
        <f t="shared" si="29"/>
        <v>0.5535028446330108</v>
      </c>
      <c r="AW21" s="112">
        <f t="shared" si="30"/>
        <v>-4.5492369864844E-2</v>
      </c>
      <c r="AX21" s="191">
        <f t="shared" si="11"/>
        <v>2.1295761374124362</v>
      </c>
      <c r="AY21" s="318">
        <f t="shared" si="12"/>
        <v>1.8682540841014164</v>
      </c>
      <c r="AZ21" s="318">
        <f t="shared" si="13"/>
        <v>1.9590101948490086</v>
      </c>
      <c r="BA21" s="318">
        <f t="shared" si="14"/>
        <v>2.0558423115930697</v>
      </c>
      <c r="BB21" s="318">
        <f t="shared" si="15"/>
        <v>2.3753680068227561</v>
      </c>
      <c r="BC21" s="318">
        <f t="shared" si="16"/>
        <v>2.4478705270877024</v>
      </c>
      <c r="BD21" s="318">
        <f t="shared" si="17"/>
        <v>2.3332306365069466</v>
      </c>
      <c r="BE21" s="191">
        <f t="shared" si="31"/>
        <v>2.3944930517846572</v>
      </c>
      <c r="BF21" s="112">
        <f t="shared" si="32"/>
        <v>2.6256476457649239E-2</v>
      </c>
      <c r="BH21" s="190"/>
      <c r="BI21" s="190"/>
    </row>
    <row r="22" spans="1:61" ht="20.100000000000001" customHeight="1" x14ac:dyDescent="0.25">
      <c r="A22" s="208" t="s">
        <v>157</v>
      </c>
      <c r="B22" s="28">
        <f>SUM(B13:B15)</f>
        <v>511455.04000000004</v>
      </c>
      <c r="C22" s="315">
        <f>SUM(C13:C15)</f>
        <v>488477.77999999991</v>
      </c>
      <c r="D22" s="315">
        <f>SUM(D13:D15)</f>
        <v>318578.32999999984</v>
      </c>
      <c r="E22" s="315">
        <f t="shared" ref="E22:F22" si="77">SUM(E13:E15)</f>
        <v>431446.86999999988</v>
      </c>
      <c r="F22" s="315">
        <f t="shared" si="77"/>
        <v>682723.02999999991</v>
      </c>
      <c r="G22" s="315">
        <f t="shared" ref="G22:H22" si="78">SUM(G13:G15)</f>
        <v>626913.08999999985</v>
      </c>
      <c r="H22" s="315">
        <f t="shared" si="78"/>
        <v>460289.95999999973</v>
      </c>
      <c r="I22" s="3">
        <f>IF(I15="","",SUM(I13:I15))</f>
        <v>497786.76999999979</v>
      </c>
      <c r="J22" s="112">
        <f t="shared" si="25"/>
        <v>7.5327052183407905E-2</v>
      </c>
      <c r="K22" s="3">
        <f>SUM(K13:K15)</f>
        <v>713015.43999999971</v>
      </c>
      <c r="L22" s="315">
        <f>SUM(L13:L15)</f>
        <v>812791.66</v>
      </c>
      <c r="M22" s="315">
        <f>SUM(M13:M15)</f>
        <v>836417.68000000017</v>
      </c>
      <c r="N22" s="315">
        <f t="shared" ref="N22:Q22" si="79">SUM(N13:N15)</f>
        <v>754867.37999999942</v>
      </c>
      <c r="O22" s="315">
        <f t="shared" si="79"/>
        <v>738758.1099999994</v>
      </c>
      <c r="P22" s="315">
        <f t="shared" ref="P22" si="80">SUM(P13:P15)</f>
        <v>704562.56</v>
      </c>
      <c r="Q22" s="315">
        <f t="shared" si="79"/>
        <v>722536.14999999991</v>
      </c>
      <c r="R22" s="3">
        <f>IF(R15="","",SUM(R13:R15))</f>
        <v>741444.30000000016</v>
      </c>
      <c r="S22" s="112">
        <f t="shared" si="26"/>
        <v>2.6169140464460165E-2</v>
      </c>
      <c r="U22" s="189" t="s">
        <v>157</v>
      </c>
      <c r="V22" s="28">
        <f>SUM(V13:V15)</f>
        <v>25135.716000000004</v>
      </c>
      <c r="W22" s="315">
        <f t="shared" ref="W22:AI22" si="81">SUM(W13:W15)</f>
        <v>23908.640999999996</v>
      </c>
      <c r="X22" s="315">
        <f>SUM(X13:X15)</f>
        <v>23069.980999999996</v>
      </c>
      <c r="Y22" s="315">
        <f t="shared" ref="Y22:Z22" si="82">SUM(Y13:Y15)</f>
        <v>32504.29800000001</v>
      </c>
      <c r="Z22" s="315">
        <f t="shared" si="82"/>
        <v>33772.178999999996</v>
      </c>
      <c r="AA22" s="315">
        <f t="shared" ref="AA22:AB22" si="83">SUM(AA13:AA15)</f>
        <v>31879.368999999995</v>
      </c>
      <c r="AB22" s="315">
        <f t="shared" si="83"/>
        <v>27404.009000000005</v>
      </c>
      <c r="AC22" s="3">
        <f>IF(AC15="","",SUM(AC13:AC15))</f>
        <v>30713.287000000004</v>
      </c>
      <c r="AD22" s="112">
        <f t="shared" si="27"/>
        <v>0.12075890064114334</v>
      </c>
      <c r="AE22" s="3">
        <f t="shared" si="81"/>
        <v>158206.60300000003</v>
      </c>
      <c r="AF22" s="315">
        <f t="shared" si="81"/>
        <v>169988.98999999996</v>
      </c>
      <c r="AG22" s="315">
        <f t="shared" si="81"/>
        <v>174028.42199999993</v>
      </c>
      <c r="AH22" s="315">
        <f t="shared" si="81"/>
        <v>185845.58100000009</v>
      </c>
      <c r="AI22" s="315">
        <f t="shared" si="81"/>
        <v>187208.74600000004</v>
      </c>
      <c r="AJ22" s="315">
        <f t="shared" ref="AJ22:AK22" si="84">SUM(AJ13:AJ15)</f>
        <v>184869.60900000014</v>
      </c>
      <c r="AK22" s="315">
        <f t="shared" si="84"/>
        <v>182157.511</v>
      </c>
      <c r="AL22" s="3">
        <f>IF(AL15="","",SUM(AL13:AL15))</f>
        <v>188469.0199999999</v>
      </c>
      <c r="AM22" s="112">
        <f t="shared" si="28"/>
        <v>3.4648634389827078E-2</v>
      </c>
      <c r="AO22" s="213">
        <f t="shared" si="37"/>
        <v>0.49145504558914899</v>
      </c>
      <c r="AP22" s="318">
        <f t="shared" si="37"/>
        <v>0.48945196647429901</v>
      </c>
      <c r="AQ22" s="318">
        <f t="shared" si="68"/>
        <v>0.72415411933385454</v>
      </c>
      <c r="AR22" s="318">
        <f t="shared" si="68"/>
        <v>0.75337892705074017</v>
      </c>
      <c r="AS22" s="318">
        <f t="shared" si="68"/>
        <v>0.49466881174346788</v>
      </c>
      <c r="AT22" s="318">
        <f t="shared" si="68"/>
        <v>0.50851337304186772</v>
      </c>
      <c r="AU22" s="318">
        <f t="shared" si="39"/>
        <v>0.59536403965882767</v>
      </c>
      <c r="AV22" s="191">
        <f t="shared" si="29"/>
        <v>0.6169968518849952</v>
      </c>
      <c r="AW22" s="112">
        <f t="shared" si="30"/>
        <v>3.6335436447529103E-2</v>
      </c>
      <c r="AX22" s="191">
        <f t="shared" si="11"/>
        <v>2.2188383886890319</v>
      </c>
      <c r="AY22" s="318">
        <f t="shared" si="12"/>
        <v>2.0914214351067524</v>
      </c>
      <c r="AZ22" s="318">
        <f t="shared" si="13"/>
        <v>2.0806401653298372</v>
      </c>
      <c r="BA22" s="318">
        <f t="shared" si="14"/>
        <v>2.461963331890169</v>
      </c>
      <c r="BB22" s="318">
        <f t="shared" si="15"/>
        <v>2.5341007220888607</v>
      </c>
      <c r="BC22" s="318">
        <f t="shared" si="16"/>
        <v>2.6238920359321978</v>
      </c>
      <c r="BD22" s="318">
        <f t="shared" si="17"/>
        <v>2.5210850834245457</v>
      </c>
      <c r="BE22" s="191">
        <f t="shared" si="31"/>
        <v>2.5419174441020025</v>
      </c>
      <c r="BF22" s="112">
        <f t="shared" si="32"/>
        <v>8.2632517301474279E-3</v>
      </c>
      <c r="BH22" s="190"/>
      <c r="BI22" s="190"/>
    </row>
    <row r="23" spans="1:61" ht="20.100000000000001" customHeight="1" thickBot="1" x14ac:dyDescent="0.3">
      <c r="A23" s="209" t="s">
        <v>158</v>
      </c>
      <c r="B23" s="32">
        <f>SUM(B16:B18)</f>
        <v>471615.07999999996</v>
      </c>
      <c r="C23" s="316">
        <f>SUM(C16:C18)</f>
        <v>425993.55</v>
      </c>
      <c r="D23" s="316">
        <f>SUM(D16:D18)</f>
        <v>281005.13</v>
      </c>
      <c r="E23" s="316">
        <f t="shared" ref="E23:F23" si="85">SUM(E16:E18)</f>
        <v>486713.37999999966</v>
      </c>
      <c r="F23" s="316">
        <f t="shared" si="85"/>
        <v>616515.64000000025</v>
      </c>
      <c r="G23" s="316">
        <f t="shared" ref="G23:H23" si="86">SUM(G16:G18)</f>
        <v>416852.43999999983</v>
      </c>
      <c r="H23" s="316">
        <f t="shared" si="86"/>
        <v>462195.90999999992</v>
      </c>
      <c r="I23" s="210" t="str">
        <f>IF(I18="","",SUM(I16:I18))</f>
        <v/>
      </c>
      <c r="J23" s="115" t="str">
        <f t="shared" si="25"/>
        <v/>
      </c>
      <c r="K23" s="210">
        <f>SUM(K16:K18)</f>
        <v>728473.89999999979</v>
      </c>
      <c r="L23" s="316">
        <f>SUM(L16:L18)</f>
        <v>868143.66999999981</v>
      </c>
      <c r="M23" s="316">
        <f>SUM(M16:M18)</f>
        <v>962791.87000000151</v>
      </c>
      <c r="N23" s="316">
        <f t="shared" ref="N23:Q23" si="87">SUM(N16:N18)</f>
        <v>786527.00999999943</v>
      </c>
      <c r="O23" s="316">
        <f t="shared" si="87"/>
        <v>786761.36999999953</v>
      </c>
      <c r="P23" s="316">
        <f t="shared" ref="P23" si="88">SUM(P16:P18)</f>
        <v>751398.26999999967</v>
      </c>
      <c r="Q23" s="316">
        <f t="shared" si="87"/>
        <v>755667.01000000024</v>
      </c>
      <c r="R23" s="210" t="str">
        <f>IF(R18="","",SUM(R16:R18))</f>
        <v/>
      </c>
      <c r="S23" s="115" t="str">
        <f t="shared" si="26"/>
        <v/>
      </c>
      <c r="U23" s="192" t="s">
        <v>158</v>
      </c>
      <c r="V23" s="32">
        <f>SUM(V16:V18)</f>
        <v>26148.870999999992</v>
      </c>
      <c r="W23" s="316">
        <f t="shared" ref="W23:AI23" si="89">SUM(W16:W18)</f>
        <v>24824.359</v>
      </c>
      <c r="X23" s="316">
        <f>SUM(X16:X18)</f>
        <v>25786.902000000006</v>
      </c>
      <c r="Y23" s="316">
        <f t="shared" ref="Y23:Z23" si="90">SUM(Y16:Y18)</f>
        <v>34340.337000000007</v>
      </c>
      <c r="Z23" s="316">
        <f t="shared" si="90"/>
        <v>38207.429000000004</v>
      </c>
      <c r="AA23" s="316">
        <f t="shared" ref="AA23:AB23" si="91">SUM(AA16:AA18)</f>
        <v>28571.173999999999</v>
      </c>
      <c r="AB23" s="316">
        <f t="shared" si="91"/>
        <v>33095.440000000002</v>
      </c>
      <c r="AC23" s="210" t="str">
        <f>IF(AC18="","",SUM(AC16:AC18))</f>
        <v/>
      </c>
      <c r="AD23" s="115" t="str">
        <f t="shared" si="27"/>
        <v/>
      </c>
      <c r="AE23" s="210">
        <f t="shared" si="89"/>
        <v>189279.87400000004</v>
      </c>
      <c r="AF23" s="316">
        <f t="shared" si="89"/>
        <v>206246.13400000002</v>
      </c>
      <c r="AG23" s="316">
        <f t="shared" si="89"/>
        <v>227564.73100000003</v>
      </c>
      <c r="AH23" s="316">
        <f t="shared" si="89"/>
        <v>223989.65199999989</v>
      </c>
      <c r="AI23" s="316">
        <f t="shared" si="89"/>
        <v>227828.40799999997</v>
      </c>
      <c r="AJ23" s="316">
        <f t="shared" ref="AJ23:AK23" si="92">SUM(AJ16:AJ18)</f>
        <v>223073.37500000009</v>
      </c>
      <c r="AK23" s="316">
        <f t="shared" si="92"/>
        <v>228923.71199999982</v>
      </c>
      <c r="AL23" s="210" t="str">
        <f>IF(AL18="","",SUM(AL16:AL18))</f>
        <v/>
      </c>
      <c r="AM23" s="115" t="str">
        <f t="shared" si="28"/>
        <v/>
      </c>
      <c r="AO23" s="214">
        <f t="shared" si="37"/>
        <v>0.55445366590058986</v>
      </c>
      <c r="AP23" s="319">
        <f t="shared" si="37"/>
        <v>0.58274025510480154</v>
      </c>
      <c r="AQ23" s="319">
        <f t="shared" ref="AQ23:AU23" si="93">IF(AQ18="","",(X23/D23)*10)</f>
        <v>0.91766659206541912</v>
      </c>
      <c r="AR23" s="319">
        <f t="shared" si="93"/>
        <v>0.70555563933746857</v>
      </c>
      <c r="AS23" s="319">
        <f t="shared" si="93"/>
        <v>0.61973170704963765</v>
      </c>
      <c r="AT23" s="319">
        <f t="shared" si="93"/>
        <v>0.68540258514499786</v>
      </c>
      <c r="AU23" s="319">
        <f t="shared" si="93"/>
        <v>0.71604787675425352</v>
      </c>
      <c r="AV23" s="215" t="str">
        <f t="shared" si="29"/>
        <v/>
      </c>
      <c r="AW23" s="115" t="str">
        <f t="shared" si="30"/>
        <v/>
      </c>
      <c r="AX23" s="215">
        <f>(AE23/K23)*10</f>
        <v>2.5983068713923734</v>
      </c>
      <c r="AY23" s="319">
        <f>(AF23/L23)*10</f>
        <v>2.3757143100519302</v>
      </c>
      <c r="AZ23" s="319">
        <f>IF(AG18="","",(AG23/M23)*10)</f>
        <v>2.363592154138149</v>
      </c>
      <c r="BA23" s="319">
        <f>IF(AH18="","",(AH23/N23)*10)</f>
        <v>2.8478316593348785</v>
      </c>
      <c r="BB23" s="319">
        <f>IF(AI18="","",(AI23/O23)*10)</f>
        <v>2.895775220890676</v>
      </c>
      <c r="BC23" s="319">
        <f t="shared" ref="BC23:BD23" si="94">IF(AJ18="","",(AJ23/P23)*10)</f>
        <v>2.9687767979556323</v>
      </c>
      <c r="BD23" s="319">
        <f t="shared" si="94"/>
        <v>3.0294257784258671</v>
      </c>
      <c r="BE23" s="215" t="str">
        <f t="shared" si="31"/>
        <v/>
      </c>
      <c r="BF23" s="115" t="str">
        <f t="shared" si="32"/>
        <v/>
      </c>
      <c r="BH23" s="190"/>
      <c r="BI23" s="190"/>
    </row>
    <row r="24" spans="1:61" x14ac:dyDescent="0.25">
      <c r="K24" s="206"/>
      <c r="L24" s="206"/>
      <c r="M24" s="206"/>
      <c r="N24" s="206"/>
      <c r="O24" s="206"/>
      <c r="P24" s="206"/>
      <c r="Q24" s="206"/>
      <c r="R24" s="206"/>
      <c r="V24" s="206"/>
      <c r="W24" s="206"/>
      <c r="X24" s="206"/>
      <c r="Y24" s="206"/>
      <c r="Z24" s="206"/>
      <c r="AA24" s="206"/>
      <c r="AB24" s="206"/>
      <c r="AC24" s="206"/>
      <c r="BH24" s="190"/>
      <c r="BI24" s="190"/>
    </row>
    <row r="25" spans="1:61" ht="15.75" thickBot="1" x14ac:dyDescent="0.3">
      <c r="S25" s="244" t="s">
        <v>1</v>
      </c>
      <c r="AM25" s="244">
        <v>1000</v>
      </c>
      <c r="BF25" s="244" t="s">
        <v>113</v>
      </c>
      <c r="BH25" s="190"/>
      <c r="BI25" s="190"/>
    </row>
    <row r="26" spans="1:61" ht="20.100000000000001" customHeight="1" x14ac:dyDescent="0.25">
      <c r="A26" s="367" t="s">
        <v>2</v>
      </c>
      <c r="B26" s="369" t="s">
        <v>141</v>
      </c>
      <c r="C26" s="363"/>
      <c r="D26" s="363"/>
      <c r="E26" s="363"/>
      <c r="F26" s="363"/>
      <c r="G26" s="363"/>
      <c r="H26" s="363"/>
      <c r="I26" s="364"/>
      <c r="J26" s="365" t="str">
        <f>J4</f>
        <v>D       2017/2016</v>
      </c>
      <c r="K26" s="369" t="s">
        <v>142</v>
      </c>
      <c r="L26" s="363"/>
      <c r="M26" s="363"/>
      <c r="N26" s="363"/>
      <c r="O26" s="363"/>
      <c r="P26" s="363"/>
      <c r="Q26" s="363"/>
      <c r="R26" s="364"/>
      <c r="S26" s="370" t="str">
        <f>J26</f>
        <v>D       2017/2016</v>
      </c>
      <c r="U26" s="372" t="s">
        <v>3</v>
      </c>
      <c r="V26" s="362" t="s">
        <v>141</v>
      </c>
      <c r="W26" s="363"/>
      <c r="X26" s="363"/>
      <c r="Y26" s="363"/>
      <c r="Z26" s="363"/>
      <c r="AA26" s="363"/>
      <c r="AB26" s="363"/>
      <c r="AC26" s="364"/>
      <c r="AD26" s="365" t="str">
        <f>S26</f>
        <v>D       2017/2016</v>
      </c>
      <c r="AE26" s="369" t="s">
        <v>142</v>
      </c>
      <c r="AF26" s="363"/>
      <c r="AG26" s="363"/>
      <c r="AH26" s="363"/>
      <c r="AI26" s="363"/>
      <c r="AJ26" s="363"/>
      <c r="AK26" s="363"/>
      <c r="AL26" s="364"/>
      <c r="AM26" s="370" t="str">
        <f>AD26</f>
        <v>D       2017/2016</v>
      </c>
      <c r="AO26" s="362" t="s">
        <v>141</v>
      </c>
      <c r="AP26" s="363"/>
      <c r="AQ26" s="363"/>
      <c r="AR26" s="363"/>
      <c r="AS26" s="363"/>
      <c r="AT26" s="363"/>
      <c r="AU26" s="363"/>
      <c r="AV26" s="364"/>
      <c r="AW26" s="365" t="str">
        <f>AM26</f>
        <v>D       2017/2016</v>
      </c>
      <c r="AX26" s="369" t="s">
        <v>142</v>
      </c>
      <c r="AY26" s="363"/>
      <c r="AZ26" s="363"/>
      <c r="BA26" s="363"/>
      <c r="BB26" s="363"/>
      <c r="BC26" s="363"/>
      <c r="BD26" s="363"/>
      <c r="BE26" s="364"/>
      <c r="BF26" s="370" t="str">
        <f>AM26</f>
        <v>D       2017/2016</v>
      </c>
      <c r="BH26" s="190"/>
      <c r="BI26" s="190"/>
    </row>
    <row r="27" spans="1:61" ht="20.100000000000001" customHeight="1" thickBot="1" x14ac:dyDescent="0.3">
      <c r="A27" s="368"/>
      <c r="B27" s="172">
        <v>2010</v>
      </c>
      <c r="C27" s="253">
        <v>2011</v>
      </c>
      <c r="D27" s="253">
        <v>2012</v>
      </c>
      <c r="E27" s="253">
        <v>2013</v>
      </c>
      <c r="F27" s="253">
        <v>2014</v>
      </c>
      <c r="G27" s="253">
        <v>2015</v>
      </c>
      <c r="H27" s="253">
        <v>2016</v>
      </c>
      <c r="I27" s="250">
        <v>2017</v>
      </c>
      <c r="J27" s="366"/>
      <c r="K27" s="172">
        <v>2010</v>
      </c>
      <c r="L27" s="253">
        <v>2011</v>
      </c>
      <c r="M27" s="253">
        <v>2012</v>
      </c>
      <c r="N27" s="253">
        <v>2013</v>
      </c>
      <c r="O27" s="253">
        <v>2014</v>
      </c>
      <c r="P27" s="253">
        <v>2015</v>
      </c>
      <c r="Q27" s="253">
        <v>2016</v>
      </c>
      <c r="R27" s="250">
        <v>2017</v>
      </c>
      <c r="S27" s="371"/>
      <c r="U27" s="373"/>
      <c r="V27" s="41">
        <v>2010</v>
      </c>
      <c r="W27" s="253">
        <v>2011</v>
      </c>
      <c r="X27" s="253">
        <v>2012</v>
      </c>
      <c r="Y27" s="253">
        <v>2013</v>
      </c>
      <c r="Z27" s="253">
        <v>2014</v>
      </c>
      <c r="AA27" s="253">
        <v>2015</v>
      </c>
      <c r="AB27" s="253">
        <v>2016</v>
      </c>
      <c r="AC27" s="250">
        <v>2017</v>
      </c>
      <c r="AD27" s="366"/>
      <c r="AE27" s="172">
        <v>2010</v>
      </c>
      <c r="AF27" s="253">
        <v>2011</v>
      </c>
      <c r="AG27" s="253">
        <v>2012</v>
      </c>
      <c r="AH27" s="253">
        <f>Y27</f>
        <v>2013</v>
      </c>
      <c r="AI27" s="253">
        <f>Z27</f>
        <v>2014</v>
      </c>
      <c r="AJ27" s="253">
        <v>2015</v>
      </c>
      <c r="AK27" s="253">
        <v>2016</v>
      </c>
      <c r="AL27" s="250">
        <v>2017</v>
      </c>
      <c r="AM27" s="371"/>
      <c r="AO27" s="41">
        <v>2010</v>
      </c>
      <c r="AP27" s="253">
        <v>2011</v>
      </c>
      <c r="AQ27" s="253">
        <v>2012</v>
      </c>
      <c r="AR27" s="253">
        <f>AH27</f>
        <v>2013</v>
      </c>
      <c r="AS27" s="253">
        <f>AI27</f>
        <v>2014</v>
      </c>
      <c r="AT27" s="253">
        <v>2015</v>
      </c>
      <c r="AU27" s="253">
        <v>2016</v>
      </c>
      <c r="AV27" s="250">
        <f>AL27</f>
        <v>2017</v>
      </c>
      <c r="AW27" s="366"/>
      <c r="AX27" s="172">
        <v>2010</v>
      </c>
      <c r="AY27" s="253">
        <v>2011</v>
      </c>
      <c r="AZ27" s="253">
        <v>2012</v>
      </c>
      <c r="BA27" s="253">
        <f>AR27</f>
        <v>2013</v>
      </c>
      <c r="BB27" s="253">
        <f t="shared" ref="BB27" si="95">AS27</f>
        <v>2014</v>
      </c>
      <c r="BC27" s="253">
        <v>2015</v>
      </c>
      <c r="BD27" s="253">
        <v>2016</v>
      </c>
      <c r="BE27" s="250">
        <v>2017</v>
      </c>
      <c r="BF27" s="371"/>
      <c r="BH27" s="190"/>
      <c r="BI27" s="190"/>
    </row>
    <row r="28" spans="1:61" ht="3" customHeight="1" thickBot="1" x14ac:dyDescent="0.3">
      <c r="A28" s="187" t="s">
        <v>159</v>
      </c>
      <c r="B28" s="218"/>
      <c r="C28" s="218"/>
      <c r="D28" s="218"/>
      <c r="E28" s="218"/>
      <c r="F28" s="218"/>
      <c r="G28" s="218"/>
      <c r="H28" s="218"/>
      <c r="I28" s="218"/>
      <c r="J28" s="243"/>
      <c r="K28" s="186"/>
      <c r="L28" s="186"/>
      <c r="M28" s="186"/>
      <c r="N28" s="186"/>
      <c r="O28" s="186"/>
      <c r="P28" s="186"/>
      <c r="Q28" s="186"/>
      <c r="R28" s="186"/>
      <c r="S28" s="245"/>
      <c r="T28" s="9"/>
      <c r="U28" s="187"/>
      <c r="V28" s="218">
        <v>2010</v>
      </c>
      <c r="W28" s="218">
        <v>2011</v>
      </c>
      <c r="X28" s="218">
        <v>2012</v>
      </c>
      <c r="Y28" s="218"/>
      <c r="Z28" s="218"/>
      <c r="AA28" s="218"/>
      <c r="AB28" s="218"/>
      <c r="AC28" s="218"/>
      <c r="AD28" s="243"/>
      <c r="AE28" s="218">
        <v>2010</v>
      </c>
      <c r="AF28" s="218">
        <v>2011</v>
      </c>
      <c r="AG28" s="218">
        <v>2012</v>
      </c>
      <c r="AH28" s="218"/>
      <c r="AI28" s="218"/>
      <c r="AJ28" s="218"/>
      <c r="AK28" s="218"/>
      <c r="AL28" s="218"/>
      <c r="AM28" s="243"/>
      <c r="AN28" s="9"/>
      <c r="AO28" s="186"/>
      <c r="AP28" s="186"/>
      <c r="AQ28" s="186"/>
      <c r="AR28" s="186"/>
      <c r="AS28" s="186"/>
      <c r="AT28" s="186"/>
      <c r="AU28" s="186"/>
      <c r="AV28" s="186"/>
      <c r="AW28" s="245"/>
      <c r="AX28" s="218"/>
      <c r="AY28" s="218"/>
      <c r="AZ28" s="218"/>
      <c r="BA28" s="218"/>
      <c r="BB28" s="218"/>
      <c r="BC28" s="218"/>
      <c r="BD28" s="218"/>
      <c r="BE28" s="218"/>
      <c r="BF28" s="245"/>
      <c r="BH28" s="190">
        <f t="shared" ref="BH28:BH40" si="96">AK28-AB28</f>
        <v>0</v>
      </c>
      <c r="BI28" s="190">
        <f t="shared" ref="BI28:BI40" si="97">AL28-AC28</f>
        <v>0</v>
      </c>
    </row>
    <row r="29" spans="1:61" ht="20.100000000000001" customHeight="1" x14ac:dyDescent="0.25">
      <c r="A29" s="207" t="s">
        <v>143</v>
      </c>
      <c r="B29" s="70">
        <v>112112.93</v>
      </c>
      <c r="C29" s="314">
        <v>124900.3</v>
      </c>
      <c r="D29" s="314">
        <v>111319.11999999998</v>
      </c>
      <c r="E29" s="314">
        <v>99935.37</v>
      </c>
      <c r="F29" s="314">
        <v>181139.11</v>
      </c>
      <c r="G29" s="314">
        <v>165328.64999999985</v>
      </c>
      <c r="H29" s="314">
        <v>127555.93000000002</v>
      </c>
      <c r="I29" s="197">
        <v>163829.70000000001</v>
      </c>
      <c r="J29" s="124">
        <f t="shared" ref="J29:J31" si="98">(I29-H29)/H29</f>
        <v>0.28437541084918577</v>
      </c>
      <c r="K29" s="197">
        <v>85580.320000000022</v>
      </c>
      <c r="L29" s="314">
        <v>80916.799999999988</v>
      </c>
      <c r="M29" s="314">
        <v>125346.10000000003</v>
      </c>
      <c r="N29" s="314">
        <v>120157.7999999999</v>
      </c>
      <c r="O29" s="314">
        <v>101957.16000000005</v>
      </c>
      <c r="P29" s="314">
        <v>91780.269999999946</v>
      </c>
      <c r="Q29" s="314">
        <v>94111.369999999923</v>
      </c>
      <c r="R29" s="197">
        <v>97130.900000000038</v>
      </c>
      <c r="S29" s="124">
        <f>(R29-Q29)/Q29</f>
        <v>3.2084646095366771E-2</v>
      </c>
      <c r="U29" s="189" t="s">
        <v>143</v>
      </c>
      <c r="V29" s="70">
        <v>5016.9969999999994</v>
      </c>
      <c r="W29" s="314">
        <v>5270.674</v>
      </c>
      <c r="X29" s="314">
        <v>5254.5140000000001</v>
      </c>
      <c r="Y29" s="314">
        <v>8076.4090000000024</v>
      </c>
      <c r="Z29" s="314">
        <v>9156.59</v>
      </c>
      <c r="AA29" s="314">
        <v>7918.5499999999993</v>
      </c>
      <c r="AB29" s="314">
        <v>7491.7040000000034</v>
      </c>
      <c r="AC29" s="197">
        <v>9220.2430000000022</v>
      </c>
      <c r="AD29" s="124">
        <f>((AC29-AB29)/AB29)</f>
        <v>0.23072708158250754</v>
      </c>
      <c r="AE29" s="197">
        <v>23270.865999999998</v>
      </c>
      <c r="AF29" s="314">
        <v>22495.121000000003</v>
      </c>
      <c r="AG29" s="314">
        <v>24799.759999999984</v>
      </c>
      <c r="AH29" s="314">
        <v>25615.480000000018</v>
      </c>
      <c r="AI29" s="314">
        <v>29400.613000000012</v>
      </c>
      <c r="AJ29" s="314">
        <v>25803.076000000012</v>
      </c>
      <c r="AK29" s="314">
        <v>26826.255999999987</v>
      </c>
      <c r="AL29" s="197">
        <v>26333.351999999999</v>
      </c>
      <c r="AM29" s="124">
        <f>(AL29-AK29)/AK29</f>
        <v>-1.8373939322728745E-2</v>
      </c>
      <c r="AO29" s="211">
        <f t="shared" ref="AO29:AO38" si="99">(V29/B29)*10</f>
        <v>0.44749494995804673</v>
      </c>
      <c r="AP29" s="317">
        <f t="shared" ref="AP29:AP38" si="100">(W29/C29)*10</f>
        <v>0.42199049962249885</v>
      </c>
      <c r="AQ29" s="317">
        <f t="shared" ref="AQ29:AQ38" si="101">(X29/D29)*10</f>
        <v>0.47202259593859536</v>
      </c>
      <c r="AR29" s="317">
        <f t="shared" ref="AR29:AR38" si="102">(Y29/E29)*10</f>
        <v>0.8081632158864277</v>
      </c>
      <c r="AS29" s="317">
        <f t="shared" ref="AS29:AS38" si="103">(Z29/F29)*10</f>
        <v>0.50550044106984959</v>
      </c>
      <c r="AT29" s="317">
        <f t="shared" ref="AT29:AT38" si="104">(AA29/G29)*10</f>
        <v>0.47895812371298058</v>
      </c>
      <c r="AU29" s="317">
        <f t="shared" ref="AU29:AU38" si="105">(AB29/H29)*10</f>
        <v>0.58732698667949046</v>
      </c>
      <c r="AV29" s="212">
        <f t="shared" ref="AV29:AV31" si="106">(AC29/I29)*10</f>
        <v>0.56279435291647373</v>
      </c>
      <c r="AW29" s="124">
        <f>(AV29-AU29)/AU29</f>
        <v>-4.1769975361960351E-2</v>
      </c>
      <c r="AX29" s="212">
        <f t="shared" ref="AX29:AX38" si="107">(AE29/K29)*10</f>
        <v>2.7191842704023532</v>
      </c>
      <c r="AY29" s="317">
        <f t="shared" ref="AY29:AY38" si="108">(AF29/L29)*10</f>
        <v>2.7800309700828514</v>
      </c>
      <c r="AZ29" s="317">
        <f t="shared" ref="AZ29:AZ38" si="109">(AG29/M29)*10</f>
        <v>1.9785027216642543</v>
      </c>
      <c r="BA29" s="317">
        <f t="shared" ref="BA29:BA38" si="110">(AH29/N29)*10</f>
        <v>2.1318199900464254</v>
      </c>
      <c r="BB29" s="317">
        <f t="shared" ref="BB29:BB38" si="111">(AI29/O29)*10</f>
        <v>2.8836241613634588</v>
      </c>
      <c r="BC29" s="317">
        <f t="shared" ref="BC29:BC38" si="112">(AJ29/P29)*10</f>
        <v>2.8113968285340656</v>
      </c>
      <c r="BD29" s="317">
        <f t="shared" ref="BD29:BD38" si="113">(AK29/Q29)*10</f>
        <v>2.8504798091877745</v>
      </c>
      <c r="BE29" s="212">
        <f t="shared" ref="BE29:BE31" si="114">(AL29/R29)*10</f>
        <v>2.7111199422634802</v>
      </c>
      <c r="BF29" s="124">
        <f>(BE29-BD29)/BD29</f>
        <v>-4.888996809417992E-2</v>
      </c>
      <c r="BH29" s="190">
        <f t="shared" si="96"/>
        <v>19334.551999999981</v>
      </c>
      <c r="BI29" s="190">
        <f t="shared" si="97"/>
        <v>17113.108999999997</v>
      </c>
    </row>
    <row r="30" spans="1:61" ht="20.100000000000001" customHeight="1" x14ac:dyDescent="0.25">
      <c r="A30" s="208" t="s">
        <v>144</v>
      </c>
      <c r="B30" s="28">
        <v>103555.23</v>
      </c>
      <c r="C30" s="315">
        <v>109603.07999999999</v>
      </c>
      <c r="D30" s="315">
        <v>90618.02</v>
      </c>
      <c r="E30" s="315">
        <v>91080.090000000011</v>
      </c>
      <c r="F30" s="315">
        <v>178641.27</v>
      </c>
      <c r="G30" s="315">
        <v>189277.91000000003</v>
      </c>
      <c r="H30" s="315">
        <v>153965.19</v>
      </c>
      <c r="I30" s="3">
        <v>165202.06000000003</v>
      </c>
      <c r="J30" s="112">
        <f t="shared" si="98"/>
        <v>7.2983185355079444E-2</v>
      </c>
      <c r="K30" s="3">
        <v>88844.739999999976</v>
      </c>
      <c r="L30" s="315">
        <v>127722.29999999996</v>
      </c>
      <c r="M30" s="315">
        <v>128469.03999999996</v>
      </c>
      <c r="N30" s="315">
        <v>149512.51999999999</v>
      </c>
      <c r="O30" s="315">
        <v>109776.64999999998</v>
      </c>
      <c r="P30" s="315">
        <v>98756.11</v>
      </c>
      <c r="Q30" s="315">
        <v>114479.76999999995</v>
      </c>
      <c r="R30" s="3">
        <v>102063.26000000002</v>
      </c>
      <c r="S30" s="112">
        <f t="shared" ref="S30:S31" si="115">(R30-Q30)/Q30</f>
        <v>-0.10846029826929184</v>
      </c>
      <c r="U30" s="189" t="s">
        <v>144</v>
      </c>
      <c r="V30" s="28">
        <v>4768.4190000000008</v>
      </c>
      <c r="W30" s="315">
        <v>5015.1330000000007</v>
      </c>
      <c r="X30" s="315">
        <v>4911.1499999999996</v>
      </c>
      <c r="Y30" s="315">
        <v>7549.5049999999992</v>
      </c>
      <c r="Z30" s="315">
        <v>9045.7329999999984</v>
      </c>
      <c r="AA30" s="315">
        <v>9256.7200000000012</v>
      </c>
      <c r="AB30" s="315">
        <v>8121.6060000000007</v>
      </c>
      <c r="AC30" s="3">
        <v>9832.2559999999958</v>
      </c>
      <c r="AD30" s="112">
        <f t="shared" ref="AD30:AD31" si="116">((AC30-AB30)/AB30)</f>
        <v>0.21062952327409074</v>
      </c>
      <c r="AE30" s="3">
        <v>24769.378999999986</v>
      </c>
      <c r="AF30" s="315">
        <v>26090.180999999997</v>
      </c>
      <c r="AG30" s="315">
        <v>26845.964000000011</v>
      </c>
      <c r="AH30" s="315">
        <v>29407.368999999981</v>
      </c>
      <c r="AI30" s="315">
        <v>29868.044999999998</v>
      </c>
      <c r="AJ30" s="315">
        <v>27835.92599999997</v>
      </c>
      <c r="AK30" s="315">
        <v>29196.015000000007</v>
      </c>
      <c r="AL30" s="3">
        <v>26466.542999999991</v>
      </c>
      <c r="AM30" s="112">
        <f t="shared" ref="AM30:AM31" si="117">(AL30-AK30)/AK30</f>
        <v>-9.3487827020229147E-2</v>
      </c>
      <c r="AO30" s="213">
        <f t="shared" si="99"/>
        <v>0.46047109354109889</v>
      </c>
      <c r="AP30" s="318">
        <f t="shared" si="100"/>
        <v>0.45757226895448566</v>
      </c>
      <c r="AQ30" s="318">
        <f t="shared" si="101"/>
        <v>0.5419617422671561</v>
      </c>
      <c r="AR30" s="318">
        <f t="shared" si="102"/>
        <v>0.82888642292733761</v>
      </c>
      <c r="AS30" s="318">
        <f t="shared" si="103"/>
        <v>0.50636300335303253</v>
      </c>
      <c r="AT30" s="318">
        <f t="shared" si="104"/>
        <v>0.48905442795728249</v>
      </c>
      <c r="AU30" s="318">
        <f t="shared" si="105"/>
        <v>0.52749624769079306</v>
      </c>
      <c r="AV30" s="191">
        <f t="shared" si="106"/>
        <v>0.59516545980116675</v>
      </c>
      <c r="AW30" s="112">
        <f t="shared" ref="AW30:AW31" si="118">(AV30-AU30)/AU30</f>
        <v>0.1282837790915243</v>
      </c>
      <c r="AX30" s="191">
        <f t="shared" si="107"/>
        <v>2.7879398375187985</v>
      </c>
      <c r="AY30" s="318">
        <f t="shared" si="108"/>
        <v>2.0427271510143492</v>
      </c>
      <c r="AZ30" s="318">
        <f t="shared" si="109"/>
        <v>2.0896835533292704</v>
      </c>
      <c r="BA30" s="318">
        <f t="shared" si="110"/>
        <v>1.9668833753855519</v>
      </c>
      <c r="BB30" s="318">
        <f t="shared" si="111"/>
        <v>2.7208012815111413</v>
      </c>
      <c r="BC30" s="318">
        <f t="shared" si="112"/>
        <v>2.8186535496385967</v>
      </c>
      <c r="BD30" s="318">
        <f t="shared" si="113"/>
        <v>2.550320899491676</v>
      </c>
      <c r="BE30" s="191">
        <f t="shared" si="114"/>
        <v>2.5931508556555989</v>
      </c>
      <c r="BF30" s="112">
        <f t="shared" ref="BF30:BF31" si="119">(BE30-BD30)/BD30</f>
        <v>1.6793947841018633E-2</v>
      </c>
      <c r="BH30" s="190">
        <f t="shared" si="96"/>
        <v>21074.409000000007</v>
      </c>
      <c r="BI30" s="190">
        <f t="shared" si="97"/>
        <v>16634.286999999997</v>
      </c>
    </row>
    <row r="31" spans="1:61" ht="20.100000000000001" customHeight="1" x14ac:dyDescent="0.25">
      <c r="A31" s="208" t="s">
        <v>145</v>
      </c>
      <c r="B31" s="28">
        <v>167818.00999999992</v>
      </c>
      <c r="C31" s="315">
        <v>125233.35</v>
      </c>
      <c r="D31" s="315">
        <v>135773.26999999996</v>
      </c>
      <c r="E31" s="315">
        <v>78339.37000000001</v>
      </c>
      <c r="F31" s="315">
        <v>159104.78000000003</v>
      </c>
      <c r="G31" s="315">
        <v>179761.25999999998</v>
      </c>
      <c r="H31" s="315">
        <v>158375.03</v>
      </c>
      <c r="I31" s="3">
        <v>184506.64000000013</v>
      </c>
      <c r="J31" s="112">
        <f t="shared" si="98"/>
        <v>0.1649982955015076</v>
      </c>
      <c r="K31" s="3">
        <v>163017.80000000002</v>
      </c>
      <c r="L31" s="315">
        <v>124161.32999999994</v>
      </c>
      <c r="M31" s="315">
        <v>181017.38999999993</v>
      </c>
      <c r="N31" s="315">
        <v>128321.88000000003</v>
      </c>
      <c r="O31" s="315">
        <v>109180.21999999993</v>
      </c>
      <c r="P31" s="315">
        <v>128703.72000000002</v>
      </c>
      <c r="Q31" s="315">
        <v>166895.65999999995</v>
      </c>
      <c r="R31" s="3">
        <v>133090.97999999995</v>
      </c>
      <c r="S31" s="112">
        <f t="shared" si="115"/>
        <v>-0.20254978469781662</v>
      </c>
      <c r="U31" s="189" t="s">
        <v>145</v>
      </c>
      <c r="V31" s="28">
        <v>7424.4470000000001</v>
      </c>
      <c r="W31" s="315">
        <v>5510.3540000000003</v>
      </c>
      <c r="X31" s="315">
        <v>6830.2309999999961</v>
      </c>
      <c r="Y31" s="315">
        <v>7114.5390000000007</v>
      </c>
      <c r="Z31" s="315">
        <v>8082.2549999999983</v>
      </c>
      <c r="AA31" s="315">
        <v>8938.91</v>
      </c>
      <c r="AB31" s="315">
        <v>8496.2859999999982</v>
      </c>
      <c r="AC31" s="3">
        <v>10104.248999999994</v>
      </c>
      <c r="AD31" s="112">
        <f t="shared" si="116"/>
        <v>0.18925481086677126</v>
      </c>
      <c r="AE31" s="3">
        <v>34176.324999999983</v>
      </c>
      <c r="AF31" s="315">
        <v>30181.553999999996</v>
      </c>
      <c r="AG31" s="315">
        <v>34669.633000000002</v>
      </c>
      <c r="AH31" s="315">
        <v>29423.860999999994</v>
      </c>
      <c r="AI31" s="315">
        <v>29544.088000000018</v>
      </c>
      <c r="AJ31" s="315">
        <v>34831.201999999983</v>
      </c>
      <c r="AK31" s="315">
        <v>34925.364999999991</v>
      </c>
      <c r="AL31" s="3">
        <v>36776.812999999987</v>
      </c>
      <c r="AM31" s="112">
        <f t="shared" si="117"/>
        <v>5.3011557645854156E-2</v>
      </c>
      <c r="AO31" s="213">
        <f t="shared" si="99"/>
        <v>0.44241062088628053</v>
      </c>
      <c r="AP31" s="318">
        <f t="shared" si="100"/>
        <v>0.44000691509090828</v>
      </c>
      <c r="AQ31" s="318">
        <f t="shared" si="101"/>
        <v>0.50306153781226581</v>
      </c>
      <c r="AR31" s="318">
        <f t="shared" si="102"/>
        <v>0.908169034292719</v>
      </c>
      <c r="AS31" s="318">
        <f t="shared" si="103"/>
        <v>0.50798316681623246</v>
      </c>
      <c r="AT31" s="318">
        <f t="shared" si="104"/>
        <v>0.49726565111971294</v>
      </c>
      <c r="AU31" s="318">
        <f t="shared" si="105"/>
        <v>0.53646625986432317</v>
      </c>
      <c r="AV31" s="191">
        <f t="shared" si="106"/>
        <v>0.54763606339587489</v>
      </c>
      <c r="AW31" s="112">
        <f t="shared" si="118"/>
        <v>2.082107369506642E-2</v>
      </c>
      <c r="AX31" s="191">
        <f t="shared" si="107"/>
        <v>2.0964781146598703</v>
      </c>
      <c r="AY31" s="318">
        <f t="shared" si="108"/>
        <v>2.4308336581123937</v>
      </c>
      <c r="AZ31" s="318">
        <f t="shared" si="109"/>
        <v>1.9152653234034593</v>
      </c>
      <c r="BA31" s="318">
        <f t="shared" si="110"/>
        <v>2.2929730300085991</v>
      </c>
      <c r="BB31" s="318">
        <f t="shared" si="111"/>
        <v>2.7059927155303445</v>
      </c>
      <c r="BC31" s="318">
        <f t="shared" si="112"/>
        <v>2.7063088774745574</v>
      </c>
      <c r="BD31" s="318">
        <f t="shared" si="113"/>
        <v>2.0926466871577127</v>
      </c>
      <c r="BE31" s="191">
        <f t="shared" si="114"/>
        <v>2.7632836575401276</v>
      </c>
      <c r="BF31" s="112">
        <f t="shared" si="119"/>
        <v>0.320473099686642</v>
      </c>
      <c r="BH31" s="190">
        <f t="shared" si="96"/>
        <v>26429.078999999991</v>
      </c>
      <c r="BI31" s="190">
        <f t="shared" si="97"/>
        <v>26672.563999999991</v>
      </c>
    </row>
    <row r="32" spans="1:61" ht="20.100000000000001" customHeight="1" x14ac:dyDescent="0.25">
      <c r="A32" s="208" t="s">
        <v>146</v>
      </c>
      <c r="B32" s="28">
        <v>169960.15000000005</v>
      </c>
      <c r="C32" s="315">
        <v>125324.62</v>
      </c>
      <c r="D32" s="315">
        <v>131109.87</v>
      </c>
      <c r="E32" s="315">
        <v>110880.58</v>
      </c>
      <c r="F32" s="315">
        <v>139339.33000000002</v>
      </c>
      <c r="G32" s="315">
        <v>172769.00000000006</v>
      </c>
      <c r="H32" s="315">
        <v>120881.34999999995</v>
      </c>
      <c r="I32" s="3">
        <v>199399.96000000002</v>
      </c>
      <c r="J32" s="112">
        <f>IF(I32="","",(I32-H32)/H32)</f>
        <v>0.64955106805144136</v>
      </c>
      <c r="K32" s="3">
        <v>129054.22999999992</v>
      </c>
      <c r="L32" s="315">
        <v>143928.69999999998</v>
      </c>
      <c r="M32" s="315">
        <v>130551.29999999993</v>
      </c>
      <c r="N32" s="315">
        <v>168057.08999999997</v>
      </c>
      <c r="O32" s="315">
        <v>116200.55999999991</v>
      </c>
      <c r="P32" s="315">
        <v>126285.80000000003</v>
      </c>
      <c r="Q32" s="315">
        <v>162680.81000000006</v>
      </c>
      <c r="R32" s="3">
        <v>137543.26999999993</v>
      </c>
      <c r="S32" s="112">
        <f>IF(R32="","",(R32-Q32)/Q32)</f>
        <v>-0.15452062231556454</v>
      </c>
      <c r="U32" s="189" t="s">
        <v>146</v>
      </c>
      <c r="V32" s="28">
        <v>6997.9059999999999</v>
      </c>
      <c r="W32" s="315">
        <v>5641.7790000000005</v>
      </c>
      <c r="X32" s="315">
        <v>6955.6630000000014</v>
      </c>
      <c r="Y32" s="315">
        <v>8794.5019999999968</v>
      </c>
      <c r="Z32" s="315">
        <v>7652.6419999999989</v>
      </c>
      <c r="AA32" s="315">
        <v>8505.6460000000006</v>
      </c>
      <c r="AB32" s="315">
        <v>6655.8349999999991</v>
      </c>
      <c r="AC32" s="3">
        <v>10323.646999999997</v>
      </c>
      <c r="AD32" s="112">
        <f>(IF(AC32="","",(AC32-AB32)/AB32))</f>
        <v>0.55106714634602549</v>
      </c>
      <c r="AE32" s="3">
        <v>29571.834999999992</v>
      </c>
      <c r="AF32" s="315">
        <v>27556.182000000004</v>
      </c>
      <c r="AG32" s="315">
        <v>27462.67</v>
      </c>
      <c r="AH32" s="315">
        <v>33693.252999999975</v>
      </c>
      <c r="AI32" s="315">
        <v>31434.276000000013</v>
      </c>
      <c r="AJ32" s="315">
        <v>35272.59899999998</v>
      </c>
      <c r="AK32" s="315">
        <v>32715.812000000005</v>
      </c>
      <c r="AL32" s="3">
        <v>32226.995000000003</v>
      </c>
      <c r="AM32" s="112">
        <f>IF(AL32="","",(AL32-AK32)/AK32)</f>
        <v>-1.494130727979494E-2</v>
      </c>
      <c r="AO32" s="213">
        <f t="shared" si="99"/>
        <v>0.4117380456536428</v>
      </c>
      <c r="AP32" s="318">
        <f t="shared" si="100"/>
        <v>0.45017323810756427</v>
      </c>
      <c r="AQ32" s="318">
        <f t="shared" si="101"/>
        <v>0.53052169146380823</v>
      </c>
      <c r="AR32" s="318">
        <f t="shared" si="102"/>
        <v>0.79315079340313666</v>
      </c>
      <c r="AS32" s="318">
        <f t="shared" si="103"/>
        <v>0.54920904241465762</v>
      </c>
      <c r="AT32" s="318">
        <f t="shared" si="104"/>
        <v>0.49231320433642595</v>
      </c>
      <c r="AU32" s="318">
        <f t="shared" si="105"/>
        <v>0.55060892354362378</v>
      </c>
      <c r="AV32" s="191">
        <f>IF(AC32="","",(AC32/I32)*10)</f>
        <v>0.517735660528718</v>
      </c>
      <c r="AW32" s="112">
        <f>IF(AV32="","",(AV32-AU32)/AU32)</f>
        <v>-5.9703469394101261E-2</v>
      </c>
      <c r="AX32" s="191">
        <f t="shared" si="107"/>
        <v>2.2914270225780289</v>
      </c>
      <c r="AY32" s="318">
        <f t="shared" si="108"/>
        <v>1.9145717289185553</v>
      </c>
      <c r="AZ32" s="318">
        <f t="shared" si="109"/>
        <v>2.1035922277296368</v>
      </c>
      <c r="BA32" s="318">
        <f t="shared" si="110"/>
        <v>2.004869476200021</v>
      </c>
      <c r="BB32" s="318">
        <f t="shared" si="111"/>
        <v>2.7051742263548508</v>
      </c>
      <c r="BC32" s="318">
        <f t="shared" si="112"/>
        <v>2.7930772105810764</v>
      </c>
      <c r="BD32" s="318">
        <f t="shared" si="113"/>
        <v>2.0110430972159525</v>
      </c>
      <c r="BE32" s="191">
        <f>IF(AL32="","",(AL32/R32)*10)</f>
        <v>2.3430441198613368</v>
      </c>
      <c r="BF32" s="112">
        <f>IF(BE32="","",(BE32-BD32)/BD32)</f>
        <v>0.16508896458012248</v>
      </c>
      <c r="BH32" s="190">
        <f t="shared" si="96"/>
        <v>26059.977000000006</v>
      </c>
      <c r="BI32" s="190">
        <f t="shared" si="97"/>
        <v>21903.348000000005</v>
      </c>
    </row>
    <row r="33" spans="1:61" ht="20.100000000000001" customHeight="1" x14ac:dyDescent="0.25">
      <c r="A33" s="208" t="s">
        <v>147</v>
      </c>
      <c r="B33" s="28">
        <v>105627.73999999999</v>
      </c>
      <c r="C33" s="315">
        <v>146684.46999999994</v>
      </c>
      <c r="D33" s="315">
        <v>105806.44999999998</v>
      </c>
      <c r="E33" s="315">
        <v>156736.06999999992</v>
      </c>
      <c r="F33" s="315">
        <v>207228.25</v>
      </c>
      <c r="G33" s="315">
        <v>181747.00999999995</v>
      </c>
      <c r="H33" s="315">
        <v>156166.68</v>
      </c>
      <c r="I33" s="3">
        <v>210489.33000000005</v>
      </c>
      <c r="J33" s="112">
        <f t="shared" ref="J33:J45" si="120">IF(I33="","",(I33-H33)/H33)</f>
        <v>0.34785045055705899</v>
      </c>
      <c r="K33" s="3">
        <v>118132.11000000003</v>
      </c>
      <c r="L33" s="315">
        <v>147173.66999999995</v>
      </c>
      <c r="M33" s="315">
        <v>167545.44000000024</v>
      </c>
      <c r="N33" s="315">
        <v>131905.74000000005</v>
      </c>
      <c r="O33" s="315">
        <v>115807.50000000003</v>
      </c>
      <c r="P33" s="315">
        <v>114798.86000000002</v>
      </c>
      <c r="Q33" s="315">
        <v>138194.19000000003</v>
      </c>
      <c r="R33" s="3">
        <v>136807.27999999994</v>
      </c>
      <c r="S33" s="112">
        <f t="shared" ref="S33:S45" si="121">IF(R33="","",(R33-Q33)/Q33)</f>
        <v>-1.0035950136544021E-2</v>
      </c>
      <c r="U33" s="189" t="s">
        <v>147</v>
      </c>
      <c r="V33" s="28">
        <v>5233.5920000000015</v>
      </c>
      <c r="W33" s="315">
        <v>6774.5830000000024</v>
      </c>
      <c r="X33" s="315">
        <v>6184.9250000000011</v>
      </c>
      <c r="Y33" s="315">
        <v>12346.015000000001</v>
      </c>
      <c r="Z33" s="315">
        <v>9823.5429999999997</v>
      </c>
      <c r="AA33" s="315">
        <v>9567.4180000000015</v>
      </c>
      <c r="AB33" s="315">
        <v>8929.8140000000003</v>
      </c>
      <c r="AC33" s="3">
        <v>11054.444999999994</v>
      </c>
      <c r="AD33" s="112">
        <f t="shared" ref="AD33:AD45" si="122">(IF(AC33="","",(AC33-AB33)/AB33))</f>
        <v>0.23792556037561297</v>
      </c>
      <c r="AE33" s="3">
        <v>29004.790999999972</v>
      </c>
      <c r="AF33" s="315">
        <v>32396.498</v>
      </c>
      <c r="AG33" s="315">
        <v>31705.719999999998</v>
      </c>
      <c r="AH33" s="315">
        <v>31122.389999999996</v>
      </c>
      <c r="AI33" s="315">
        <v>31058.100000000006</v>
      </c>
      <c r="AJ33" s="315">
        <v>31539.86900000001</v>
      </c>
      <c r="AK33" s="315">
        <v>33045.123999999989</v>
      </c>
      <c r="AL33" s="3">
        <v>35766.52600000002</v>
      </c>
      <c r="AM33" s="112">
        <f t="shared" ref="AM33:AM45" si="123">IF(AL33="","",(AL33-AK33)/AK33)</f>
        <v>8.2354116752596601E-2</v>
      </c>
      <c r="AO33" s="213">
        <f t="shared" si="99"/>
        <v>0.49547514696423517</v>
      </c>
      <c r="AP33" s="318">
        <f t="shared" si="100"/>
        <v>0.46184732439637305</v>
      </c>
      <c r="AQ33" s="318">
        <f t="shared" si="101"/>
        <v>0.58455084732547036</v>
      </c>
      <c r="AR33" s="318">
        <f t="shared" si="102"/>
        <v>0.78769456194735565</v>
      </c>
      <c r="AS33" s="318">
        <f t="shared" si="103"/>
        <v>0.4740445861025222</v>
      </c>
      <c r="AT33" s="318">
        <f t="shared" si="104"/>
        <v>0.52641405214864356</v>
      </c>
      <c r="AU33" s="318">
        <f t="shared" si="105"/>
        <v>0.57181301414616748</v>
      </c>
      <c r="AV33" s="191">
        <f t="shared" ref="AV33:AV45" si="124">IF(AC33="","",(AC33/I33)*10)</f>
        <v>0.52517840215463618</v>
      </c>
      <c r="AW33" s="112">
        <f t="shared" ref="AW33:AW45" si="125">IF(AV33="","",(AV33-AU33)/AU33)</f>
        <v>-8.1555702367435978E-2</v>
      </c>
      <c r="AX33" s="191">
        <f t="shared" si="107"/>
        <v>2.4552842575993914</v>
      </c>
      <c r="AY33" s="318">
        <f t="shared" si="108"/>
        <v>2.2012427902355096</v>
      </c>
      <c r="AZ33" s="318">
        <f t="shared" si="109"/>
        <v>1.8923654382954234</v>
      </c>
      <c r="BA33" s="318">
        <f t="shared" si="110"/>
        <v>2.3594416740317734</v>
      </c>
      <c r="BB33" s="318">
        <f t="shared" si="111"/>
        <v>2.6818729356906932</v>
      </c>
      <c r="BC33" s="318">
        <f t="shared" si="112"/>
        <v>2.7474026310017368</v>
      </c>
      <c r="BD33" s="318">
        <f t="shared" si="113"/>
        <v>2.3912093554729026</v>
      </c>
      <c r="BE33" s="191">
        <f t="shared" ref="BE33:BE45" si="126">IF(AL33="","",(AL33/R33)*10)</f>
        <v>2.6143730070505047</v>
      </c>
      <c r="BF33" s="112">
        <f t="shared" ref="BF33:BF45" si="127">IF(BE33="","",(BE33-BD33)/BD33)</f>
        <v>9.3326688885201209E-2</v>
      </c>
      <c r="BH33" s="190">
        <f t="shared" si="96"/>
        <v>24115.30999999999</v>
      </c>
      <c r="BI33" s="190">
        <f t="shared" si="97"/>
        <v>24712.081000000027</v>
      </c>
    </row>
    <row r="34" spans="1:61" ht="20.100000000000001" customHeight="1" x14ac:dyDescent="0.25">
      <c r="A34" s="208" t="s">
        <v>148</v>
      </c>
      <c r="B34" s="28">
        <v>172955.39000000004</v>
      </c>
      <c r="C34" s="315">
        <v>88363.709999999992</v>
      </c>
      <c r="D34" s="315">
        <v>120306.19000000003</v>
      </c>
      <c r="E34" s="315">
        <v>142180.06</v>
      </c>
      <c r="F34" s="315">
        <v>163672.61999999994</v>
      </c>
      <c r="G34" s="315">
        <v>227414.28000000014</v>
      </c>
      <c r="H34" s="315">
        <v>155058.31000000006</v>
      </c>
      <c r="I34" s="3">
        <v>234056.73999999987</v>
      </c>
      <c r="J34" s="112">
        <f t="shared" si="120"/>
        <v>0.50947562887793496</v>
      </c>
      <c r="K34" s="3">
        <v>135211.27999999997</v>
      </c>
      <c r="L34" s="315">
        <v>175317.34000000005</v>
      </c>
      <c r="M34" s="315">
        <v>118154.39000000004</v>
      </c>
      <c r="N34" s="315">
        <v>152399.24000000002</v>
      </c>
      <c r="O34" s="315">
        <v>114737.72999999998</v>
      </c>
      <c r="P34" s="315">
        <v>115427.66999999995</v>
      </c>
      <c r="Q34" s="315">
        <v>126500.04999999999</v>
      </c>
      <c r="R34" s="3">
        <v>158768.92999999993</v>
      </c>
      <c r="S34" s="112">
        <f t="shared" si="121"/>
        <v>0.25508985964827641</v>
      </c>
      <c r="U34" s="189" t="s">
        <v>148</v>
      </c>
      <c r="V34" s="28">
        <v>8418.2340000000022</v>
      </c>
      <c r="W34" s="315">
        <v>4390.6889999999994</v>
      </c>
      <c r="X34" s="315">
        <v>6848.4070000000011</v>
      </c>
      <c r="Y34" s="315">
        <v>11167.32799999999</v>
      </c>
      <c r="Z34" s="315">
        <v>8872.2850000000017</v>
      </c>
      <c r="AA34" s="315">
        <v>11662.620000000006</v>
      </c>
      <c r="AB34" s="315">
        <v>9222.8069999999971</v>
      </c>
      <c r="AC34" s="3">
        <v>14053.179000000004</v>
      </c>
      <c r="AD34" s="112">
        <f t="shared" si="122"/>
        <v>0.52374206681328239</v>
      </c>
      <c r="AE34" s="3">
        <v>28421.635000000002</v>
      </c>
      <c r="AF34" s="315">
        <v>31101.468000000008</v>
      </c>
      <c r="AG34" s="315">
        <v>27821.58</v>
      </c>
      <c r="AH34" s="315">
        <v>30041.770000000019</v>
      </c>
      <c r="AI34" s="315">
        <v>29496.788000000015</v>
      </c>
      <c r="AJ34" s="315">
        <v>31068.588000000022</v>
      </c>
      <c r="AK34" s="315">
        <v>31942.423000000006</v>
      </c>
      <c r="AL34" s="3">
        <v>36434.632999999994</v>
      </c>
      <c r="AM34" s="112">
        <f t="shared" si="123"/>
        <v>0.14063460370554817</v>
      </c>
      <c r="AO34" s="213">
        <f t="shared" si="99"/>
        <v>0.48672862985073784</v>
      </c>
      <c r="AP34" s="318">
        <f t="shared" si="100"/>
        <v>0.49688825876595721</v>
      </c>
      <c r="AQ34" s="318">
        <f t="shared" si="101"/>
        <v>0.56924809937044796</v>
      </c>
      <c r="AR34" s="318">
        <f t="shared" si="102"/>
        <v>0.78543559483657488</v>
      </c>
      <c r="AS34" s="318">
        <f t="shared" si="103"/>
        <v>0.54207508867396426</v>
      </c>
      <c r="AT34" s="318">
        <f t="shared" si="104"/>
        <v>0.51283586940978365</v>
      </c>
      <c r="AU34" s="318">
        <f t="shared" si="105"/>
        <v>0.59479604801574282</v>
      </c>
      <c r="AV34" s="191">
        <f t="shared" si="124"/>
        <v>0.60041761668559557</v>
      </c>
      <c r="AW34" s="112">
        <f t="shared" si="125"/>
        <v>9.451254238501532E-3</v>
      </c>
      <c r="AX34" s="191">
        <f t="shared" si="107"/>
        <v>2.1020165625234823</v>
      </c>
      <c r="AY34" s="318">
        <f t="shared" si="108"/>
        <v>1.7740098041642658</v>
      </c>
      <c r="AZ34" s="318">
        <f t="shared" si="109"/>
        <v>2.354680177351006</v>
      </c>
      <c r="BA34" s="318">
        <f t="shared" si="110"/>
        <v>1.9712545810595916</v>
      </c>
      <c r="BB34" s="318">
        <f t="shared" si="111"/>
        <v>2.5708010782503732</v>
      </c>
      <c r="BC34" s="318">
        <f t="shared" si="112"/>
        <v>2.691606613908089</v>
      </c>
      <c r="BD34" s="318">
        <f t="shared" si="113"/>
        <v>2.5250917292127562</v>
      </c>
      <c r="BE34" s="191">
        <f t="shared" si="126"/>
        <v>2.2948213482323028</v>
      </c>
      <c r="BF34" s="112">
        <f t="shared" si="127"/>
        <v>-9.1192877595874272E-2</v>
      </c>
      <c r="BH34" s="190">
        <f t="shared" si="96"/>
        <v>22719.616000000009</v>
      </c>
      <c r="BI34" s="190">
        <f t="shared" si="97"/>
        <v>22381.453999999991</v>
      </c>
    </row>
    <row r="35" spans="1:61" ht="20.100000000000001" customHeight="1" x14ac:dyDescent="0.25">
      <c r="A35" s="208" t="s">
        <v>149</v>
      </c>
      <c r="B35" s="28">
        <v>153575.38000000003</v>
      </c>
      <c r="C35" s="315">
        <v>146031.1</v>
      </c>
      <c r="D35" s="315">
        <v>129411.21999999994</v>
      </c>
      <c r="E35" s="315">
        <v>179559.8899999999</v>
      </c>
      <c r="F35" s="315">
        <v>269358.03999999998</v>
      </c>
      <c r="G35" s="315">
        <v>237433.11000000002</v>
      </c>
      <c r="H35" s="315">
        <v>147994.01999999999</v>
      </c>
      <c r="I35" s="3">
        <v>204395.26000000007</v>
      </c>
      <c r="J35" s="112">
        <f t="shared" si="120"/>
        <v>0.38110485815575579</v>
      </c>
      <c r="K35" s="3">
        <v>127394.07999999993</v>
      </c>
      <c r="L35" s="315">
        <v>153173.20000000004</v>
      </c>
      <c r="M35" s="315">
        <v>157184.51</v>
      </c>
      <c r="N35" s="315">
        <v>153334.56</v>
      </c>
      <c r="O35" s="315">
        <v>127866.06000000003</v>
      </c>
      <c r="P35" s="315">
        <v>125620.06999999993</v>
      </c>
      <c r="Q35" s="315">
        <v>137019.82</v>
      </c>
      <c r="R35" s="3">
        <v>144381.99000000005</v>
      </c>
      <c r="S35" s="112">
        <f t="shared" si="121"/>
        <v>5.3730693851444571E-2</v>
      </c>
      <c r="U35" s="189" t="s">
        <v>149</v>
      </c>
      <c r="V35" s="28">
        <v>8202.5570000000007</v>
      </c>
      <c r="W35" s="315">
        <v>7142.6719999999987</v>
      </c>
      <c r="X35" s="315">
        <v>8489.8880000000008</v>
      </c>
      <c r="Y35" s="315">
        <v>14058.68400000001</v>
      </c>
      <c r="Z35" s="315">
        <v>13129.382000000001</v>
      </c>
      <c r="AA35" s="315">
        <v>12275.063000000002</v>
      </c>
      <c r="AB35" s="315">
        <v>8424.4100000000017</v>
      </c>
      <c r="AC35" s="3">
        <v>11146.45100000001</v>
      </c>
      <c r="AD35" s="112">
        <f t="shared" si="122"/>
        <v>0.32311354741756487</v>
      </c>
      <c r="AE35" s="3">
        <v>32779.412000000004</v>
      </c>
      <c r="AF35" s="315">
        <v>32399.374999999993</v>
      </c>
      <c r="AG35" s="315">
        <v>32672.658999999996</v>
      </c>
      <c r="AH35" s="315">
        <v>33859.816999999988</v>
      </c>
      <c r="AI35" s="315">
        <v>36267.96699999999</v>
      </c>
      <c r="AJ35" s="315">
        <v>36630.704999999973</v>
      </c>
      <c r="AK35" s="315">
        <v>36290.450999999979</v>
      </c>
      <c r="AL35" s="3">
        <v>35445.895999999957</v>
      </c>
      <c r="AM35" s="112">
        <f t="shared" si="123"/>
        <v>-2.3272099870018773E-2</v>
      </c>
      <c r="AO35" s="213">
        <f t="shared" si="99"/>
        <v>0.53410624801970208</v>
      </c>
      <c r="AP35" s="318">
        <f t="shared" si="100"/>
        <v>0.48911992034573448</v>
      </c>
      <c r="AQ35" s="318">
        <f t="shared" si="101"/>
        <v>0.65603956133015395</v>
      </c>
      <c r="AR35" s="318">
        <f t="shared" si="102"/>
        <v>0.7829523620224994</v>
      </c>
      <c r="AS35" s="318">
        <f t="shared" si="103"/>
        <v>0.48743234098377025</v>
      </c>
      <c r="AT35" s="318">
        <f t="shared" si="104"/>
        <v>0.51699036414929667</v>
      </c>
      <c r="AU35" s="318">
        <f t="shared" si="105"/>
        <v>0.56923989226051175</v>
      </c>
      <c r="AV35" s="191">
        <f t="shared" si="124"/>
        <v>0.5453380376824789</v>
      </c>
      <c r="AW35" s="112">
        <f t="shared" si="125"/>
        <v>-4.1989071572471941E-2</v>
      </c>
      <c r="AX35" s="191">
        <f t="shared" si="107"/>
        <v>2.5730718413288924</v>
      </c>
      <c r="AY35" s="318">
        <f t="shared" si="108"/>
        <v>2.1152117341675951</v>
      </c>
      <c r="AZ35" s="318">
        <f t="shared" si="109"/>
        <v>2.0786182429808124</v>
      </c>
      <c r="BA35" s="318">
        <f t="shared" si="110"/>
        <v>2.2082312689324564</v>
      </c>
      <c r="BB35" s="318">
        <f t="shared" si="111"/>
        <v>2.8364029516511247</v>
      </c>
      <c r="BC35" s="318">
        <f t="shared" si="112"/>
        <v>2.9159914494554884</v>
      </c>
      <c r="BD35" s="318">
        <f t="shared" si="113"/>
        <v>2.648554858705841</v>
      </c>
      <c r="BE35" s="191">
        <f t="shared" si="126"/>
        <v>2.45500813501739</v>
      </c>
      <c r="BF35" s="112">
        <f t="shared" si="127"/>
        <v>-7.3076350694515485E-2</v>
      </c>
      <c r="BH35" s="190">
        <f t="shared" si="96"/>
        <v>27866.040999999976</v>
      </c>
      <c r="BI35" s="190">
        <f t="shared" si="97"/>
        <v>24299.444999999949</v>
      </c>
    </row>
    <row r="36" spans="1:61" ht="20.100000000000001" customHeight="1" x14ac:dyDescent="0.25">
      <c r="A36" s="208" t="s">
        <v>150</v>
      </c>
      <c r="B36" s="28">
        <v>172174.69999999992</v>
      </c>
      <c r="C36" s="315">
        <v>197846.85999999996</v>
      </c>
      <c r="D36" s="315">
        <v>108041.16999999998</v>
      </c>
      <c r="E36" s="315">
        <v>128500.73000000004</v>
      </c>
      <c r="F36" s="315">
        <v>196762.29</v>
      </c>
      <c r="G36" s="315">
        <v>236160.21999999988</v>
      </c>
      <c r="H36" s="315">
        <v>161643.40999999989</v>
      </c>
      <c r="I36" s="3">
        <v>165552.64999999991</v>
      </c>
      <c r="J36" s="112">
        <f t="shared" si="120"/>
        <v>2.4184345034542531E-2</v>
      </c>
      <c r="K36" s="3">
        <v>84144.9</v>
      </c>
      <c r="L36" s="315">
        <v>93566.699999999968</v>
      </c>
      <c r="M36" s="315">
        <v>109659.02</v>
      </c>
      <c r="N36" s="315">
        <v>85683.409999999989</v>
      </c>
      <c r="O36" s="315">
        <v>75119.589999999982</v>
      </c>
      <c r="P36" s="315">
        <v>77720.049999999974</v>
      </c>
      <c r="Q36" s="315">
        <v>113871.88000000002</v>
      </c>
      <c r="R36" s="3">
        <v>112583.45999999999</v>
      </c>
      <c r="S36" s="112">
        <f t="shared" si="121"/>
        <v>-1.1314645898531114E-2</v>
      </c>
      <c r="U36" s="189" t="s">
        <v>150</v>
      </c>
      <c r="V36" s="28">
        <v>7606.0559999999978</v>
      </c>
      <c r="W36" s="315">
        <v>8313.0869999999995</v>
      </c>
      <c r="X36" s="315">
        <v>6909.0559999999987</v>
      </c>
      <c r="Y36" s="315">
        <v>9139.0069999999996</v>
      </c>
      <c r="Z36" s="315">
        <v>8531.6860000000033</v>
      </c>
      <c r="AA36" s="315">
        <v>10841.422999999999</v>
      </c>
      <c r="AB36" s="315">
        <v>9683.087000000005</v>
      </c>
      <c r="AC36" s="3">
        <v>9537.4040000000005</v>
      </c>
      <c r="AD36" s="112">
        <f t="shared" si="122"/>
        <v>-1.5045098737624114E-2</v>
      </c>
      <c r="AE36" s="3">
        <v>21851.23599999999</v>
      </c>
      <c r="AF36" s="315">
        <v>23756.94100000001</v>
      </c>
      <c r="AG36" s="315">
        <v>26722.863000000001</v>
      </c>
      <c r="AH36" s="315">
        <v>25745.833000000013</v>
      </c>
      <c r="AI36" s="315">
        <v>21196.857</v>
      </c>
      <c r="AJ36" s="315">
        <v>23742.381999999994</v>
      </c>
      <c r="AK36" s="315">
        <v>27432.139000000003</v>
      </c>
      <c r="AL36" s="3">
        <v>27559.341999999961</v>
      </c>
      <c r="AM36" s="112">
        <f t="shared" si="123"/>
        <v>4.6370062502219629E-3</v>
      </c>
      <c r="AO36" s="213">
        <f t="shared" si="99"/>
        <v>0.44176385961468218</v>
      </c>
      <c r="AP36" s="318">
        <f t="shared" si="100"/>
        <v>0.42017785877420555</v>
      </c>
      <c r="AQ36" s="318">
        <f t="shared" si="101"/>
        <v>0.63948363387771534</v>
      </c>
      <c r="AR36" s="318">
        <f t="shared" si="102"/>
        <v>0.71120273013234991</v>
      </c>
      <c r="AS36" s="318">
        <f t="shared" si="103"/>
        <v>0.43360371542738207</v>
      </c>
      <c r="AT36" s="318">
        <f t="shared" si="104"/>
        <v>0.45907066820991294</v>
      </c>
      <c r="AU36" s="318">
        <f t="shared" si="105"/>
        <v>0.59904001035365506</v>
      </c>
      <c r="AV36" s="191">
        <f t="shared" si="124"/>
        <v>0.5760949160282246</v>
      </c>
      <c r="AW36" s="112">
        <f t="shared" si="125"/>
        <v>-3.8303108187856053E-2</v>
      </c>
      <c r="AX36" s="191">
        <f t="shared" si="107"/>
        <v>2.596858038930463</v>
      </c>
      <c r="AY36" s="318">
        <f t="shared" si="108"/>
        <v>2.5390380338304137</v>
      </c>
      <c r="AZ36" s="318">
        <f t="shared" si="109"/>
        <v>2.4369051446930676</v>
      </c>
      <c r="BA36" s="318">
        <f t="shared" si="110"/>
        <v>3.0047628823362675</v>
      </c>
      <c r="BB36" s="318">
        <f t="shared" si="111"/>
        <v>2.8217482283915563</v>
      </c>
      <c r="BC36" s="318">
        <f t="shared" si="112"/>
        <v>3.0548593316653818</v>
      </c>
      <c r="BD36" s="318">
        <f t="shared" si="113"/>
        <v>2.4090354001356613</v>
      </c>
      <c r="BE36" s="191">
        <f t="shared" si="126"/>
        <v>2.4479032710488702</v>
      </c>
      <c r="BF36" s="112">
        <f t="shared" si="127"/>
        <v>1.6134204964783863E-2</v>
      </c>
      <c r="BH36" s="190">
        <f t="shared" si="96"/>
        <v>17749.051999999996</v>
      </c>
      <c r="BI36" s="190">
        <f t="shared" si="97"/>
        <v>18021.937999999958</v>
      </c>
    </row>
    <row r="37" spans="1:61" ht="20.100000000000001" customHeight="1" x14ac:dyDescent="0.25">
      <c r="A37" s="208" t="s">
        <v>151</v>
      </c>
      <c r="B37" s="28">
        <v>184593.24000000002</v>
      </c>
      <c r="C37" s="315">
        <v>144138.26999999993</v>
      </c>
      <c r="D37" s="315">
        <v>79979.249999999985</v>
      </c>
      <c r="E37" s="315">
        <v>122753.58</v>
      </c>
      <c r="F37" s="315">
        <v>216171.5800000001</v>
      </c>
      <c r="G37" s="315">
        <v>152140.34000000008</v>
      </c>
      <c r="H37" s="315">
        <v>150079.72999999981</v>
      </c>
      <c r="I37" s="3">
        <v>127508.04999999992</v>
      </c>
      <c r="J37" s="112">
        <f t="shared" si="120"/>
        <v>-0.15039792515618144</v>
      </c>
      <c r="K37" s="3">
        <v>138558.80000000005</v>
      </c>
      <c r="L37" s="315">
        <v>155834.77000000008</v>
      </c>
      <c r="M37" s="315">
        <v>166910.12999999986</v>
      </c>
      <c r="N37" s="315">
        <v>141021.50999999992</v>
      </c>
      <c r="O37" s="315">
        <v>123949.06000000001</v>
      </c>
      <c r="P37" s="315">
        <v>108934.93999999996</v>
      </c>
      <c r="Q37" s="315">
        <v>146738.06999999998</v>
      </c>
      <c r="R37" s="3">
        <v>148322.89000000001</v>
      </c>
      <c r="S37" s="112">
        <f t="shared" si="121"/>
        <v>1.0800332865220568E-2</v>
      </c>
      <c r="U37" s="189" t="s">
        <v>151</v>
      </c>
      <c r="V37" s="28">
        <v>8950.255000000001</v>
      </c>
      <c r="W37" s="315">
        <v>8091.360999999999</v>
      </c>
      <c r="X37" s="315">
        <v>7317.6259999999966</v>
      </c>
      <c r="Y37" s="315">
        <v>9009.7860000000001</v>
      </c>
      <c r="Z37" s="315">
        <v>11821.654999999999</v>
      </c>
      <c r="AA37" s="315">
        <v>8422.7539999999954</v>
      </c>
      <c r="AB37" s="315">
        <v>8932.9419999999991</v>
      </c>
      <c r="AC37" s="3">
        <v>9761.4599999999991</v>
      </c>
      <c r="AD37" s="112">
        <f t="shared" si="122"/>
        <v>9.2748615181874022E-2</v>
      </c>
      <c r="AE37" s="3">
        <v>36869.314999999995</v>
      </c>
      <c r="AF37" s="315">
        <v>38144.778000000013</v>
      </c>
      <c r="AG37" s="315">
        <v>35747.971000000005</v>
      </c>
      <c r="AH37" s="315">
        <v>35405.063999999991</v>
      </c>
      <c r="AI37" s="315">
        <v>39468.506000000016</v>
      </c>
      <c r="AJ37" s="315">
        <v>36656.012999999941</v>
      </c>
      <c r="AK37" s="315">
        <v>39678.97600000001</v>
      </c>
      <c r="AL37" s="3">
        <v>39004.145999999964</v>
      </c>
      <c r="AM37" s="112">
        <f t="shared" si="123"/>
        <v>-1.700724333208713E-2</v>
      </c>
      <c r="AO37" s="213">
        <f t="shared" si="99"/>
        <v>0.48486363856011194</v>
      </c>
      <c r="AP37" s="318">
        <f t="shared" si="100"/>
        <v>0.56136104589017211</v>
      </c>
      <c r="AQ37" s="318">
        <f t="shared" si="101"/>
        <v>0.91494056270845225</v>
      </c>
      <c r="AR37" s="318">
        <f t="shared" si="102"/>
        <v>0.73397337983951261</v>
      </c>
      <c r="AS37" s="318">
        <f t="shared" si="103"/>
        <v>0.54686443981211563</v>
      </c>
      <c r="AT37" s="318">
        <f t="shared" si="104"/>
        <v>0.55361740351046873</v>
      </c>
      <c r="AU37" s="318">
        <f t="shared" si="105"/>
        <v>0.5952130910683282</v>
      </c>
      <c r="AV37" s="191">
        <f t="shared" si="124"/>
        <v>0.76555637075463112</v>
      </c>
      <c r="AW37" s="112">
        <f t="shared" si="125"/>
        <v>0.28618873180453647</v>
      </c>
      <c r="AX37" s="191">
        <f t="shared" si="107"/>
        <v>2.6609147163514684</v>
      </c>
      <c r="AY37" s="318">
        <f t="shared" si="108"/>
        <v>2.4477706740286518</v>
      </c>
      <c r="AZ37" s="318">
        <f t="shared" si="109"/>
        <v>2.1417496349682335</v>
      </c>
      <c r="BA37" s="318">
        <f t="shared" si="110"/>
        <v>2.5106144445623939</v>
      </c>
      <c r="BB37" s="318">
        <f t="shared" si="111"/>
        <v>3.1842521435822113</v>
      </c>
      <c r="BC37" s="318">
        <f t="shared" si="112"/>
        <v>3.3649454435831103</v>
      </c>
      <c r="BD37" s="318">
        <f t="shared" si="113"/>
        <v>2.7040682762148922</v>
      </c>
      <c r="BE37" s="191">
        <f t="shared" si="126"/>
        <v>2.6296781299231671</v>
      </c>
      <c r="BF37" s="112">
        <f t="shared" si="127"/>
        <v>-2.7510454135372338E-2</v>
      </c>
      <c r="BH37" s="190">
        <f t="shared" si="96"/>
        <v>30746.034000000011</v>
      </c>
      <c r="BI37" s="190">
        <f t="shared" si="97"/>
        <v>29242.685999999965</v>
      </c>
    </row>
    <row r="38" spans="1:61" ht="20.100000000000001" customHeight="1" x14ac:dyDescent="0.25">
      <c r="A38" s="208" t="s">
        <v>152</v>
      </c>
      <c r="B38" s="28">
        <v>174808.49999999997</v>
      </c>
      <c r="C38" s="315">
        <v>100779.39000000001</v>
      </c>
      <c r="D38" s="315">
        <v>69029.49000000002</v>
      </c>
      <c r="E38" s="315">
        <v>154336.00999999978</v>
      </c>
      <c r="F38" s="315">
        <v>191835.92000000007</v>
      </c>
      <c r="G38" s="315">
        <v>123373.27999999998</v>
      </c>
      <c r="H38" s="315">
        <v>139835.61999999988</v>
      </c>
      <c r="I38" s="3"/>
      <c r="J38" s="112" t="str">
        <f t="shared" si="120"/>
        <v/>
      </c>
      <c r="K38" s="3">
        <v>122092.12999999996</v>
      </c>
      <c r="L38" s="315">
        <v>129989.20999999999</v>
      </c>
      <c r="M38" s="315">
        <v>213923.46999999977</v>
      </c>
      <c r="N38" s="315">
        <v>143278.98999999987</v>
      </c>
      <c r="O38" s="315">
        <v>142422.69000000009</v>
      </c>
      <c r="P38" s="315">
        <v>143940.27999999988</v>
      </c>
      <c r="Q38" s="315">
        <v>138271.19000000006</v>
      </c>
      <c r="R38" s="3"/>
      <c r="S38" s="112" t="str">
        <f t="shared" si="121"/>
        <v/>
      </c>
      <c r="U38" s="189" t="s">
        <v>152</v>
      </c>
      <c r="V38" s="28">
        <v>8836.2159999999967</v>
      </c>
      <c r="W38" s="315">
        <v>6184.2449999999999</v>
      </c>
      <c r="X38" s="315">
        <v>6843.8590000000013</v>
      </c>
      <c r="Y38" s="315">
        <v>12325.401000000003</v>
      </c>
      <c r="Z38" s="315">
        <v>11790.632999999998</v>
      </c>
      <c r="AA38" s="315">
        <v>8857.4580000000024</v>
      </c>
      <c r="AB38" s="315">
        <v>10646.83</v>
      </c>
      <c r="AC38" s="3"/>
      <c r="AD38" s="112" t="str">
        <f t="shared" si="122"/>
        <v/>
      </c>
      <c r="AE38" s="3">
        <v>39727.941999999974</v>
      </c>
      <c r="AF38" s="315">
        <v>40734.826999999983</v>
      </c>
      <c r="AG38" s="315">
        <v>48266.111999999994</v>
      </c>
      <c r="AH38" s="315">
        <v>48573.176999999916</v>
      </c>
      <c r="AI38" s="315">
        <v>47199.009999999987</v>
      </c>
      <c r="AJ38" s="315">
        <v>49361.275999999947</v>
      </c>
      <c r="AK38" s="315">
        <v>45374.854000000007</v>
      </c>
      <c r="AL38" s="3"/>
      <c r="AM38" s="112" t="str">
        <f t="shared" si="123"/>
        <v/>
      </c>
      <c r="AO38" s="213">
        <f t="shared" si="99"/>
        <v>0.50547976786025839</v>
      </c>
      <c r="AP38" s="318">
        <f t="shared" si="100"/>
        <v>0.61364183688748253</v>
      </c>
      <c r="AQ38" s="318">
        <f t="shared" si="101"/>
        <v>0.99143989040046498</v>
      </c>
      <c r="AR38" s="318">
        <f t="shared" si="102"/>
        <v>0.79860824444016809</v>
      </c>
      <c r="AS38" s="318">
        <f t="shared" si="103"/>
        <v>0.61462071336796531</v>
      </c>
      <c r="AT38" s="318">
        <f t="shared" si="104"/>
        <v>0.7179397354111039</v>
      </c>
      <c r="AU38" s="318">
        <f t="shared" si="105"/>
        <v>0.7613818281779714</v>
      </c>
      <c r="AV38" s="191" t="str">
        <f t="shared" si="124"/>
        <v/>
      </c>
      <c r="AW38" s="112" t="str">
        <f t="shared" si="125"/>
        <v/>
      </c>
      <c r="AX38" s="191">
        <f t="shared" si="107"/>
        <v>3.2539314368583776</v>
      </c>
      <c r="AY38" s="318">
        <f t="shared" si="108"/>
        <v>3.1337083285605001</v>
      </c>
      <c r="AZ38" s="318">
        <f t="shared" si="109"/>
        <v>2.2562326611474677</v>
      </c>
      <c r="BA38" s="318">
        <f t="shared" si="110"/>
        <v>3.3901116276712977</v>
      </c>
      <c r="BB38" s="318">
        <f t="shared" si="111"/>
        <v>3.3140091652530894</v>
      </c>
      <c r="BC38" s="318">
        <f t="shared" si="112"/>
        <v>3.4292885910740196</v>
      </c>
      <c r="BD38" s="318">
        <f t="shared" si="113"/>
        <v>3.2815841101823158</v>
      </c>
      <c r="BE38" s="191" t="str">
        <f t="shared" si="126"/>
        <v/>
      </c>
      <c r="BF38" s="112" t="str">
        <f t="shared" si="127"/>
        <v/>
      </c>
      <c r="BH38" s="190">
        <f t="shared" si="96"/>
        <v>34728.024000000005</v>
      </c>
      <c r="BI38" s="190">
        <f t="shared" si="97"/>
        <v>0</v>
      </c>
    </row>
    <row r="39" spans="1:61" ht="20.100000000000001" customHeight="1" x14ac:dyDescent="0.25">
      <c r="A39" s="208" t="s">
        <v>153</v>
      </c>
      <c r="B39" s="28">
        <v>143517.88</v>
      </c>
      <c r="C39" s="315">
        <v>108144.17000000003</v>
      </c>
      <c r="D39" s="315">
        <v>125852.90000000002</v>
      </c>
      <c r="E39" s="315">
        <v>102029.78999999992</v>
      </c>
      <c r="F39" s="315">
        <v>191064.2</v>
      </c>
      <c r="G39" s="315">
        <v>143527.37999999992</v>
      </c>
      <c r="H39" s="315">
        <v>152126.9200000001</v>
      </c>
      <c r="I39" s="3"/>
      <c r="J39" s="112" t="str">
        <f t="shared" si="120"/>
        <v/>
      </c>
      <c r="K39" s="3">
        <v>155283.11000000002</v>
      </c>
      <c r="L39" s="315">
        <v>190846.28999999995</v>
      </c>
      <c r="M39" s="315">
        <v>164476.10999999999</v>
      </c>
      <c r="N39" s="315">
        <v>155784.03000000006</v>
      </c>
      <c r="O39" s="315">
        <v>141171.96999999974</v>
      </c>
      <c r="P39" s="315">
        <v>154005.31000000008</v>
      </c>
      <c r="Q39" s="315">
        <v>192493.65999999971</v>
      </c>
      <c r="R39" s="3"/>
      <c r="S39" s="112" t="str">
        <f t="shared" si="121"/>
        <v/>
      </c>
      <c r="U39" s="189" t="s">
        <v>153</v>
      </c>
      <c r="V39" s="28">
        <v>8561.616</v>
      </c>
      <c r="W39" s="315">
        <v>7679.9049999999988</v>
      </c>
      <c r="X39" s="315">
        <v>10402.912</v>
      </c>
      <c r="Y39" s="315">
        <v>7707.6290000000035</v>
      </c>
      <c r="Z39" s="315">
        <v>12654.747000000003</v>
      </c>
      <c r="AA39" s="315">
        <v>9979.3469999999979</v>
      </c>
      <c r="AB39" s="315">
        <v>10750.968999999994</v>
      </c>
      <c r="AC39" s="3"/>
      <c r="AD39" s="112" t="str">
        <f t="shared" si="122"/>
        <v/>
      </c>
      <c r="AE39" s="3">
        <v>50334.872000000032</v>
      </c>
      <c r="AF39" s="315">
        <v>48986.57900000002</v>
      </c>
      <c r="AG39" s="315">
        <v>51362.042000000016</v>
      </c>
      <c r="AH39" s="315">
        <v>51289.855999999963</v>
      </c>
      <c r="AI39" s="315">
        <v>48284.936000000031</v>
      </c>
      <c r="AJ39" s="315">
        <v>53105.856999999989</v>
      </c>
      <c r="AK39" s="315">
        <v>59493.80799999999</v>
      </c>
      <c r="AL39" s="3"/>
      <c r="AM39" s="112" t="str">
        <f t="shared" si="123"/>
        <v/>
      </c>
      <c r="AO39" s="213">
        <f t="shared" ref="AO39:AP45" si="128">(V39/B39)*10</f>
        <v>0.59655396247491954</v>
      </c>
      <c r="AP39" s="318">
        <f t="shared" si="128"/>
        <v>0.7101543245465749</v>
      </c>
      <c r="AQ39" s="318">
        <f t="shared" ref="AQ39:AS40" si="129">IF(X39="","",(X39/D39)*10)</f>
        <v>0.82659295097689434</v>
      </c>
      <c r="AR39" s="318">
        <f t="shared" si="129"/>
        <v>0.75542927217629385</v>
      </c>
      <c r="AS39" s="318">
        <f t="shared" si="129"/>
        <v>0.66232957299169615</v>
      </c>
      <c r="AT39" s="318">
        <f t="shared" ref="AT39:AT40" si="130">IF(AA39="","",(AA39/G39)*10)</f>
        <v>0.69529221532504837</v>
      </c>
      <c r="AU39" s="318">
        <f t="shared" ref="AU39:AU40" si="131">IF(AB39="","",(AB39/H39)*10)</f>
        <v>0.70671048884707499</v>
      </c>
      <c r="AV39" s="191" t="str">
        <f t="shared" si="124"/>
        <v/>
      </c>
      <c r="AW39" s="112" t="str">
        <f t="shared" si="125"/>
        <v/>
      </c>
      <c r="AX39" s="191">
        <f t="shared" ref="AX39:AY45" si="132">(AE39/K39)*10</f>
        <v>3.2414904621629503</v>
      </c>
      <c r="AY39" s="318">
        <f t="shared" si="132"/>
        <v>2.5668080317411479</v>
      </c>
      <c r="AZ39" s="318">
        <f t="shared" ref="AZ39:BB40" si="133">IF(AG39="","",(AG39/M39)*10)</f>
        <v>3.1227660965473962</v>
      </c>
      <c r="BA39" s="318">
        <f t="shared" si="133"/>
        <v>3.2923693141074821</v>
      </c>
      <c r="BB39" s="318">
        <f t="shared" si="133"/>
        <v>3.4202920027254784</v>
      </c>
      <c r="BC39" s="318">
        <f t="shared" ref="BC39:BC40" si="134">IF(AJ39="","",(AJ39/P39)*10)</f>
        <v>3.4483133730908344</v>
      </c>
      <c r="BD39" s="318">
        <f t="shared" ref="BD39:BD40" si="135">IF(AK39="","",(AK39/Q39)*10)</f>
        <v>3.0906892206216079</v>
      </c>
      <c r="BE39" s="191" t="str">
        <f t="shared" si="126"/>
        <v/>
      </c>
      <c r="BF39" s="112" t="str">
        <f t="shared" si="127"/>
        <v/>
      </c>
      <c r="BH39" s="190">
        <f t="shared" si="96"/>
        <v>48742.838999999993</v>
      </c>
      <c r="BI39" s="190">
        <f t="shared" si="97"/>
        <v>0</v>
      </c>
    </row>
    <row r="40" spans="1:61" ht="20.100000000000001" customHeight="1" thickBot="1" x14ac:dyDescent="0.3">
      <c r="A40" s="208" t="s">
        <v>154</v>
      </c>
      <c r="B40" s="28">
        <v>152820.21000000002</v>
      </c>
      <c r="C40" s="315">
        <v>216465.13999999996</v>
      </c>
      <c r="D40" s="315">
        <v>85804.429999999964</v>
      </c>
      <c r="E40" s="315">
        <v>229961.75</v>
      </c>
      <c r="F40" s="315">
        <v>233293.19000000015</v>
      </c>
      <c r="G40" s="315">
        <v>149139.44999999995</v>
      </c>
      <c r="H40" s="315">
        <v>169963.51000000004</v>
      </c>
      <c r="I40" s="3"/>
      <c r="J40" s="112" t="str">
        <f t="shared" si="120"/>
        <v/>
      </c>
      <c r="K40" s="3">
        <v>149645.83999999991</v>
      </c>
      <c r="L40" s="315">
        <v>159202.30000000008</v>
      </c>
      <c r="M40" s="315">
        <v>203434.65000000014</v>
      </c>
      <c r="N40" s="315">
        <v>108594.94999999985</v>
      </c>
      <c r="O40" s="315">
        <v>106301.55</v>
      </c>
      <c r="P40" s="315">
        <v>116548.94000000003</v>
      </c>
      <c r="Q40" s="315">
        <v>113621.51999999999</v>
      </c>
      <c r="R40" s="3"/>
      <c r="S40" s="112" t="str">
        <f t="shared" si="121"/>
        <v/>
      </c>
      <c r="U40" s="192" t="s">
        <v>154</v>
      </c>
      <c r="V40" s="28">
        <v>8577.6339999999964</v>
      </c>
      <c r="W40" s="315">
        <v>10729.738000000001</v>
      </c>
      <c r="X40" s="315">
        <v>8400.3320000000022</v>
      </c>
      <c r="Y40" s="315">
        <v>14080.129999999997</v>
      </c>
      <c r="Z40" s="315">
        <v>13582.820000000003</v>
      </c>
      <c r="AA40" s="315">
        <v>9345.7980000000007</v>
      </c>
      <c r="AB40" s="315">
        <v>11486.065000000006</v>
      </c>
      <c r="AC40" s="3"/>
      <c r="AD40" s="112" t="str">
        <f t="shared" si="122"/>
        <v/>
      </c>
      <c r="AE40" s="3">
        <v>35379.044000000002</v>
      </c>
      <c r="AF40" s="315">
        <v>37144.067999999992</v>
      </c>
      <c r="AG40" s="315">
        <v>37986.12000000001</v>
      </c>
      <c r="AH40" s="315">
        <v>33420.183999999987</v>
      </c>
      <c r="AI40" s="315">
        <v>33733.983000000022</v>
      </c>
      <c r="AJ40" s="315">
        <v>36039.897999999965</v>
      </c>
      <c r="AK40" s="315">
        <v>34016.015999999967</v>
      </c>
      <c r="AL40" s="3"/>
      <c r="AM40" s="112" t="str">
        <f t="shared" si="123"/>
        <v/>
      </c>
      <c r="AO40" s="213">
        <f t="shared" si="128"/>
        <v>0.56128924309160388</v>
      </c>
      <c r="AP40" s="318">
        <f t="shared" si="128"/>
        <v>0.49567972006947647</v>
      </c>
      <c r="AQ40" s="318">
        <f t="shared" si="129"/>
        <v>0.9790091257525988</v>
      </c>
      <c r="AR40" s="318">
        <f t="shared" si="129"/>
        <v>0.61228139027468687</v>
      </c>
      <c r="AS40" s="318">
        <f t="shared" si="129"/>
        <v>0.5822210241113337</v>
      </c>
      <c r="AT40" s="318">
        <f t="shared" si="130"/>
        <v>0.62664828118918259</v>
      </c>
      <c r="AU40" s="318">
        <f t="shared" si="131"/>
        <v>0.67579593996381937</v>
      </c>
      <c r="AV40" s="191" t="str">
        <f t="shared" si="124"/>
        <v/>
      </c>
      <c r="AW40" s="112" t="str">
        <f t="shared" si="125"/>
        <v/>
      </c>
      <c r="AX40" s="191">
        <f t="shared" si="132"/>
        <v>2.3641849315690981</v>
      </c>
      <c r="AY40" s="318">
        <f t="shared" si="132"/>
        <v>2.3331363931299971</v>
      </c>
      <c r="AZ40" s="318">
        <f t="shared" si="133"/>
        <v>1.8672394304510065</v>
      </c>
      <c r="BA40" s="318">
        <f t="shared" si="133"/>
        <v>3.0775081161693092</v>
      </c>
      <c r="BB40" s="318">
        <f t="shared" si="133"/>
        <v>3.1734234355002373</v>
      </c>
      <c r="BC40" s="318">
        <f t="shared" si="134"/>
        <v>3.0922544640903604</v>
      </c>
      <c r="BD40" s="318">
        <f t="shared" si="135"/>
        <v>2.9938004701926157</v>
      </c>
      <c r="BE40" s="191" t="str">
        <f t="shared" si="126"/>
        <v/>
      </c>
      <c r="BF40" s="112" t="str">
        <f t="shared" si="127"/>
        <v/>
      </c>
      <c r="BH40" s="190">
        <f t="shared" si="96"/>
        <v>22529.950999999961</v>
      </c>
      <c r="BI40" s="190">
        <f t="shared" si="97"/>
        <v>0</v>
      </c>
    </row>
    <row r="41" spans="1:61" ht="20.100000000000001" customHeight="1" thickBot="1" x14ac:dyDescent="0.3">
      <c r="A41" s="338" t="s">
        <v>198</v>
      </c>
      <c r="B41" s="339">
        <f>SUM(B29:B40)</f>
        <v>1813519.3599999999</v>
      </c>
      <c r="C41" s="340">
        <f>SUM(C29:C40)</f>
        <v>1633514.4599999997</v>
      </c>
      <c r="D41" s="340">
        <f t="shared" ref="D41:I41" si="136">SUM(D29:D40)</f>
        <v>1293051.3799999997</v>
      </c>
      <c r="E41" s="340">
        <f t="shared" si="136"/>
        <v>1596293.2899999996</v>
      </c>
      <c r="F41" s="340">
        <f t="shared" si="136"/>
        <v>2327610.58</v>
      </c>
      <c r="G41" s="340">
        <f t="shared" si="136"/>
        <v>2158071.8899999997</v>
      </c>
      <c r="H41" s="340">
        <f t="shared" si="136"/>
        <v>1793645.6999999997</v>
      </c>
      <c r="I41" s="340">
        <f t="shared" si="136"/>
        <v>1654940.39</v>
      </c>
      <c r="J41" s="118">
        <f t="shared" si="120"/>
        <v>-7.7331498634317722E-2</v>
      </c>
      <c r="K41" s="341">
        <f>SUM(K29:K40)</f>
        <v>1496959.3399999999</v>
      </c>
      <c r="L41" s="340">
        <f>SUM(L29:L40)</f>
        <v>1681832.61</v>
      </c>
      <c r="M41" s="340">
        <f t="shared" ref="M41:R41" si="137">SUM(M29:M40)</f>
        <v>1866671.5499999996</v>
      </c>
      <c r="N41" s="340">
        <f t="shared" si="137"/>
        <v>1638051.7199999997</v>
      </c>
      <c r="O41" s="340">
        <f t="shared" si="137"/>
        <v>1384490.7399999998</v>
      </c>
      <c r="P41" s="340">
        <f t="shared" si="137"/>
        <v>1402522.0199999996</v>
      </c>
      <c r="Q41" s="340">
        <f t="shared" si="137"/>
        <v>1644877.9899999998</v>
      </c>
      <c r="R41" s="340">
        <f t="shared" si="137"/>
        <v>1170692.96</v>
      </c>
      <c r="S41" s="118">
        <f t="shared" si="121"/>
        <v>-0.28827975867073269</v>
      </c>
      <c r="U41" s="189"/>
      <c r="V41" s="339">
        <f>SUM(V29:V40)</f>
        <v>88593.928999999989</v>
      </c>
      <c r="W41" s="340">
        <f>SUM(W29:W40)</f>
        <v>80744.22</v>
      </c>
      <c r="X41" s="340">
        <f t="shared" ref="X41:AC41" si="138">SUM(X29:X40)</f>
        <v>85348.562999999995</v>
      </c>
      <c r="Y41" s="340">
        <f t="shared" si="138"/>
        <v>121368.935</v>
      </c>
      <c r="Z41" s="340">
        <f t="shared" si="138"/>
        <v>124143.97100000001</v>
      </c>
      <c r="AA41" s="340">
        <f t="shared" si="138"/>
        <v>115571.70700000001</v>
      </c>
      <c r="AB41" s="340">
        <f t="shared" si="138"/>
        <v>108842.355</v>
      </c>
      <c r="AC41" s="340">
        <f t="shared" si="138"/>
        <v>95033.334000000003</v>
      </c>
      <c r="AD41" s="118">
        <f t="shared" si="122"/>
        <v>-0.1268717587009211</v>
      </c>
      <c r="AE41" s="341">
        <f>SUM(AE29:AE40)</f>
        <v>386156.65199999994</v>
      </c>
      <c r="AF41" s="340">
        <f>SUM(AF29:AF40)</f>
        <v>390987.57200000004</v>
      </c>
      <c r="AG41" s="340">
        <f t="shared" ref="AG41:AL41" si="139">SUM(AG29:AG40)</f>
        <v>406063.09400000004</v>
      </c>
      <c r="AH41" s="340">
        <f t="shared" si="139"/>
        <v>407598.05399999983</v>
      </c>
      <c r="AI41" s="340">
        <f t="shared" si="139"/>
        <v>406953.16900000011</v>
      </c>
      <c r="AJ41" s="340">
        <f t="shared" si="139"/>
        <v>421887.39099999977</v>
      </c>
      <c r="AK41" s="340">
        <f t="shared" si="139"/>
        <v>430937.23899999994</v>
      </c>
      <c r="AL41" s="340">
        <f t="shared" si="139"/>
        <v>296014.24599999987</v>
      </c>
      <c r="AM41" s="118">
        <f t="shared" si="123"/>
        <v>-0.31309197903873909</v>
      </c>
      <c r="AO41" s="344">
        <f t="shared" ref="AO41" si="140">(V41/B41)*10</f>
        <v>0.48851934505954209</v>
      </c>
      <c r="AP41" s="345">
        <f t="shared" ref="AP41" si="141">(W41/C41)*10</f>
        <v>0.49429755277464771</v>
      </c>
      <c r="AQ41" s="345">
        <f t="shared" ref="AQ41" si="142">IF(X41="","",(X41/D41)*10)</f>
        <v>0.66005546508136448</v>
      </c>
      <c r="AR41" s="345">
        <f t="shared" ref="AR41" si="143">IF(Y41="","",(Y41/E41)*10)</f>
        <v>0.76031726600817851</v>
      </c>
      <c r="AS41" s="345">
        <f t="shared" ref="AS41" si="144">IF(Z41="","",(Z41/F41)*10)</f>
        <v>0.53335369785095244</v>
      </c>
      <c r="AT41" s="345">
        <f t="shared" ref="AT41" si="145">IF(AA41="","",(AA41/G41)*10)</f>
        <v>0.53553223845568942</v>
      </c>
      <c r="AU41" s="345">
        <f t="shared" ref="AU41" si="146">IF(AB41="","",(AB41/H41)*10)</f>
        <v>0.60682193255892181</v>
      </c>
      <c r="AV41" s="346">
        <f t="shared" ref="AV41" si="147">IF(AC41="","",(AC41/I41)*10)</f>
        <v>0.5742402238427452</v>
      </c>
      <c r="AW41" s="118">
        <f t="shared" si="125"/>
        <v>-5.3692371629980522E-2</v>
      </c>
      <c r="AX41" s="346">
        <f t="shared" ref="AX41" si="148">(AE41/K41)*10</f>
        <v>2.5796068181785081</v>
      </c>
      <c r="AY41" s="345">
        <f t="shared" ref="AY41" si="149">(AF41/L41)*10</f>
        <v>2.3247710246265236</v>
      </c>
      <c r="AZ41" s="345">
        <f t="shared" ref="AZ41" si="150">IF(AG41="","",(AG41/M41)*10)</f>
        <v>2.1753323127467183</v>
      </c>
      <c r="BA41" s="345">
        <f t="shared" ref="BA41" si="151">IF(AH41="","",(AH41/N41)*10)</f>
        <v>2.4883100394412452</v>
      </c>
      <c r="BB41" s="345">
        <f t="shared" ref="BB41" si="152">IF(AI41="","",(AI41/O41)*10)</f>
        <v>2.9393708259832794</v>
      </c>
      <c r="BC41" s="345">
        <f t="shared" ref="BC41" si="153">IF(AJ41="","",(AJ41/P41)*10)</f>
        <v>3.0080625115604236</v>
      </c>
      <c r="BD41" s="345">
        <f t="shared" ref="BD41" si="154">IF(AK41="","",(AK41/Q41)*10)</f>
        <v>2.6198735810186142</v>
      </c>
      <c r="BE41" s="346">
        <f t="shared" ref="BE41" si="155">IF(AL41="","",(AL41/R41)*10)</f>
        <v>2.5285387041193097</v>
      </c>
      <c r="BF41" s="118">
        <f t="shared" ref="BF41" si="156">IF(BE41="","",(BE41-BD41)/BD41)</f>
        <v>-3.4862322197925774E-2</v>
      </c>
      <c r="BH41" s="190"/>
      <c r="BI41" s="190"/>
    </row>
    <row r="42" spans="1:61" ht="20.100000000000001" customHeight="1" x14ac:dyDescent="0.25">
      <c r="A42" s="208" t="s">
        <v>155</v>
      </c>
      <c r="B42" s="28">
        <f>SUM(B29:B31)</f>
        <v>383486.16999999993</v>
      </c>
      <c r="C42" s="315">
        <f>SUM(C29:C31)</f>
        <v>359736.73</v>
      </c>
      <c r="D42" s="315">
        <f>SUM(D29:D31)</f>
        <v>337710.40999999992</v>
      </c>
      <c r="E42" s="315">
        <f t="shared" ref="E42:I42" si="157">SUM(E29:E31)</f>
        <v>269354.83</v>
      </c>
      <c r="F42" s="315">
        <f t="shared" si="157"/>
        <v>518885.16000000003</v>
      </c>
      <c r="G42" s="315">
        <f t="shared" ref="G42:H42" si="158">SUM(G29:G31)</f>
        <v>534367.81999999983</v>
      </c>
      <c r="H42" s="315">
        <f t="shared" si="158"/>
        <v>439896.15</v>
      </c>
      <c r="I42" s="3">
        <f t="shared" si="157"/>
        <v>513538.40000000014</v>
      </c>
      <c r="J42" s="112">
        <f t="shared" si="120"/>
        <v>0.16740826215460197</v>
      </c>
      <c r="K42" s="3">
        <f>SUM(K29:K31)</f>
        <v>337442.86</v>
      </c>
      <c r="L42" s="315">
        <f>SUM(L29:L31)</f>
        <v>332800.42999999988</v>
      </c>
      <c r="M42" s="315">
        <f>SUM(M29:M31)</f>
        <v>434832.52999999991</v>
      </c>
      <c r="N42" s="315">
        <f t="shared" ref="N42:O42" si="159">SUM(N29:N31)</f>
        <v>397992.19999999995</v>
      </c>
      <c r="O42" s="315">
        <f t="shared" si="159"/>
        <v>320914.02999999997</v>
      </c>
      <c r="P42" s="315">
        <f t="shared" ref="P42:R42" si="160">SUM(P29:P31)</f>
        <v>319240.09999999998</v>
      </c>
      <c r="Q42" s="315">
        <f t="shared" si="160"/>
        <v>375486.79999999981</v>
      </c>
      <c r="R42" s="3">
        <f t="shared" si="160"/>
        <v>332285.14</v>
      </c>
      <c r="S42" s="112">
        <f t="shared" si="121"/>
        <v>-0.11505506984533097</v>
      </c>
      <c r="U42" s="188" t="s">
        <v>155</v>
      </c>
      <c r="V42" s="28">
        <f>SUM(V29:V31)</f>
        <v>17209.863000000001</v>
      </c>
      <c r="W42" s="315">
        <f>SUM(W29:W31)</f>
        <v>15796.161</v>
      </c>
      <c r="X42" s="315">
        <f>SUM(X29:X31)</f>
        <v>16995.894999999997</v>
      </c>
      <c r="Y42" s="315">
        <f t="shared" ref="Y42:Z42" si="161">SUM(Y29:Y31)</f>
        <v>22740.453000000001</v>
      </c>
      <c r="Z42" s="315">
        <f t="shared" si="161"/>
        <v>26284.577999999994</v>
      </c>
      <c r="AA42" s="315">
        <f t="shared" ref="AA42:AC42" si="162">SUM(AA29:AA31)</f>
        <v>26114.18</v>
      </c>
      <c r="AB42" s="315">
        <f t="shared" si="162"/>
        <v>24109.596000000005</v>
      </c>
      <c r="AC42" s="3">
        <f t="shared" si="162"/>
        <v>29156.747999999992</v>
      </c>
      <c r="AD42" s="112">
        <f t="shared" si="122"/>
        <v>0.20934203957627437</v>
      </c>
      <c r="AE42" s="3">
        <f>SUM(AE29:AE31)</f>
        <v>82216.569999999963</v>
      </c>
      <c r="AF42" s="315">
        <f>SUM(AF29:AF31)</f>
        <v>78766.856</v>
      </c>
      <c r="AG42" s="315">
        <f>SUM(AG29:AG31)</f>
        <v>86315.356999999989</v>
      </c>
      <c r="AH42" s="315">
        <f t="shared" ref="AH42:AI42" si="163">SUM(AH29:AH31)</f>
        <v>84446.709999999992</v>
      </c>
      <c r="AI42" s="315">
        <f t="shared" si="163"/>
        <v>88812.746000000028</v>
      </c>
      <c r="AJ42" s="315">
        <f t="shared" ref="AJ42:AL42" si="164">SUM(AJ29:AJ31)</f>
        <v>88470.203999999969</v>
      </c>
      <c r="AK42" s="315">
        <f t="shared" si="164"/>
        <v>90947.635999999984</v>
      </c>
      <c r="AL42" s="3">
        <f t="shared" si="164"/>
        <v>89576.707999999984</v>
      </c>
      <c r="AM42" s="112">
        <f t="shared" si="123"/>
        <v>-1.5073816761988185E-2</v>
      </c>
      <c r="AO42" s="211">
        <f t="shared" si="128"/>
        <v>0.44877401967325198</v>
      </c>
      <c r="AP42" s="317">
        <f t="shared" si="128"/>
        <v>0.43910336873301764</v>
      </c>
      <c r="AQ42" s="317">
        <f t="shared" ref="AQ42:AS44" si="165">(X42/D42)*10</f>
        <v>0.50326831796508742</v>
      </c>
      <c r="AR42" s="317">
        <f t="shared" si="165"/>
        <v>0.84425636622146327</v>
      </c>
      <c r="AS42" s="317">
        <f t="shared" si="165"/>
        <v>0.50655867668290977</v>
      </c>
      <c r="AT42" s="317">
        <f t="shared" ref="AT42:AT44" si="166">(AA42/G42)*10</f>
        <v>0.48869297556129054</v>
      </c>
      <c r="AU42" s="317">
        <f t="shared" ref="AU42:AU44" si="167">(AB42/H42)*10</f>
        <v>0.54807472172693494</v>
      </c>
      <c r="AV42" s="212">
        <f t="shared" si="124"/>
        <v>0.56776178762873397</v>
      </c>
      <c r="AW42" s="124">
        <f t="shared" si="125"/>
        <v>3.5920404866998476E-2</v>
      </c>
      <c r="AX42" s="212">
        <f t="shared" si="132"/>
        <v>2.4364590200545351</v>
      </c>
      <c r="AY42" s="317">
        <f t="shared" si="132"/>
        <v>2.3667894900255999</v>
      </c>
      <c r="AZ42" s="317">
        <f t="shared" ref="AZ42:BB44" si="168">(AG42/M42)*10</f>
        <v>1.9850252923809542</v>
      </c>
      <c r="BA42" s="317">
        <f t="shared" si="168"/>
        <v>2.1218182165379122</v>
      </c>
      <c r="BB42" s="317">
        <f t="shared" si="168"/>
        <v>2.7674934000236773</v>
      </c>
      <c r="BC42" s="317">
        <f t="shared" ref="BC42:BC44" si="169">(AJ42/P42)*10</f>
        <v>2.7712747865947911</v>
      </c>
      <c r="BD42" s="317">
        <f t="shared" ref="BD42:BD44" si="170">(AK42/Q42)*10</f>
        <v>2.4221260507692954</v>
      </c>
      <c r="BE42" s="212">
        <f t="shared" si="126"/>
        <v>2.6957783306229093</v>
      </c>
      <c r="BF42" s="124">
        <f t="shared" si="127"/>
        <v>0.1129801976105656</v>
      </c>
      <c r="BH42" s="190"/>
      <c r="BI42" s="190"/>
    </row>
    <row r="43" spans="1:61" ht="20.100000000000001" customHeight="1" x14ac:dyDescent="0.25">
      <c r="A43" s="208" t="s">
        <v>156</v>
      </c>
      <c r="B43" s="28">
        <f>SUM(B32:B34)</f>
        <v>448543.28</v>
      </c>
      <c r="C43" s="315">
        <f>SUM(C32:C34)</f>
        <v>360372.79999999993</v>
      </c>
      <c r="D43" s="315">
        <f>SUM(D32:D34)</f>
        <v>357222.51</v>
      </c>
      <c r="E43" s="315">
        <f t="shared" ref="E43:F43" si="171">SUM(E32:E34)</f>
        <v>409796.7099999999</v>
      </c>
      <c r="F43" s="315">
        <f t="shared" si="171"/>
        <v>510240.19999999995</v>
      </c>
      <c r="G43" s="315">
        <f t="shared" ref="G43:H43" si="172">SUM(G32:G34)</f>
        <v>581930.29000000015</v>
      </c>
      <c r="H43" s="315">
        <f t="shared" si="172"/>
        <v>432106.33999999997</v>
      </c>
      <c r="I43" s="3">
        <f>IF(I34="","",SUM(I32:I34))</f>
        <v>643946.02999999991</v>
      </c>
      <c r="J43" s="112">
        <f t="shared" si="120"/>
        <v>0.4902489743612648</v>
      </c>
      <c r="K43" s="3">
        <f>SUM(K32:K34)</f>
        <v>382397.61999999994</v>
      </c>
      <c r="L43" s="315">
        <f>SUM(L32:L34)</f>
        <v>466419.70999999996</v>
      </c>
      <c r="M43" s="315">
        <f>SUM(M32:M34)</f>
        <v>416251.13000000024</v>
      </c>
      <c r="N43" s="315">
        <f t="shared" ref="N43:O43" si="173">SUM(N32:N34)</f>
        <v>452362.07000000007</v>
      </c>
      <c r="O43" s="315">
        <f t="shared" si="173"/>
        <v>346745.78999999992</v>
      </c>
      <c r="P43" s="315">
        <f t="shared" ref="P43:Q43" si="174">SUM(P32:P34)</f>
        <v>356512.32999999996</v>
      </c>
      <c r="Q43" s="315">
        <f t="shared" si="174"/>
        <v>427375.0500000001</v>
      </c>
      <c r="R43" s="3">
        <f>IF(R34="","",SUM(R32:R34))</f>
        <v>433119.47999999981</v>
      </c>
      <c r="S43" s="112">
        <f t="shared" si="121"/>
        <v>1.344119175885373E-2</v>
      </c>
      <c r="U43" s="189" t="s">
        <v>156</v>
      </c>
      <c r="V43" s="28">
        <f>SUM(V32:V34)</f>
        <v>20649.732000000004</v>
      </c>
      <c r="W43" s="315">
        <f>SUM(W32:W34)</f>
        <v>16807.051000000003</v>
      </c>
      <c r="X43" s="315">
        <f>SUM(X32:X34)</f>
        <v>19988.995000000003</v>
      </c>
      <c r="Y43" s="315">
        <f t="shared" ref="Y43:Z43" si="175">SUM(Y32:Y34)</f>
        <v>32307.84499999999</v>
      </c>
      <c r="Z43" s="315">
        <f t="shared" si="175"/>
        <v>26348.47</v>
      </c>
      <c r="AA43" s="315">
        <f t="shared" ref="AA43:AB43" si="176">SUM(AA32:AA34)</f>
        <v>29735.684000000008</v>
      </c>
      <c r="AB43" s="315">
        <f t="shared" si="176"/>
        <v>24808.455999999998</v>
      </c>
      <c r="AC43" s="3">
        <f>IF(AC34="","",SUM(AC32:AC34))</f>
        <v>35431.270999999993</v>
      </c>
      <c r="AD43" s="112">
        <f t="shared" si="122"/>
        <v>0.42819331440860309</v>
      </c>
      <c r="AE43" s="3">
        <f>SUM(AE32:AE34)</f>
        <v>86998.260999999969</v>
      </c>
      <c r="AF43" s="315">
        <f>SUM(AF32:AF34)</f>
        <v>91054.148000000016</v>
      </c>
      <c r="AG43" s="315">
        <f>SUM(AG32:AG34)</f>
        <v>86989.97</v>
      </c>
      <c r="AH43" s="315">
        <f t="shared" ref="AH43:AI43" si="177">SUM(AH32:AH34)</f>
        <v>94857.412999999986</v>
      </c>
      <c r="AI43" s="315">
        <f t="shared" si="177"/>
        <v>91989.164000000033</v>
      </c>
      <c r="AJ43" s="315">
        <f t="shared" ref="AJ43:AK43" si="178">SUM(AJ32:AJ34)</f>
        <v>97881.056000000011</v>
      </c>
      <c r="AK43" s="315">
        <f t="shared" si="178"/>
        <v>97703.358999999997</v>
      </c>
      <c r="AL43" s="3">
        <f>IF(AL34="","",SUM(AL32:AL34))</f>
        <v>104428.15400000001</v>
      </c>
      <c r="AM43" s="112">
        <f t="shared" si="123"/>
        <v>6.8828698100338731E-2</v>
      </c>
      <c r="AO43" s="213">
        <f t="shared" si="128"/>
        <v>0.46037323310250017</v>
      </c>
      <c r="AP43" s="318">
        <f t="shared" si="128"/>
        <v>0.46637956582738782</v>
      </c>
      <c r="AQ43" s="318">
        <f t="shared" si="165"/>
        <v>0.55956706087754671</v>
      </c>
      <c r="AR43" s="318">
        <f t="shared" si="165"/>
        <v>0.78838712492347729</v>
      </c>
      <c r="AS43" s="318">
        <f t="shared" si="165"/>
        <v>0.51639345547450011</v>
      </c>
      <c r="AT43" s="318">
        <f t="shared" si="166"/>
        <v>0.51098360939417675</v>
      </c>
      <c r="AU43" s="318">
        <f t="shared" si="167"/>
        <v>0.57412848883448453</v>
      </c>
      <c r="AV43" s="191">
        <f t="shared" si="124"/>
        <v>0.55022112645061261</v>
      </c>
      <c r="AW43" s="112">
        <f t="shared" si="125"/>
        <v>-4.1641135823803674E-2</v>
      </c>
      <c r="AX43" s="191">
        <f t="shared" si="132"/>
        <v>2.2750732862824821</v>
      </c>
      <c r="AY43" s="318">
        <f t="shared" si="132"/>
        <v>1.9521934010893327</v>
      </c>
      <c r="AZ43" s="318">
        <f t="shared" si="168"/>
        <v>2.0898434558003469</v>
      </c>
      <c r="BA43" s="318">
        <f t="shared" si="168"/>
        <v>2.0969356029341712</v>
      </c>
      <c r="BB43" s="318">
        <f t="shared" si="168"/>
        <v>2.6529280715996597</v>
      </c>
      <c r="BC43" s="318">
        <f t="shared" si="169"/>
        <v>2.7455167118623924</v>
      </c>
      <c r="BD43" s="318">
        <f t="shared" si="170"/>
        <v>2.2861268808275068</v>
      </c>
      <c r="BE43" s="191">
        <f t="shared" si="126"/>
        <v>2.4110703586917879</v>
      </c>
      <c r="BF43" s="112">
        <f t="shared" si="127"/>
        <v>5.4652906149747653E-2</v>
      </c>
      <c r="BH43" s="190"/>
      <c r="BI43" s="190"/>
    </row>
    <row r="44" spans="1:61" ht="20.100000000000001" customHeight="1" x14ac:dyDescent="0.25">
      <c r="A44" s="208" t="s">
        <v>157</v>
      </c>
      <c r="B44" s="28">
        <f>SUM(B35:B37)</f>
        <v>510343.31999999995</v>
      </c>
      <c r="C44" s="315">
        <f>SUM(C35:C37)</f>
        <v>488016.22999999986</v>
      </c>
      <c r="D44" s="315">
        <f>SUM(D35:D37)</f>
        <v>317431.6399999999</v>
      </c>
      <c r="E44" s="315">
        <f t="shared" ref="E44:F44" si="179">SUM(E35:E37)</f>
        <v>430814.19999999995</v>
      </c>
      <c r="F44" s="315">
        <f t="shared" si="179"/>
        <v>682291.91</v>
      </c>
      <c r="G44" s="315">
        <f t="shared" ref="G44:H44" si="180">SUM(G35:G37)</f>
        <v>625733.66999999993</v>
      </c>
      <c r="H44" s="315">
        <f t="shared" si="180"/>
        <v>459717.15999999968</v>
      </c>
      <c r="I44" s="3">
        <f>IF(I37="","",SUM(I35:I37))</f>
        <v>497455.9599999999</v>
      </c>
      <c r="J44" s="112">
        <f t="shared" si="120"/>
        <v>8.2091345034847621E-2</v>
      </c>
      <c r="K44" s="3">
        <f>SUM(K35:K37)</f>
        <v>350097.77999999997</v>
      </c>
      <c r="L44" s="315">
        <f>SUM(L35:L37)</f>
        <v>402574.6700000001</v>
      </c>
      <c r="M44" s="315">
        <f>SUM(M35:M37)</f>
        <v>433753.65999999992</v>
      </c>
      <c r="N44" s="315">
        <f t="shared" ref="N44:O44" si="181">SUM(N35:N37)</f>
        <v>380039.47999999986</v>
      </c>
      <c r="O44" s="315">
        <f t="shared" si="181"/>
        <v>326934.71000000002</v>
      </c>
      <c r="P44" s="315">
        <f t="shared" ref="P44:Q44" si="182">SUM(P35:P37)</f>
        <v>312275.05999999988</v>
      </c>
      <c r="Q44" s="315">
        <f t="shared" si="182"/>
        <v>397629.77</v>
      </c>
      <c r="R44" s="3">
        <f>IF(R37="","",SUM(R35:R37))</f>
        <v>405288.34000000008</v>
      </c>
      <c r="S44" s="112">
        <f t="shared" si="121"/>
        <v>1.9260554862378803E-2</v>
      </c>
      <c r="U44" s="189" t="s">
        <v>157</v>
      </c>
      <c r="V44" s="28">
        <f>SUM(V35:V37)</f>
        <v>24758.867999999999</v>
      </c>
      <c r="W44" s="315">
        <f>SUM(W35:W37)</f>
        <v>23547.119999999995</v>
      </c>
      <c r="X44" s="315">
        <f>SUM(X35:X37)</f>
        <v>22716.569999999996</v>
      </c>
      <c r="Y44" s="315">
        <f t="shared" ref="Y44:Z44" si="183">SUM(Y35:Y37)</f>
        <v>32207.47700000001</v>
      </c>
      <c r="Z44" s="315">
        <f t="shared" si="183"/>
        <v>33482.723000000005</v>
      </c>
      <c r="AA44" s="315">
        <f t="shared" ref="AA44:AB44" si="184">SUM(AA35:AA37)</f>
        <v>31539.239999999998</v>
      </c>
      <c r="AB44" s="315">
        <f t="shared" si="184"/>
        <v>27040.439000000006</v>
      </c>
      <c r="AC44" s="3">
        <f>IF(AC37="","",SUM(AC35:AC37))</f>
        <v>30445.31500000001</v>
      </c>
      <c r="AD44" s="112">
        <f t="shared" si="122"/>
        <v>0.12591792611059321</v>
      </c>
      <c r="AE44" s="3">
        <f>SUM(AE35:AE37)</f>
        <v>91499.962999999989</v>
      </c>
      <c r="AF44" s="315">
        <f>SUM(AF35:AF37)</f>
        <v>94301.094000000012</v>
      </c>
      <c r="AG44" s="315">
        <f>SUM(AG35:AG37)</f>
        <v>95143.493000000002</v>
      </c>
      <c r="AH44" s="315">
        <f t="shared" ref="AH44:AI44" si="185">SUM(AH35:AH37)</f>
        <v>95010.713999999993</v>
      </c>
      <c r="AI44" s="315">
        <f t="shared" si="185"/>
        <v>96933.330000000016</v>
      </c>
      <c r="AJ44" s="315">
        <f t="shared" ref="AJ44:AK44" si="186">SUM(AJ35:AJ37)</f>
        <v>97029.099999999919</v>
      </c>
      <c r="AK44" s="315">
        <f t="shared" si="186"/>
        <v>103401.56599999999</v>
      </c>
      <c r="AL44" s="3">
        <f>IF(AL37="","",SUM(AL35:AL37))</f>
        <v>102009.38399999987</v>
      </c>
      <c r="AM44" s="112">
        <f t="shared" si="123"/>
        <v>-1.3463838642444905E-2</v>
      </c>
      <c r="AO44" s="213">
        <f t="shared" si="128"/>
        <v>0.48514141421504259</v>
      </c>
      <c r="AP44" s="318">
        <f t="shared" si="128"/>
        <v>0.48250690351015585</v>
      </c>
      <c r="AQ44" s="318">
        <f t="shared" si="165"/>
        <v>0.71563660131674345</v>
      </c>
      <c r="AR44" s="318">
        <f t="shared" si="165"/>
        <v>0.74759552958096576</v>
      </c>
      <c r="AS44" s="318">
        <f t="shared" si="165"/>
        <v>0.49073897124179594</v>
      </c>
      <c r="AT44" s="318">
        <f t="shared" si="166"/>
        <v>0.50403616605767754</v>
      </c>
      <c r="AU44" s="318">
        <f t="shared" si="167"/>
        <v>0.58819729504985252</v>
      </c>
      <c r="AV44" s="191">
        <f t="shared" si="124"/>
        <v>0.61202030829020548</v>
      </c>
      <c r="AW44" s="112">
        <f t="shared" si="125"/>
        <v>4.050173885674508E-2</v>
      </c>
      <c r="AX44" s="191">
        <f t="shared" si="132"/>
        <v>2.613554504687233</v>
      </c>
      <c r="AY44" s="318">
        <f t="shared" si="132"/>
        <v>2.3424497621770386</v>
      </c>
      <c r="AZ44" s="318">
        <f t="shared" si="168"/>
        <v>2.1934914163029777</v>
      </c>
      <c r="BA44" s="318">
        <f t="shared" si="168"/>
        <v>2.5000222082189993</v>
      </c>
      <c r="BB44" s="318">
        <f t="shared" si="168"/>
        <v>2.9649140037776966</v>
      </c>
      <c r="BC44" s="318">
        <f t="shared" si="169"/>
        <v>3.1071677642140223</v>
      </c>
      <c r="BD44" s="318">
        <f t="shared" si="170"/>
        <v>2.6004483014438278</v>
      </c>
      <c r="BE44" s="191">
        <f t="shared" si="126"/>
        <v>2.5169582722266286</v>
      </c>
      <c r="BF44" s="112">
        <f t="shared" si="127"/>
        <v>-3.2106013863395635E-2</v>
      </c>
      <c r="BH44" s="190"/>
      <c r="BI44" s="190"/>
    </row>
    <row r="45" spans="1:61" ht="20.100000000000001" customHeight="1" thickBot="1" x14ac:dyDescent="0.3">
      <c r="A45" s="209" t="s">
        <v>158</v>
      </c>
      <c r="B45" s="32">
        <f>SUM(B38:B40)</f>
        <v>471146.59</v>
      </c>
      <c r="C45" s="316">
        <f>SUM(C38:C40)</f>
        <v>425388.7</v>
      </c>
      <c r="D45" s="316">
        <f>IF(D40="","",SUM(D38:D40))</f>
        <v>280686.82</v>
      </c>
      <c r="E45" s="316">
        <f t="shared" ref="E45:I45" si="187">IF(E40="","",SUM(E38:E40))</f>
        <v>486327.5499999997</v>
      </c>
      <c r="F45" s="316">
        <f t="shared" si="187"/>
        <v>616193.31000000029</v>
      </c>
      <c r="G45" s="316">
        <f t="shared" ref="G45:H45" si="188">IF(G40="","",SUM(G38:G40))</f>
        <v>416040.10999999987</v>
      </c>
      <c r="H45" s="316">
        <f t="shared" si="188"/>
        <v>461926.05000000005</v>
      </c>
      <c r="I45" s="210" t="str">
        <f t="shared" si="187"/>
        <v/>
      </c>
      <c r="J45" s="115" t="str">
        <f t="shared" si="120"/>
        <v/>
      </c>
      <c r="K45" s="210">
        <f>SUM(K38:K40)</f>
        <v>427021.0799999999</v>
      </c>
      <c r="L45" s="316">
        <f>SUM(L38:L40)</f>
        <v>480037.80000000005</v>
      </c>
      <c r="M45" s="316">
        <f>IF(M40="","",SUM(M38:M40))</f>
        <v>581834.22999999986</v>
      </c>
      <c r="N45" s="316">
        <f t="shared" ref="N45:O45" si="189">IF(N40="","",SUM(N38:N40))</f>
        <v>407657.96999999974</v>
      </c>
      <c r="O45" s="316">
        <f t="shared" si="189"/>
        <v>389896.20999999979</v>
      </c>
      <c r="P45" s="316">
        <f t="shared" ref="P45:R45" si="190">IF(P40="","",SUM(P38:P40))</f>
        <v>414494.53</v>
      </c>
      <c r="Q45" s="316">
        <f t="shared" si="190"/>
        <v>444386.36999999976</v>
      </c>
      <c r="R45" s="210" t="str">
        <f t="shared" si="190"/>
        <v/>
      </c>
      <c r="S45" s="115" t="str">
        <f t="shared" si="121"/>
        <v/>
      </c>
      <c r="U45" s="192" t="s">
        <v>158</v>
      </c>
      <c r="V45" s="32">
        <f>SUM(V38:V40)</f>
        <v>25975.465999999993</v>
      </c>
      <c r="W45" s="316">
        <f>SUM(W38:W40)</f>
        <v>24593.887999999999</v>
      </c>
      <c r="X45" s="316">
        <f>IF(X40="","",SUM(X38:X40))</f>
        <v>25647.103000000003</v>
      </c>
      <c r="Y45" s="316">
        <f t="shared" ref="Y45:Z45" si="191">IF(Y40="","",SUM(Y38:Y40))</f>
        <v>34113.160000000003</v>
      </c>
      <c r="Z45" s="316">
        <f t="shared" si="191"/>
        <v>38028.200000000004</v>
      </c>
      <c r="AA45" s="316">
        <f t="shared" ref="AA45:AC45" si="192">IF(AA40="","",SUM(AA38:AA40))</f>
        <v>28182.603000000003</v>
      </c>
      <c r="AB45" s="316">
        <f t="shared" si="192"/>
        <v>32883.864000000001</v>
      </c>
      <c r="AC45" s="210" t="str">
        <f t="shared" si="192"/>
        <v/>
      </c>
      <c r="AD45" s="115" t="str">
        <f t="shared" si="122"/>
        <v/>
      </c>
      <c r="AE45" s="210">
        <f>SUM(AE38:AE40)</f>
        <v>125441.85800000001</v>
      </c>
      <c r="AF45" s="316">
        <f>SUM(AF38:AF40)</f>
        <v>126865.47399999999</v>
      </c>
      <c r="AG45" s="316">
        <f>IF(AG40="","",SUM(AG38:AG40))</f>
        <v>137614.27400000003</v>
      </c>
      <c r="AH45" s="316">
        <f t="shared" ref="AH45:AI45" si="193">IF(AH40="","",SUM(AH38:AH40))</f>
        <v>133283.21699999986</v>
      </c>
      <c r="AI45" s="316">
        <f t="shared" si="193"/>
        <v>129217.92900000005</v>
      </c>
      <c r="AJ45" s="316">
        <f t="shared" ref="AJ45:AL45" si="194">IF(AJ40="","",SUM(AJ38:AJ40))</f>
        <v>138507.0309999999</v>
      </c>
      <c r="AK45" s="316">
        <f t="shared" si="194"/>
        <v>138884.67799999996</v>
      </c>
      <c r="AL45" s="210" t="str">
        <f t="shared" si="194"/>
        <v/>
      </c>
      <c r="AM45" s="115" t="str">
        <f t="shared" si="123"/>
        <v/>
      </c>
      <c r="AO45" s="214">
        <f t="shared" si="128"/>
        <v>0.5513245039086454</v>
      </c>
      <c r="AP45" s="319">
        <f t="shared" si="128"/>
        <v>0.5781509475921669</v>
      </c>
      <c r="AQ45" s="319">
        <f>IF(X40="","",(X45/D45)*10)</f>
        <v>0.91372665805968378</v>
      </c>
      <c r="AR45" s="319">
        <f>IF(Y40="","",(Y45/E45)*10)</f>
        <v>0.70144411929778661</v>
      </c>
      <c r="AS45" s="319">
        <f>IF(Z40="","",(Z45/F45)*10)</f>
        <v>0.61714723907015456</v>
      </c>
      <c r="AT45" s="319">
        <f t="shared" ref="AT45:AU45" si="195">IF(AA40="","",(AA45/G45)*10)</f>
        <v>0.67740110442716717</v>
      </c>
      <c r="AU45" s="319">
        <f t="shared" si="195"/>
        <v>0.71188589602166841</v>
      </c>
      <c r="AV45" s="215" t="str">
        <f t="shared" si="124"/>
        <v/>
      </c>
      <c r="AW45" s="115" t="str">
        <f t="shared" si="125"/>
        <v/>
      </c>
      <c r="AX45" s="215">
        <f t="shared" si="132"/>
        <v>2.9376034082439215</v>
      </c>
      <c r="AY45" s="319">
        <f t="shared" si="132"/>
        <v>2.642822586054681</v>
      </c>
      <c r="AZ45" s="319">
        <f>IF(AG40="","",(AG45/M45)*10)</f>
        <v>2.3651800960558829</v>
      </c>
      <c r="BA45" s="319">
        <f>IF(AH40="","",(AH45/N45)*10)</f>
        <v>3.2694863539648189</v>
      </c>
      <c r="BB45" s="319">
        <f>IF(AI40="","",(AI45/O45)*10)</f>
        <v>3.3141622228130947</v>
      </c>
      <c r="BC45" s="319">
        <f t="shared" ref="BC45:BD45" si="196">IF(AJ40="","",(AJ45/P45)*10)</f>
        <v>3.3415888745262787</v>
      </c>
      <c r="BD45" s="319">
        <f t="shared" si="196"/>
        <v>3.1253136319189996</v>
      </c>
      <c r="BE45" s="215" t="str">
        <f t="shared" si="126"/>
        <v/>
      </c>
      <c r="BF45" s="115" t="str">
        <f t="shared" si="127"/>
        <v/>
      </c>
      <c r="BH45" s="190"/>
      <c r="BI45" s="190"/>
    </row>
    <row r="46" spans="1:61" x14ac:dyDescent="0.25">
      <c r="K46" s="206"/>
      <c r="L46" s="206"/>
      <c r="M46" s="206"/>
      <c r="N46" s="206"/>
      <c r="O46" s="206"/>
      <c r="P46" s="206"/>
      <c r="Q46" s="206"/>
      <c r="R46" s="206"/>
      <c r="V46" s="206"/>
      <c r="W46" s="206"/>
      <c r="X46" s="206"/>
      <c r="Y46" s="206"/>
      <c r="Z46" s="206"/>
      <c r="AA46" s="206"/>
      <c r="AB46" s="206"/>
      <c r="AC46" s="206"/>
      <c r="AE46" s="206"/>
      <c r="AF46" s="206"/>
      <c r="AG46" s="206"/>
      <c r="AH46" s="206"/>
      <c r="AI46" s="206"/>
      <c r="AJ46" s="206"/>
      <c r="AK46" s="206"/>
      <c r="AL46" s="206"/>
      <c r="BH46" s="190"/>
      <c r="BI46" s="190"/>
    </row>
    <row r="47" spans="1:61" ht="15.75" thickBot="1" x14ac:dyDescent="0.3">
      <c r="S47" s="244" t="s">
        <v>1</v>
      </c>
      <c r="AM47" s="244">
        <v>1000</v>
      </c>
      <c r="BF47" s="244" t="s">
        <v>113</v>
      </c>
      <c r="BH47" s="190"/>
      <c r="BI47" s="190"/>
    </row>
    <row r="48" spans="1:61" ht="20.100000000000001" customHeight="1" x14ac:dyDescent="0.25">
      <c r="A48" s="367" t="s">
        <v>16</v>
      </c>
      <c r="B48" s="369" t="s">
        <v>141</v>
      </c>
      <c r="C48" s="363"/>
      <c r="D48" s="363"/>
      <c r="E48" s="363"/>
      <c r="F48" s="363"/>
      <c r="G48" s="363"/>
      <c r="H48" s="363"/>
      <c r="I48" s="364"/>
      <c r="J48" s="365" t="str">
        <f>J26</f>
        <v>D       2017/2016</v>
      </c>
      <c r="K48" s="369" t="s">
        <v>142</v>
      </c>
      <c r="L48" s="363"/>
      <c r="M48" s="363"/>
      <c r="N48" s="363"/>
      <c r="O48" s="363"/>
      <c r="P48" s="363"/>
      <c r="Q48" s="363"/>
      <c r="R48" s="364"/>
      <c r="S48" s="370" t="str">
        <f>J48</f>
        <v>D       2017/2016</v>
      </c>
      <c r="U48" s="372" t="s">
        <v>3</v>
      </c>
      <c r="V48" s="362" t="s">
        <v>141</v>
      </c>
      <c r="W48" s="363"/>
      <c r="X48" s="363"/>
      <c r="Y48" s="363"/>
      <c r="Z48" s="363"/>
      <c r="AA48" s="363"/>
      <c r="AB48" s="363"/>
      <c r="AC48" s="364"/>
      <c r="AD48" s="365" t="str">
        <f>J48</f>
        <v>D       2017/2016</v>
      </c>
      <c r="AE48" s="369" t="s">
        <v>142</v>
      </c>
      <c r="AF48" s="363"/>
      <c r="AG48" s="363"/>
      <c r="AH48" s="363"/>
      <c r="AI48" s="363"/>
      <c r="AJ48" s="363"/>
      <c r="AK48" s="363"/>
      <c r="AL48" s="364"/>
      <c r="AM48" s="370" t="str">
        <f>AD48</f>
        <v>D       2017/2016</v>
      </c>
      <c r="AO48" s="362" t="s">
        <v>141</v>
      </c>
      <c r="AP48" s="363"/>
      <c r="AQ48" s="363"/>
      <c r="AR48" s="363"/>
      <c r="AS48" s="363"/>
      <c r="AT48" s="363"/>
      <c r="AU48" s="363"/>
      <c r="AV48" s="364"/>
      <c r="AW48" s="365" t="str">
        <f>AM48</f>
        <v>D       2017/2016</v>
      </c>
      <c r="AX48" s="369" t="s">
        <v>142</v>
      </c>
      <c r="AY48" s="363"/>
      <c r="AZ48" s="363"/>
      <c r="BA48" s="363"/>
      <c r="BB48" s="363"/>
      <c r="BC48" s="363"/>
      <c r="BD48" s="363"/>
      <c r="BE48" s="364"/>
      <c r="BF48" s="370" t="str">
        <f>AW48</f>
        <v>D       2017/2016</v>
      </c>
      <c r="BH48" s="190"/>
      <c r="BI48" s="190"/>
    </row>
    <row r="49" spans="1:61" ht="20.100000000000001" customHeight="1" thickBot="1" x14ac:dyDescent="0.3">
      <c r="A49" s="368"/>
      <c r="B49" s="172">
        <v>2010</v>
      </c>
      <c r="C49" s="253">
        <v>2011</v>
      </c>
      <c r="D49" s="253">
        <v>2012</v>
      </c>
      <c r="E49" s="253">
        <v>2013</v>
      </c>
      <c r="F49" s="253">
        <v>2014</v>
      </c>
      <c r="G49" s="253">
        <v>2015</v>
      </c>
      <c r="H49" s="253">
        <v>2016</v>
      </c>
      <c r="I49" s="250">
        <v>2017</v>
      </c>
      <c r="J49" s="366"/>
      <c r="K49" s="172">
        <v>2010</v>
      </c>
      <c r="L49" s="253">
        <v>2011</v>
      </c>
      <c r="M49" s="253">
        <v>2012</v>
      </c>
      <c r="N49" s="253">
        <v>2013</v>
      </c>
      <c r="O49" s="253">
        <v>2014</v>
      </c>
      <c r="P49" s="253">
        <v>2015</v>
      </c>
      <c r="Q49" s="253">
        <v>2016</v>
      </c>
      <c r="R49" s="250">
        <v>2017</v>
      </c>
      <c r="S49" s="371"/>
      <c r="U49" s="373"/>
      <c r="V49" s="41">
        <v>2010</v>
      </c>
      <c r="W49" s="253">
        <v>2011</v>
      </c>
      <c r="X49" s="253">
        <v>2012</v>
      </c>
      <c r="Y49" s="253">
        <v>2013</v>
      </c>
      <c r="Z49" s="253">
        <v>2014</v>
      </c>
      <c r="AA49" s="253">
        <v>2015</v>
      </c>
      <c r="AB49" s="253">
        <v>2016</v>
      </c>
      <c r="AC49" s="250">
        <v>2017</v>
      </c>
      <c r="AD49" s="366"/>
      <c r="AE49" s="172">
        <v>2010</v>
      </c>
      <c r="AF49" s="253">
        <v>2011</v>
      </c>
      <c r="AG49" s="253">
        <v>2012</v>
      </c>
      <c r="AH49" s="253">
        <f>Y49</f>
        <v>2013</v>
      </c>
      <c r="AI49" s="253">
        <f>Z49</f>
        <v>2014</v>
      </c>
      <c r="AJ49" s="253">
        <v>2015</v>
      </c>
      <c r="AK49" s="253">
        <v>2016</v>
      </c>
      <c r="AL49" s="250">
        <v>2017</v>
      </c>
      <c r="AM49" s="371"/>
      <c r="AO49" s="41">
        <v>2010</v>
      </c>
      <c r="AP49" s="253">
        <v>2011</v>
      </c>
      <c r="AQ49" s="253">
        <v>2012</v>
      </c>
      <c r="AR49" s="253">
        <f>AH49</f>
        <v>2013</v>
      </c>
      <c r="AS49" s="253">
        <f>AI49</f>
        <v>2014</v>
      </c>
      <c r="AT49" s="253">
        <v>2015</v>
      </c>
      <c r="AU49" s="253">
        <f>AK49</f>
        <v>2016</v>
      </c>
      <c r="AV49" s="250">
        <f>AL49</f>
        <v>2017</v>
      </c>
      <c r="AW49" s="366"/>
      <c r="AX49" s="172">
        <v>2010</v>
      </c>
      <c r="AY49" s="253">
        <v>2011</v>
      </c>
      <c r="AZ49" s="253">
        <v>2012</v>
      </c>
      <c r="BA49" s="253">
        <f>AR49</f>
        <v>2013</v>
      </c>
      <c r="BB49" s="253">
        <f t="shared" ref="BB49" si="197">AS49</f>
        <v>2014</v>
      </c>
      <c r="BC49" s="253">
        <v>2015</v>
      </c>
      <c r="BD49" s="253">
        <f>AU49</f>
        <v>2016</v>
      </c>
      <c r="BE49" s="250">
        <f>AV49</f>
        <v>2017</v>
      </c>
      <c r="BF49" s="371"/>
      <c r="BH49" s="190"/>
      <c r="BI49" s="190"/>
    </row>
    <row r="50" spans="1:61" ht="3" customHeight="1" thickBot="1" x14ac:dyDescent="0.3">
      <c r="A50" s="187" t="s">
        <v>160</v>
      </c>
      <c r="B50" s="218"/>
      <c r="C50" s="218"/>
      <c r="D50" s="218"/>
      <c r="E50" s="218"/>
      <c r="F50" s="218"/>
      <c r="G50" s="218"/>
      <c r="H50" s="218"/>
      <c r="I50" s="218"/>
      <c r="J50" s="243"/>
      <c r="K50" s="186"/>
      <c r="L50" s="186"/>
      <c r="M50" s="186"/>
      <c r="N50" s="186"/>
      <c r="O50" s="186"/>
      <c r="P50" s="186"/>
      <c r="Q50" s="186"/>
      <c r="R50" s="186"/>
      <c r="S50" s="245"/>
      <c r="T50" s="9"/>
      <c r="U50" s="187"/>
      <c r="V50" s="218">
        <v>2010</v>
      </c>
      <c r="W50" s="218">
        <v>2011</v>
      </c>
      <c r="X50" s="218">
        <v>2012</v>
      </c>
      <c r="Y50" s="218"/>
      <c r="Z50" s="218"/>
      <c r="AA50" s="218"/>
      <c r="AB50" s="218"/>
      <c r="AC50" s="218"/>
      <c r="AD50" s="243"/>
      <c r="AE50" s="218">
        <v>2010</v>
      </c>
      <c r="AF50" s="218">
        <v>2011</v>
      </c>
      <c r="AG50" s="218">
        <v>2012</v>
      </c>
      <c r="AH50" s="218"/>
      <c r="AI50" s="218"/>
      <c r="AJ50" s="218"/>
      <c r="AK50" s="218"/>
      <c r="AL50" s="218"/>
      <c r="AM50" s="243"/>
      <c r="AN50" s="9"/>
      <c r="AO50" s="186"/>
      <c r="AP50" s="186"/>
      <c r="AQ50" s="186"/>
      <c r="AR50" s="186"/>
      <c r="AS50" s="186"/>
      <c r="AT50" s="186"/>
      <c r="AU50" s="186"/>
      <c r="AV50" s="186"/>
      <c r="AW50" s="245"/>
      <c r="AX50" s="218"/>
      <c r="AY50" s="218"/>
      <c r="AZ50" s="218"/>
      <c r="BA50" s="218"/>
      <c r="BB50" s="218"/>
      <c r="BC50" s="218"/>
      <c r="BD50" s="218"/>
      <c r="BE50" s="218"/>
      <c r="BF50" s="245"/>
      <c r="BH50" s="190">
        <f t="shared" ref="BH50:BH62" si="198">AK50-AB50</f>
        <v>0</v>
      </c>
      <c r="BI50" s="190">
        <f t="shared" ref="BI50:BI62" si="199">AL50-AC50</f>
        <v>0</v>
      </c>
    </row>
    <row r="51" spans="1:61" ht="20.100000000000001" customHeight="1" x14ac:dyDescent="0.25">
      <c r="A51" s="207" t="s">
        <v>143</v>
      </c>
      <c r="B51" s="70">
        <v>95.28</v>
      </c>
      <c r="C51" s="314">
        <v>512.16999999999996</v>
      </c>
      <c r="D51" s="314">
        <v>329.39</v>
      </c>
      <c r="E51" s="314">
        <v>1097.1199999999999</v>
      </c>
      <c r="F51" s="314">
        <v>359.98</v>
      </c>
      <c r="G51" s="314">
        <v>186.74000000000004</v>
      </c>
      <c r="H51" s="314">
        <v>103.10999999999999</v>
      </c>
      <c r="I51" s="197">
        <v>197.02000000000004</v>
      </c>
      <c r="J51" s="124">
        <f t="shared" ref="J51:J53" si="200">(I51-H51)/H51</f>
        <v>0.91077490059160182</v>
      </c>
      <c r="K51" s="197">
        <v>77038.130000000048</v>
      </c>
      <c r="L51" s="314">
        <v>75617.27</v>
      </c>
      <c r="M51" s="314">
        <v>113844.10000000002</v>
      </c>
      <c r="N51" s="314">
        <v>93610.949999999983</v>
      </c>
      <c r="O51" s="314">
        <v>94388.039999999921</v>
      </c>
      <c r="P51" s="314">
        <v>91436.9399999999</v>
      </c>
      <c r="Q51" s="314">
        <v>70145.979999999967</v>
      </c>
      <c r="R51" s="197">
        <v>96676.930000000022</v>
      </c>
      <c r="S51" s="124">
        <f>(R51-Q51)/Q51</f>
        <v>0.3782248106021196</v>
      </c>
      <c r="U51" s="189" t="s">
        <v>143</v>
      </c>
      <c r="V51" s="70">
        <v>29.815000000000005</v>
      </c>
      <c r="W51" s="314">
        <v>149.20400000000001</v>
      </c>
      <c r="X51" s="314">
        <v>122.17799999999998</v>
      </c>
      <c r="Y51" s="314">
        <v>109.56100000000001</v>
      </c>
      <c r="Z51" s="314">
        <v>97.120999999999995</v>
      </c>
      <c r="AA51" s="314">
        <v>99.907999999999987</v>
      </c>
      <c r="AB51" s="314">
        <v>68.53</v>
      </c>
      <c r="AC51" s="197">
        <v>118.28200000000001</v>
      </c>
      <c r="AD51" s="124">
        <f>(AC51-AB51)/AB51</f>
        <v>0.72598861812344972</v>
      </c>
      <c r="AE51" s="197">
        <v>14178.058999999999</v>
      </c>
      <c r="AF51" s="314">
        <v>16344.844999999999</v>
      </c>
      <c r="AG51" s="314">
        <v>18481.169000000002</v>
      </c>
      <c r="AH51" s="314">
        <v>20000.632999999987</v>
      </c>
      <c r="AI51" s="314">
        <v>18045.733999999989</v>
      </c>
      <c r="AJ51" s="314">
        <v>19063.57499999999</v>
      </c>
      <c r="AK51" s="314">
        <v>17884.870999999992</v>
      </c>
      <c r="AL51" s="197">
        <v>22258.383999999995</v>
      </c>
      <c r="AM51" s="124">
        <f>(AL51-AK51)/AK51</f>
        <v>0.24453701678921835</v>
      </c>
      <c r="AO51" s="211">
        <f t="shared" ref="AO51:AO60" si="201">(V51/B51)*10</f>
        <v>3.1291981528127626</v>
      </c>
      <c r="AP51" s="317">
        <f t="shared" ref="AP51:AP60" si="202">(W51/C51)*10</f>
        <v>2.9131733604076775</v>
      </c>
      <c r="AQ51" s="317">
        <f t="shared" ref="AQ51:AQ60" si="203">(X51/D51)*10</f>
        <v>3.7092200734691394</v>
      </c>
      <c r="AR51" s="317">
        <f t="shared" ref="AR51:AR60" si="204">(Y51/E51)*10</f>
        <v>0.99862366924310941</v>
      </c>
      <c r="AS51" s="317">
        <f t="shared" ref="AS51:AS60" si="205">(Z51/F51)*10</f>
        <v>2.6979554419689982</v>
      </c>
      <c r="AT51" s="317">
        <f t="shared" ref="AT51:AT60" si="206">(AA51/G51)*10</f>
        <v>5.3501124558209252</v>
      </c>
      <c r="AU51" s="317">
        <f t="shared" ref="AU51:AU60" si="207">(AB51/H51)*10</f>
        <v>6.6463000678886637</v>
      </c>
      <c r="AV51" s="212">
        <f t="shared" ref="AV51:AV53" si="208">(AC51/I51)*10</f>
        <v>6.0035529387879389</v>
      </c>
      <c r="AW51" s="124">
        <f>(AV51-AU51)/AU51</f>
        <v>-9.6707509822815868E-2</v>
      </c>
      <c r="AX51" s="212">
        <f t="shared" ref="AX51:AX60" si="209">(AE51/K51)*10</f>
        <v>1.8403950095881081</v>
      </c>
      <c r="AY51" s="317">
        <f t="shared" ref="AY51:AY60" si="210">(AF51/L51)*10</f>
        <v>2.1615227579625658</v>
      </c>
      <c r="AZ51" s="317">
        <f t="shared" ref="AZ51:AZ60" si="211">(AG51/M51)*10</f>
        <v>1.6233752122420044</v>
      </c>
      <c r="BA51" s="317">
        <f t="shared" ref="BA51:BA60" si="212">(AH51/N51)*10</f>
        <v>2.1365698136809841</v>
      </c>
      <c r="BB51" s="317">
        <f t="shared" ref="BB51:BB60" si="213">(AI51/O51)*10</f>
        <v>1.9118665881821473</v>
      </c>
      <c r="BC51" s="317">
        <f t="shared" ref="BC51:BC60" si="214">(AJ51/P51)*10</f>
        <v>2.084887683249244</v>
      </c>
      <c r="BD51" s="317">
        <f t="shared" ref="BD51:BD60" si="215">(AK51/Q51)*10</f>
        <v>2.5496644283820684</v>
      </c>
      <c r="BE51" s="212">
        <f t="shared" ref="BE51:BE53" si="216">(AL51/R51)*10</f>
        <v>2.3023470025372124</v>
      </c>
      <c r="BF51" s="124">
        <f>(BE51-BD51)/BD51</f>
        <v>-9.6999990701441205E-2</v>
      </c>
      <c r="BH51" s="190">
        <f t="shared" si="198"/>
        <v>17816.340999999993</v>
      </c>
      <c r="BI51" s="190">
        <f t="shared" si="199"/>
        <v>22140.101999999995</v>
      </c>
    </row>
    <row r="52" spans="1:61" ht="20.100000000000001" customHeight="1" x14ac:dyDescent="0.25">
      <c r="A52" s="208" t="s">
        <v>144</v>
      </c>
      <c r="B52" s="28">
        <v>321.11</v>
      </c>
      <c r="C52" s="315">
        <v>100.60000000000001</v>
      </c>
      <c r="D52" s="315">
        <v>100.41000000000001</v>
      </c>
      <c r="E52" s="315">
        <v>382.40000000000003</v>
      </c>
      <c r="F52" s="315">
        <v>109.25</v>
      </c>
      <c r="G52" s="315">
        <v>49.88</v>
      </c>
      <c r="H52" s="315">
        <v>109.05999999999999</v>
      </c>
      <c r="I52" s="3">
        <v>459.19</v>
      </c>
      <c r="J52" s="112">
        <f t="shared" si="200"/>
        <v>3.2104346231432244</v>
      </c>
      <c r="K52" s="3">
        <v>72819.339999999982</v>
      </c>
      <c r="L52" s="315">
        <v>87274.840000000011</v>
      </c>
      <c r="M52" s="315">
        <v>101727.20000000001</v>
      </c>
      <c r="N52" s="315">
        <v>110658.78999999996</v>
      </c>
      <c r="O52" s="315">
        <v>109991.49999999996</v>
      </c>
      <c r="P52" s="315">
        <v>92866.790000000066</v>
      </c>
      <c r="Q52" s="315">
        <v>72567.640000000072</v>
      </c>
      <c r="R52" s="3">
        <v>85064.209999999875</v>
      </c>
      <c r="S52" s="112">
        <f t="shared" ref="S52:S53" si="217">(R52-Q52)/Q52</f>
        <v>0.1722058206660681</v>
      </c>
      <c r="U52" s="189" t="s">
        <v>144</v>
      </c>
      <c r="V52" s="28">
        <v>106.98100000000001</v>
      </c>
      <c r="W52" s="315">
        <v>32.087000000000003</v>
      </c>
      <c r="X52" s="315">
        <v>68.099000000000004</v>
      </c>
      <c r="Y52" s="315">
        <v>95.572999999999993</v>
      </c>
      <c r="Z52" s="315">
        <v>79.214999999999989</v>
      </c>
      <c r="AA52" s="315">
        <v>14.875999999999999</v>
      </c>
      <c r="AB52" s="315">
        <v>102.047</v>
      </c>
      <c r="AC52" s="3">
        <v>223.39400000000003</v>
      </c>
      <c r="AD52" s="112">
        <f t="shared" ref="AD52:AD53" si="218">(AC52-AB52)/AB52</f>
        <v>1.1891285388105486</v>
      </c>
      <c r="AE52" s="3">
        <v>14439.179</v>
      </c>
      <c r="AF52" s="315">
        <v>17444.693999999992</v>
      </c>
      <c r="AG52" s="315">
        <v>20090.994000000017</v>
      </c>
      <c r="AH52" s="315">
        <v>22514.599000000009</v>
      </c>
      <c r="AI52" s="315">
        <v>22065.344000000008</v>
      </c>
      <c r="AJ52" s="315">
        <v>19101.218999999997</v>
      </c>
      <c r="AK52" s="315">
        <v>19254.929999999989</v>
      </c>
      <c r="AL52" s="3">
        <v>22521.192000000043</v>
      </c>
      <c r="AM52" s="112">
        <f t="shared" ref="AM52:AM53" si="219">(AL52-AK52)/AK52</f>
        <v>0.16963250450664091</v>
      </c>
      <c r="AO52" s="213">
        <f t="shared" si="201"/>
        <v>3.3315997633209804</v>
      </c>
      <c r="AP52" s="318">
        <f t="shared" si="202"/>
        <v>3.1895626242544735</v>
      </c>
      <c r="AQ52" s="318">
        <f t="shared" si="203"/>
        <v>6.7820934169903389</v>
      </c>
      <c r="AR52" s="318">
        <f t="shared" si="204"/>
        <v>2.4992939330543926</v>
      </c>
      <c r="AS52" s="318">
        <f t="shared" si="205"/>
        <v>7.2508009153318067</v>
      </c>
      <c r="AT52" s="318">
        <f t="shared" si="206"/>
        <v>2.9823576583801121</v>
      </c>
      <c r="AU52" s="318">
        <f t="shared" si="207"/>
        <v>9.3569594718503577</v>
      </c>
      <c r="AV52" s="191">
        <f t="shared" si="208"/>
        <v>4.8649578605805885</v>
      </c>
      <c r="AW52" s="112">
        <f t="shared" ref="AW52:AW53" si="220">(AV52-AU52)/AU52</f>
        <v>-0.48007064952921791</v>
      </c>
      <c r="AX52" s="191">
        <f t="shared" si="209"/>
        <v>1.9828769390109828</v>
      </c>
      <c r="AY52" s="318">
        <f t="shared" si="210"/>
        <v>1.9988227993313985</v>
      </c>
      <c r="AZ52" s="318">
        <f t="shared" si="211"/>
        <v>1.9749874173279136</v>
      </c>
      <c r="BA52" s="318">
        <f t="shared" si="212"/>
        <v>2.0345965286625685</v>
      </c>
      <c r="BB52" s="318">
        <f t="shared" si="213"/>
        <v>2.0060953800975545</v>
      </c>
      <c r="BC52" s="318">
        <f t="shared" si="214"/>
        <v>2.0568406639230217</v>
      </c>
      <c r="BD52" s="318">
        <f t="shared" si="215"/>
        <v>2.6533769046368283</v>
      </c>
      <c r="BE52" s="191">
        <f t="shared" si="216"/>
        <v>2.6475520080654458</v>
      </c>
      <c r="BF52" s="112">
        <f t="shared" ref="BF52:BF53" si="221">(BE52-BD52)/BD52</f>
        <v>-2.1952767287615263E-3</v>
      </c>
      <c r="BH52" s="190">
        <f t="shared" si="198"/>
        <v>19152.882999999991</v>
      </c>
      <c r="BI52" s="190">
        <f t="shared" si="199"/>
        <v>22297.798000000043</v>
      </c>
    </row>
    <row r="53" spans="1:61" ht="20.100000000000001" customHeight="1" x14ac:dyDescent="0.25">
      <c r="A53" s="208" t="s">
        <v>145</v>
      </c>
      <c r="B53" s="28">
        <v>94.44</v>
      </c>
      <c r="C53" s="315">
        <v>412.02000000000004</v>
      </c>
      <c r="D53" s="315">
        <v>20.839999999999996</v>
      </c>
      <c r="E53" s="315">
        <v>99.119999999999976</v>
      </c>
      <c r="F53" s="315">
        <v>153.96</v>
      </c>
      <c r="G53" s="315">
        <v>19.999999999999996</v>
      </c>
      <c r="H53" s="315">
        <v>65.94</v>
      </c>
      <c r="I53" s="3">
        <v>25.840000000000003</v>
      </c>
      <c r="J53" s="112">
        <f t="shared" si="200"/>
        <v>-0.60812860175917494</v>
      </c>
      <c r="K53" s="3">
        <v>84633.959999999977</v>
      </c>
      <c r="L53" s="315">
        <v>105231.42000000006</v>
      </c>
      <c r="M53" s="315">
        <v>125552.12000000001</v>
      </c>
      <c r="N53" s="315">
        <v>103316.65999999999</v>
      </c>
      <c r="O53" s="315">
        <v>107623.27999999997</v>
      </c>
      <c r="P53" s="315">
        <v>129782.01999999996</v>
      </c>
      <c r="Q53" s="315">
        <v>82472.049999999886</v>
      </c>
      <c r="R53" s="3">
        <v>109688.36000000006</v>
      </c>
      <c r="S53" s="112">
        <f t="shared" si="217"/>
        <v>0.33000646885823998</v>
      </c>
      <c r="U53" s="189" t="s">
        <v>145</v>
      </c>
      <c r="V53" s="28">
        <v>39.945</v>
      </c>
      <c r="W53" s="315">
        <v>210.15600000000001</v>
      </c>
      <c r="X53" s="315">
        <v>21.706999999999997</v>
      </c>
      <c r="Y53" s="315">
        <v>27.781999999999996</v>
      </c>
      <c r="Z53" s="315">
        <v>90.24</v>
      </c>
      <c r="AA53" s="315">
        <v>14.796000000000001</v>
      </c>
      <c r="AB53" s="315">
        <v>59.37299999999999</v>
      </c>
      <c r="AC53" s="3">
        <v>51.395000000000003</v>
      </c>
      <c r="AD53" s="112">
        <f t="shared" si="218"/>
        <v>-0.13437084196520285</v>
      </c>
      <c r="AE53" s="3">
        <v>16992.152000000002</v>
      </c>
      <c r="AF53" s="315">
        <v>19273.382000000009</v>
      </c>
      <c r="AG53" s="315">
        <v>22749.488000000016</v>
      </c>
      <c r="AH53" s="315">
        <v>20836.083999999995</v>
      </c>
      <c r="AI53" s="315">
        <v>21337.534000000003</v>
      </c>
      <c r="AJ53" s="315">
        <v>27425.90399999998</v>
      </c>
      <c r="AK53" s="315">
        <v>21466.006000000001</v>
      </c>
      <c r="AL53" s="3">
        <v>29325.474000000006</v>
      </c>
      <c r="AM53" s="112">
        <f t="shared" si="219"/>
        <v>0.36613555404764181</v>
      </c>
      <c r="AO53" s="213">
        <f t="shared" si="201"/>
        <v>4.2296696315120714</v>
      </c>
      <c r="AP53" s="318">
        <f t="shared" si="202"/>
        <v>5.1006261831949908</v>
      </c>
      <c r="AQ53" s="318">
        <f t="shared" si="203"/>
        <v>10.416026871401151</v>
      </c>
      <c r="AR53" s="318">
        <f t="shared" si="204"/>
        <v>2.8028652138821637</v>
      </c>
      <c r="AS53" s="318">
        <f t="shared" si="205"/>
        <v>5.8612626656274349</v>
      </c>
      <c r="AT53" s="318">
        <f t="shared" si="206"/>
        <v>7.3980000000000024</v>
      </c>
      <c r="AU53" s="318">
        <f t="shared" si="207"/>
        <v>9.0040946314831647</v>
      </c>
      <c r="AV53" s="191">
        <f t="shared" si="208"/>
        <v>19.889705882352938</v>
      </c>
      <c r="AW53" s="112">
        <f t="shared" si="220"/>
        <v>1.208962332848859</v>
      </c>
      <c r="AX53" s="191">
        <f t="shared" si="209"/>
        <v>2.0077226683000542</v>
      </c>
      <c r="AY53" s="318">
        <f t="shared" si="210"/>
        <v>1.8315235126543004</v>
      </c>
      <c r="AZ53" s="318">
        <f t="shared" si="211"/>
        <v>1.8119557041330736</v>
      </c>
      <c r="BA53" s="318">
        <f t="shared" si="212"/>
        <v>2.0167206334389824</v>
      </c>
      <c r="BB53" s="318">
        <f t="shared" si="213"/>
        <v>1.9826132412987234</v>
      </c>
      <c r="BC53" s="318">
        <f t="shared" si="214"/>
        <v>2.113228319300315</v>
      </c>
      <c r="BD53" s="318">
        <f t="shared" si="215"/>
        <v>2.602821925731206</v>
      </c>
      <c r="BE53" s="191">
        <f t="shared" si="216"/>
        <v>2.6735265255128251</v>
      </c>
      <c r="BF53" s="112">
        <f t="shared" si="221"/>
        <v>2.7164593583080498E-2</v>
      </c>
      <c r="BH53" s="190">
        <f t="shared" si="198"/>
        <v>21406.633000000002</v>
      </c>
      <c r="BI53" s="190">
        <f t="shared" si="199"/>
        <v>29274.079000000005</v>
      </c>
    </row>
    <row r="54" spans="1:61" ht="20.100000000000001" customHeight="1" x14ac:dyDescent="0.25">
      <c r="A54" s="208" t="s">
        <v>146</v>
      </c>
      <c r="B54" s="28">
        <v>449.70000000000005</v>
      </c>
      <c r="C54" s="315">
        <v>201.03000000000003</v>
      </c>
      <c r="D54" s="315">
        <v>32.190000000000005</v>
      </c>
      <c r="E54" s="315">
        <v>433.89999999999986</v>
      </c>
      <c r="F54" s="315">
        <v>116.07000000000001</v>
      </c>
      <c r="G54" s="315">
        <v>102.54</v>
      </c>
      <c r="H54" s="315">
        <v>105.56000000000002</v>
      </c>
      <c r="I54" s="3">
        <v>10.379999999999999</v>
      </c>
      <c r="J54" s="112">
        <f>IF(I54="","",(I54-H54)/H54)</f>
        <v>-0.90166729821902236</v>
      </c>
      <c r="K54" s="3">
        <v>86281.630000000092</v>
      </c>
      <c r="L54" s="315">
        <v>90571.82</v>
      </c>
      <c r="M54" s="315">
        <v>114496.53999999998</v>
      </c>
      <c r="N54" s="315">
        <v>127144.32000000001</v>
      </c>
      <c r="O54" s="315">
        <v>101418.98</v>
      </c>
      <c r="P54" s="315">
        <v>138312.82000000012</v>
      </c>
      <c r="Q54" s="315">
        <v>88700.669999999896</v>
      </c>
      <c r="R54" s="3">
        <v>90126.34</v>
      </c>
      <c r="S54" s="112">
        <f>IF(R54="","",(R54-Q54)/Q54)</f>
        <v>1.607282109594101E-2</v>
      </c>
      <c r="U54" s="189" t="s">
        <v>146</v>
      </c>
      <c r="V54" s="28">
        <v>85.614000000000019</v>
      </c>
      <c r="W54" s="315">
        <v>92.996999999999986</v>
      </c>
      <c r="X54" s="315">
        <v>30.552</v>
      </c>
      <c r="Y54" s="315">
        <v>154.78400000000005</v>
      </c>
      <c r="Z54" s="315">
        <v>82.786999999999978</v>
      </c>
      <c r="AA54" s="315">
        <v>74.756</v>
      </c>
      <c r="AB54" s="315">
        <v>80.057000000000002</v>
      </c>
      <c r="AC54" s="3">
        <v>55.018000000000008</v>
      </c>
      <c r="AD54" s="112">
        <f>IF(AC54="","",(AC54-AB54)/AB54)</f>
        <v>-0.31276465518318192</v>
      </c>
      <c r="AE54" s="3">
        <v>16453.240000000009</v>
      </c>
      <c r="AF54" s="315">
        <v>17348.706999999995</v>
      </c>
      <c r="AG54" s="315">
        <v>21481.076000000001</v>
      </c>
      <c r="AH54" s="315">
        <v>23047.187999999995</v>
      </c>
      <c r="AI54" s="315">
        <v>22346.683000000005</v>
      </c>
      <c r="AJ54" s="315">
        <v>26898.605999999982</v>
      </c>
      <c r="AK54" s="315">
        <v>21615.627000000011</v>
      </c>
      <c r="AL54" s="3">
        <v>21391.430999999982</v>
      </c>
      <c r="AM54" s="112">
        <f>IF(AL54="","",(AL54-AK54)/AK54)</f>
        <v>-1.0371940633506903E-2</v>
      </c>
      <c r="AO54" s="213">
        <f t="shared" si="201"/>
        <v>1.9038025350233492</v>
      </c>
      <c r="AP54" s="318">
        <f t="shared" si="202"/>
        <v>4.6260259662736889</v>
      </c>
      <c r="AQ54" s="318">
        <f t="shared" si="203"/>
        <v>9.4911463187325236</v>
      </c>
      <c r="AR54" s="318">
        <f t="shared" si="204"/>
        <v>3.5672735653376373</v>
      </c>
      <c r="AS54" s="318">
        <f t="shared" si="205"/>
        <v>7.1325062462307205</v>
      </c>
      <c r="AT54" s="318">
        <f t="shared" si="206"/>
        <v>7.2904232494636236</v>
      </c>
      <c r="AU54" s="318">
        <f t="shared" si="207"/>
        <v>7.5840280409245917</v>
      </c>
      <c r="AV54" s="191">
        <f>IF(I54="","",(AC54/I54)*10)</f>
        <v>53.003853564547221</v>
      </c>
      <c r="AW54" s="112">
        <f>IF(AV54="","",(AV54-AU54)/AU54)</f>
        <v>5.9888789016245987</v>
      </c>
      <c r="AX54" s="191">
        <f t="shared" si="209"/>
        <v>1.9069227134443323</v>
      </c>
      <c r="AY54" s="318">
        <f t="shared" si="210"/>
        <v>1.915464103514757</v>
      </c>
      <c r="AZ54" s="318">
        <f t="shared" si="211"/>
        <v>1.8761332001822941</v>
      </c>
      <c r="BA54" s="318">
        <f t="shared" si="212"/>
        <v>1.8126793237794652</v>
      </c>
      <c r="BB54" s="318">
        <f t="shared" si="213"/>
        <v>2.2034024597762674</v>
      </c>
      <c r="BC54" s="318">
        <f t="shared" si="214"/>
        <v>1.9447659298682476</v>
      </c>
      <c r="BD54" s="318">
        <f t="shared" si="215"/>
        <v>2.4369181202351724</v>
      </c>
      <c r="BE54" s="191">
        <f>IF(AL54="","",(AL54/R54)*10)</f>
        <v>2.3734938088021753</v>
      </c>
      <c r="BF54" s="112">
        <f>IF(BE54="","",(BE54-BD54)/BD54)</f>
        <v>-2.6026443361534195E-2</v>
      </c>
      <c r="BH54" s="190">
        <f t="shared" si="198"/>
        <v>21535.570000000011</v>
      </c>
      <c r="BI54" s="190">
        <f t="shared" si="199"/>
        <v>21336.412999999982</v>
      </c>
    </row>
    <row r="55" spans="1:61" ht="20.100000000000001" customHeight="1" x14ac:dyDescent="0.25">
      <c r="A55" s="208" t="s">
        <v>147</v>
      </c>
      <c r="B55" s="28">
        <v>115.13000000000001</v>
      </c>
      <c r="C55" s="315">
        <v>87.89</v>
      </c>
      <c r="D55" s="315">
        <v>385.15999999999991</v>
      </c>
      <c r="E55" s="315">
        <v>4.24</v>
      </c>
      <c r="F55" s="315">
        <v>1094.3</v>
      </c>
      <c r="G55" s="315">
        <v>355.73999999999995</v>
      </c>
      <c r="H55" s="315">
        <v>257.62</v>
      </c>
      <c r="I55" s="3">
        <v>23.620000000000005</v>
      </c>
      <c r="J55" s="112">
        <f t="shared" ref="J55:J67" si="222">IF(I55="","",(I55-H55)/H55)</f>
        <v>-0.90831457185001163</v>
      </c>
      <c r="K55" s="3">
        <v>103881.57000000004</v>
      </c>
      <c r="L55" s="315">
        <v>116719.58999999998</v>
      </c>
      <c r="M55" s="315">
        <v>131645.18999999994</v>
      </c>
      <c r="N55" s="315">
        <v>124200.61000000002</v>
      </c>
      <c r="O55" s="315">
        <v>115003.54999999996</v>
      </c>
      <c r="P55" s="315">
        <v>101873.18999999994</v>
      </c>
      <c r="Q55" s="315">
        <v>98498.06999999992</v>
      </c>
      <c r="R55" s="3">
        <v>125736.5599999999</v>
      </c>
      <c r="S55" s="112">
        <f t="shared" ref="S55:S67" si="223">IF(R55="","",(R55-Q55)/Q55)</f>
        <v>0.2765383118674305</v>
      </c>
      <c r="U55" s="189" t="s">
        <v>147</v>
      </c>
      <c r="V55" s="28">
        <v>36.316000000000003</v>
      </c>
      <c r="W55" s="315">
        <v>16.928000000000001</v>
      </c>
      <c r="X55" s="315">
        <v>146.25000000000003</v>
      </c>
      <c r="Y55" s="315">
        <v>10.174000000000001</v>
      </c>
      <c r="Z55" s="315">
        <v>189.64499999999995</v>
      </c>
      <c r="AA55" s="315">
        <v>141.92499999999998</v>
      </c>
      <c r="AB55" s="315">
        <v>147.154</v>
      </c>
      <c r="AC55" s="3">
        <v>82.36399999999999</v>
      </c>
      <c r="AD55" s="112">
        <f t="shared" ref="AD55:AD67" si="224">IF(AC55="","",(AC55-AB55)/AB55)</f>
        <v>-0.44028704622368409</v>
      </c>
      <c r="AE55" s="3">
        <v>18200.404999999999</v>
      </c>
      <c r="AF55" s="315">
        <v>20446.271000000008</v>
      </c>
      <c r="AG55" s="315">
        <v>22726.202999999998</v>
      </c>
      <c r="AH55" s="315">
        <v>24859.089999999986</v>
      </c>
      <c r="AI55" s="315">
        <v>23995.31</v>
      </c>
      <c r="AJ55" s="315">
        <v>23727.782000000003</v>
      </c>
      <c r="AK55" s="315">
        <v>22966.652000000002</v>
      </c>
      <c r="AL55" s="3">
        <v>30754.818999999992</v>
      </c>
      <c r="AM55" s="112">
        <f t="shared" ref="AM55:AM67" si="225">IF(AL55="","",(AL55-AK55)/AK55)</f>
        <v>0.3391076331021165</v>
      </c>
      <c r="AO55" s="213">
        <f t="shared" si="201"/>
        <v>3.1543472596195605</v>
      </c>
      <c r="AP55" s="318">
        <f t="shared" si="202"/>
        <v>1.9260439185345319</v>
      </c>
      <c r="AQ55" s="318">
        <f t="shared" si="203"/>
        <v>3.7971232734448042</v>
      </c>
      <c r="AR55" s="318">
        <f t="shared" si="204"/>
        <v>23.995283018867926</v>
      </c>
      <c r="AS55" s="318">
        <f t="shared" si="205"/>
        <v>1.7330256785159459</v>
      </c>
      <c r="AT55" s="318">
        <f t="shared" si="206"/>
        <v>3.9895710350255804</v>
      </c>
      <c r="AU55" s="318">
        <f t="shared" si="207"/>
        <v>5.7120565173511375</v>
      </c>
      <c r="AV55" s="191">
        <f t="shared" ref="AV55:AV67" si="226">IF(I55="","",(AC55/I55)*10)</f>
        <v>34.870448772226915</v>
      </c>
      <c r="AW55" s="112">
        <f t="shared" ref="AW55:AW67" si="227">IF(AV55="","",(AV55-AU55)/AU55)</f>
        <v>5.1047100402986656</v>
      </c>
      <c r="AX55" s="191">
        <f t="shared" si="209"/>
        <v>1.7520340711061637</v>
      </c>
      <c r="AY55" s="318">
        <f t="shared" si="210"/>
        <v>1.7517428736684229</v>
      </c>
      <c r="AZ55" s="318">
        <f t="shared" si="211"/>
        <v>1.726322321385233</v>
      </c>
      <c r="BA55" s="318">
        <f t="shared" si="212"/>
        <v>2.0015272066699175</v>
      </c>
      <c r="BB55" s="318">
        <f t="shared" si="213"/>
        <v>2.0864842867894087</v>
      </c>
      <c r="BC55" s="318">
        <f t="shared" si="214"/>
        <v>2.3291488172697856</v>
      </c>
      <c r="BD55" s="318">
        <f t="shared" si="215"/>
        <v>2.331685483786639</v>
      </c>
      <c r="BE55" s="191">
        <f t="shared" ref="BE55:BE67" si="228">IF(AL55="","",(AL55/R55)*10)</f>
        <v>2.4459726749324155</v>
      </c>
      <c r="BF55" s="112">
        <f t="shared" ref="BF55:BF67" si="229">IF(BE55="","",(BE55-BD55)/BD55)</f>
        <v>4.9014840097634037E-2</v>
      </c>
      <c r="BH55" s="190">
        <f t="shared" si="198"/>
        <v>22819.498000000003</v>
      </c>
      <c r="BI55" s="190">
        <f t="shared" si="199"/>
        <v>30672.454999999991</v>
      </c>
    </row>
    <row r="56" spans="1:61" ht="20.100000000000001" customHeight="1" x14ac:dyDescent="0.25">
      <c r="A56" s="208" t="s">
        <v>148</v>
      </c>
      <c r="B56" s="28">
        <v>87.69</v>
      </c>
      <c r="C56" s="315">
        <v>193.86</v>
      </c>
      <c r="D56" s="315">
        <v>760.19999999999993</v>
      </c>
      <c r="E56" s="315">
        <v>201.37000000000003</v>
      </c>
      <c r="F56" s="315">
        <v>0.83</v>
      </c>
      <c r="G56" s="315">
        <v>312.90000000000003</v>
      </c>
      <c r="H56" s="315">
        <v>805.90999999999985</v>
      </c>
      <c r="I56" s="3">
        <v>97.779999999999973</v>
      </c>
      <c r="J56" s="112">
        <f t="shared" si="222"/>
        <v>-0.87867131565559431</v>
      </c>
      <c r="K56" s="3">
        <v>80469.45</v>
      </c>
      <c r="L56" s="315">
        <v>123040.03000000013</v>
      </c>
      <c r="M56" s="315">
        <v>125120.51999999996</v>
      </c>
      <c r="N56" s="315">
        <v>89935.11</v>
      </c>
      <c r="O56" s="315">
        <v>114563.67999999995</v>
      </c>
      <c r="P56" s="315">
        <v>112203.61000000006</v>
      </c>
      <c r="Q56" s="315">
        <v>84181.98000000001</v>
      </c>
      <c r="R56" s="3">
        <v>122440.88999999994</v>
      </c>
      <c r="S56" s="112">
        <f t="shared" si="223"/>
        <v>0.45447861882079665</v>
      </c>
      <c r="U56" s="189" t="s">
        <v>148</v>
      </c>
      <c r="V56" s="28">
        <v>50.512</v>
      </c>
      <c r="W56" s="315">
        <v>76.984999999999985</v>
      </c>
      <c r="X56" s="315">
        <v>140.74100000000001</v>
      </c>
      <c r="Y56" s="315">
        <v>108.19399999999999</v>
      </c>
      <c r="Z56" s="315">
        <v>2.327</v>
      </c>
      <c r="AA56" s="315">
        <v>108.241</v>
      </c>
      <c r="AB56" s="315">
        <v>89.242999999999995</v>
      </c>
      <c r="AC56" s="3">
        <v>81.237000000000023</v>
      </c>
      <c r="AD56" s="112">
        <f t="shared" si="224"/>
        <v>-8.971011732012564E-2</v>
      </c>
      <c r="AE56" s="3">
        <v>17415.862000000005</v>
      </c>
      <c r="AF56" s="315">
        <v>20004.232999999982</v>
      </c>
      <c r="AG56" s="315">
        <v>23077.424999999992</v>
      </c>
      <c r="AH56" s="315">
        <v>20396.612000000005</v>
      </c>
      <c r="AI56" s="315">
        <v>22655.134000000016</v>
      </c>
      <c r="AJ56" s="315">
        <v>25022.574999999983</v>
      </c>
      <c r="AK56" s="315">
        <v>20750.199000000015</v>
      </c>
      <c r="AL56" s="3">
        <v>28142.362000000001</v>
      </c>
      <c r="AM56" s="112">
        <f t="shared" si="225"/>
        <v>0.35624540275493166</v>
      </c>
      <c r="AO56" s="213">
        <f t="shared" si="201"/>
        <v>5.7602919375071266</v>
      </c>
      <c r="AP56" s="318">
        <f t="shared" si="202"/>
        <v>3.9711647580728346</v>
      </c>
      <c r="AQ56" s="318">
        <f t="shared" si="203"/>
        <v>1.8513680610365695</v>
      </c>
      <c r="AR56" s="318">
        <f t="shared" si="204"/>
        <v>5.3728956646968253</v>
      </c>
      <c r="AS56" s="318">
        <f t="shared" si="205"/>
        <v>28.036144578313255</v>
      </c>
      <c r="AT56" s="318">
        <f t="shared" si="206"/>
        <v>3.4592841163310957</v>
      </c>
      <c r="AU56" s="318">
        <f t="shared" si="207"/>
        <v>1.1073569008946409</v>
      </c>
      <c r="AV56" s="191">
        <f t="shared" si="226"/>
        <v>8.3081407240744571</v>
      </c>
      <c r="AW56" s="112">
        <f t="shared" si="227"/>
        <v>6.5026766143438088</v>
      </c>
      <c r="AX56" s="191">
        <f t="shared" si="209"/>
        <v>2.1642824699311363</v>
      </c>
      <c r="AY56" s="318">
        <f t="shared" si="210"/>
        <v>1.6258312843389231</v>
      </c>
      <c r="AZ56" s="318">
        <f t="shared" si="211"/>
        <v>1.8444156881700937</v>
      </c>
      <c r="BA56" s="318">
        <f t="shared" si="212"/>
        <v>2.2679253964330508</v>
      </c>
      <c r="BB56" s="318">
        <f t="shared" si="213"/>
        <v>1.9775145141985686</v>
      </c>
      <c r="BC56" s="318">
        <f t="shared" si="214"/>
        <v>2.2301042720461464</v>
      </c>
      <c r="BD56" s="318">
        <f t="shared" si="215"/>
        <v>2.4649217088977964</v>
      </c>
      <c r="BE56" s="191">
        <f t="shared" si="228"/>
        <v>2.2984447434186417</v>
      </c>
      <c r="BF56" s="112">
        <f t="shared" si="229"/>
        <v>-6.7538439406903433E-2</v>
      </c>
      <c r="BH56" s="190">
        <f t="shared" si="198"/>
        <v>20660.956000000017</v>
      </c>
      <c r="BI56" s="190">
        <f t="shared" si="199"/>
        <v>28061.125</v>
      </c>
    </row>
    <row r="57" spans="1:61" ht="20.100000000000001" customHeight="1" x14ac:dyDescent="0.25">
      <c r="A57" s="208" t="s">
        <v>149</v>
      </c>
      <c r="B57" s="28">
        <v>303.20000000000005</v>
      </c>
      <c r="C57" s="315">
        <v>239.99999999999997</v>
      </c>
      <c r="D57" s="315">
        <v>243.11000000000004</v>
      </c>
      <c r="E57" s="315">
        <v>240.37</v>
      </c>
      <c r="F57" s="315">
        <v>134.97000000000006</v>
      </c>
      <c r="G57" s="315">
        <v>337.20000000000005</v>
      </c>
      <c r="H57" s="315">
        <v>84.99</v>
      </c>
      <c r="I57" s="3">
        <v>171.96000000000004</v>
      </c>
      <c r="J57" s="112">
        <f t="shared" si="222"/>
        <v>1.0232968584539364</v>
      </c>
      <c r="K57" s="3">
        <v>121245.22000000007</v>
      </c>
      <c r="L57" s="315">
        <v>148123.03999999998</v>
      </c>
      <c r="M57" s="315">
        <v>145034.51999999987</v>
      </c>
      <c r="N57" s="315">
        <v>118029.58</v>
      </c>
      <c r="O57" s="315">
        <v>152352.9499999999</v>
      </c>
      <c r="P57" s="315">
        <v>143202.34999999995</v>
      </c>
      <c r="Q57" s="315">
        <v>113759.98999999999</v>
      </c>
      <c r="R57" s="3">
        <v>109821.0799999998</v>
      </c>
      <c r="S57" s="112">
        <f t="shared" si="223"/>
        <v>-3.462473933058708E-2</v>
      </c>
      <c r="U57" s="189" t="s">
        <v>149</v>
      </c>
      <c r="V57" s="28">
        <v>101.88200000000002</v>
      </c>
      <c r="W57" s="315">
        <v>208.25</v>
      </c>
      <c r="X57" s="315">
        <v>120.58900000000001</v>
      </c>
      <c r="Y57" s="315">
        <v>63.236000000000004</v>
      </c>
      <c r="Z57" s="315">
        <v>133.27200000000002</v>
      </c>
      <c r="AA57" s="315">
        <v>88.903999999999996</v>
      </c>
      <c r="AB57" s="315">
        <v>66.512999999999991</v>
      </c>
      <c r="AC57" s="3">
        <v>161.839</v>
      </c>
      <c r="AD57" s="112">
        <f t="shared" si="224"/>
        <v>1.4331935110429543</v>
      </c>
      <c r="AE57" s="3">
        <v>21585.097000000031</v>
      </c>
      <c r="AF57" s="315">
        <v>27388.943999999978</v>
      </c>
      <c r="AG57" s="315">
        <v>30041.980000000014</v>
      </c>
      <c r="AH57" s="315">
        <v>31158.237999999987</v>
      </c>
      <c r="AI57" s="315">
        <v>32854.051000000014</v>
      </c>
      <c r="AJ57" s="315">
        <v>32382.404999999973</v>
      </c>
      <c r="AK57" s="315">
        <v>26168.737000000016</v>
      </c>
      <c r="AL57" s="3">
        <v>29596.944000000018</v>
      </c>
      <c r="AM57" s="112">
        <f t="shared" si="225"/>
        <v>0.13100391509150786</v>
      </c>
      <c r="AO57" s="213">
        <f t="shared" si="201"/>
        <v>3.3602242744063329</v>
      </c>
      <c r="AP57" s="318">
        <f t="shared" si="202"/>
        <v>8.6770833333333339</v>
      </c>
      <c r="AQ57" s="318">
        <f t="shared" si="203"/>
        <v>4.960264900662251</v>
      </c>
      <c r="AR57" s="318">
        <f t="shared" si="204"/>
        <v>2.6307775512751173</v>
      </c>
      <c r="AS57" s="318">
        <f t="shared" si="205"/>
        <v>9.8741942653923065</v>
      </c>
      <c r="AT57" s="318">
        <f t="shared" si="206"/>
        <v>2.636536180308422</v>
      </c>
      <c r="AU57" s="318">
        <f t="shared" si="207"/>
        <v>7.8259795270031765</v>
      </c>
      <c r="AV57" s="191">
        <f t="shared" si="226"/>
        <v>9.4114328913700831</v>
      </c>
      <c r="AW57" s="112">
        <f t="shared" si="227"/>
        <v>0.20258848862259018</v>
      </c>
      <c r="AX57" s="191">
        <f t="shared" si="209"/>
        <v>1.78028436914874</v>
      </c>
      <c r="AY57" s="318">
        <f t="shared" si="210"/>
        <v>1.8490670998920886</v>
      </c>
      <c r="AZ57" s="318">
        <f t="shared" si="211"/>
        <v>2.0713675613226452</v>
      </c>
      <c r="BA57" s="318">
        <f t="shared" si="212"/>
        <v>2.6398668876056313</v>
      </c>
      <c r="BB57" s="318">
        <f t="shared" si="213"/>
        <v>2.1564433770399614</v>
      </c>
      <c r="BC57" s="318">
        <f t="shared" si="214"/>
        <v>2.2613040218962874</v>
      </c>
      <c r="BD57" s="318">
        <f t="shared" si="215"/>
        <v>2.3003462816760107</v>
      </c>
      <c r="BE57" s="191">
        <f t="shared" si="228"/>
        <v>2.695014836860107</v>
      </c>
      <c r="BF57" s="112">
        <f t="shared" si="229"/>
        <v>0.17156919300712606</v>
      </c>
      <c r="BH57" s="190">
        <f t="shared" si="198"/>
        <v>26102.224000000017</v>
      </c>
      <c r="BI57" s="190">
        <f t="shared" si="199"/>
        <v>29435.105000000018</v>
      </c>
    </row>
    <row r="58" spans="1:61" ht="20.100000000000001" customHeight="1" x14ac:dyDescent="0.25">
      <c r="A58" s="208" t="s">
        <v>150</v>
      </c>
      <c r="B58" s="28">
        <v>733.11</v>
      </c>
      <c r="C58" s="315">
        <v>19</v>
      </c>
      <c r="D58" s="315">
        <v>777.31</v>
      </c>
      <c r="E58" s="315">
        <v>199.58</v>
      </c>
      <c r="F58" s="315">
        <v>112.44000000000001</v>
      </c>
      <c r="G58" s="315">
        <v>335.96999999999997</v>
      </c>
      <c r="H58" s="315">
        <v>208.92000000000002</v>
      </c>
      <c r="I58" s="3">
        <v>156.26000000000005</v>
      </c>
      <c r="J58" s="112">
        <f t="shared" si="222"/>
        <v>-0.25205820409726193</v>
      </c>
      <c r="K58" s="3">
        <v>103944.79999999996</v>
      </c>
      <c r="L58" s="315">
        <v>126697.19000000006</v>
      </c>
      <c r="M58" s="315">
        <v>128779.38999999998</v>
      </c>
      <c r="N58" s="315">
        <v>107220.34000000003</v>
      </c>
      <c r="O58" s="315">
        <v>93191.830000000045</v>
      </c>
      <c r="P58" s="315">
        <v>109094.74000000005</v>
      </c>
      <c r="Q58" s="315">
        <v>96182.719999999987</v>
      </c>
      <c r="R58" s="3">
        <v>105974.04999999996</v>
      </c>
      <c r="S58" s="112">
        <f t="shared" si="223"/>
        <v>0.10179926290294113</v>
      </c>
      <c r="U58" s="189" t="s">
        <v>150</v>
      </c>
      <c r="V58" s="28">
        <v>248.68200000000002</v>
      </c>
      <c r="W58" s="315">
        <v>13.135</v>
      </c>
      <c r="X58" s="315">
        <v>170.39499999999998</v>
      </c>
      <c r="Y58" s="315">
        <v>85.355999999999995</v>
      </c>
      <c r="Z58" s="315">
        <v>57.158000000000001</v>
      </c>
      <c r="AA58" s="315">
        <v>62.073999999999998</v>
      </c>
      <c r="AB58" s="315">
        <v>182.14699999999996</v>
      </c>
      <c r="AC58" s="3">
        <v>90.742000000000004</v>
      </c>
      <c r="AD58" s="112">
        <f t="shared" si="224"/>
        <v>-0.50181995860486295</v>
      </c>
      <c r="AE58" s="3">
        <v>17333.093000000012</v>
      </c>
      <c r="AF58" s="315">
        <v>19429.269</v>
      </c>
      <c r="AG58" s="315">
        <v>22173.393</v>
      </c>
      <c r="AH58" s="315">
        <v>23485.576000000015</v>
      </c>
      <c r="AI58" s="315">
        <v>20594.052000000025</v>
      </c>
      <c r="AJ58" s="315">
        <v>21320.543000000012</v>
      </c>
      <c r="AK58" s="315">
        <v>22518.471000000009</v>
      </c>
      <c r="AL58" s="3">
        <v>23848.935000000027</v>
      </c>
      <c r="AM58" s="112">
        <f t="shared" si="225"/>
        <v>5.9083229940435016E-2</v>
      </c>
      <c r="AO58" s="213">
        <f t="shared" si="201"/>
        <v>3.3921512460613008</v>
      </c>
      <c r="AP58" s="318">
        <f t="shared" si="202"/>
        <v>6.9131578947368419</v>
      </c>
      <c r="AQ58" s="318">
        <f t="shared" si="203"/>
        <v>2.1921112554836548</v>
      </c>
      <c r="AR58" s="318">
        <f t="shared" si="204"/>
        <v>4.2767812406052705</v>
      </c>
      <c r="AS58" s="318">
        <f t="shared" si="205"/>
        <v>5.0834222696549265</v>
      </c>
      <c r="AT58" s="318">
        <f t="shared" si="206"/>
        <v>1.8476054409619906</v>
      </c>
      <c r="AU58" s="318">
        <f t="shared" si="207"/>
        <v>8.7185046907907306</v>
      </c>
      <c r="AV58" s="191">
        <f t="shared" si="226"/>
        <v>5.8071163445539478</v>
      </c>
      <c r="AW58" s="112">
        <f t="shared" si="227"/>
        <v>-0.33393207315837697</v>
      </c>
      <c r="AX58" s="191">
        <f t="shared" si="209"/>
        <v>1.6675286305808483</v>
      </c>
      <c r="AY58" s="318">
        <f t="shared" si="210"/>
        <v>1.5335201199016324</v>
      </c>
      <c r="AZ58" s="318">
        <f t="shared" si="211"/>
        <v>1.7218122402971472</v>
      </c>
      <c r="BA58" s="318">
        <f t="shared" si="212"/>
        <v>2.1904030522566904</v>
      </c>
      <c r="BB58" s="318">
        <f t="shared" si="213"/>
        <v>2.2098559498187784</v>
      </c>
      <c r="BC58" s="318">
        <f t="shared" si="214"/>
        <v>1.9543144793232015</v>
      </c>
      <c r="BD58" s="318">
        <f t="shared" si="215"/>
        <v>2.3412179443459293</v>
      </c>
      <c r="BE58" s="191">
        <f t="shared" si="228"/>
        <v>2.250450464052288</v>
      </c>
      <c r="BF58" s="112">
        <f t="shared" si="229"/>
        <v>-3.8769342475289813E-2</v>
      </c>
      <c r="BH58" s="190">
        <f t="shared" si="198"/>
        <v>22336.324000000008</v>
      </c>
      <c r="BI58" s="190">
        <f t="shared" si="199"/>
        <v>23758.193000000028</v>
      </c>
    </row>
    <row r="59" spans="1:61" ht="20.100000000000001" customHeight="1" x14ac:dyDescent="0.25">
      <c r="A59" s="208" t="s">
        <v>151</v>
      </c>
      <c r="B59" s="28">
        <v>75.409999999999982</v>
      </c>
      <c r="C59" s="315">
        <v>202.55</v>
      </c>
      <c r="D59" s="315">
        <v>126.27000000000001</v>
      </c>
      <c r="E59" s="315">
        <v>192.72</v>
      </c>
      <c r="F59" s="315">
        <v>183.71</v>
      </c>
      <c r="G59" s="315">
        <v>506.25</v>
      </c>
      <c r="H59" s="315">
        <v>278.89</v>
      </c>
      <c r="I59" s="3">
        <v>2.5899999999999994</v>
      </c>
      <c r="J59" s="112">
        <f t="shared" si="222"/>
        <v>-0.99071318440962397</v>
      </c>
      <c r="K59" s="3">
        <v>137727.64000000004</v>
      </c>
      <c r="L59" s="315">
        <v>135396.7600000001</v>
      </c>
      <c r="M59" s="315">
        <v>128850.10999999991</v>
      </c>
      <c r="N59" s="315">
        <v>149577.98000000007</v>
      </c>
      <c r="O59" s="315">
        <v>166278.61999999994</v>
      </c>
      <c r="P59" s="315">
        <v>139990.40999999989</v>
      </c>
      <c r="Q59" s="315">
        <v>114963.66999999993</v>
      </c>
      <c r="R59" s="3">
        <v>120360.8300000001</v>
      </c>
      <c r="S59" s="112">
        <f t="shared" si="223"/>
        <v>4.6946657148298952E-2</v>
      </c>
      <c r="U59" s="189" t="s">
        <v>151</v>
      </c>
      <c r="V59" s="28">
        <v>26.283999999999999</v>
      </c>
      <c r="W59" s="315">
        <v>140.136</v>
      </c>
      <c r="X59" s="315">
        <v>62.427000000000007</v>
      </c>
      <c r="Y59" s="315">
        <v>148.22899999999998</v>
      </c>
      <c r="Z59" s="315">
        <v>99.02600000000001</v>
      </c>
      <c r="AA59" s="315">
        <v>189.15099999999995</v>
      </c>
      <c r="AB59" s="315">
        <v>114.91000000000001</v>
      </c>
      <c r="AC59" s="3">
        <v>15.391</v>
      </c>
      <c r="AD59" s="112">
        <f t="shared" si="224"/>
        <v>-0.86606039509181099</v>
      </c>
      <c r="AE59" s="3">
        <v>27788.44999999999</v>
      </c>
      <c r="AF59" s="315">
        <v>28869.683000000026</v>
      </c>
      <c r="AG59" s="315">
        <v>26669.555999999982</v>
      </c>
      <c r="AH59" s="315">
        <v>36191.052999999971</v>
      </c>
      <c r="AI59" s="315">
        <v>36827.313000000016</v>
      </c>
      <c r="AJ59" s="315">
        <v>34137.561000000023</v>
      </c>
      <c r="AK59" s="315">
        <v>30068.736999999986</v>
      </c>
      <c r="AL59" s="3">
        <v>33013.757000000005</v>
      </c>
      <c r="AM59" s="112">
        <f t="shared" si="225"/>
        <v>9.7942923242835905E-2</v>
      </c>
      <c r="AO59" s="213">
        <f t="shared" si="201"/>
        <v>3.485479379392654</v>
      </c>
      <c r="AP59" s="318">
        <f t="shared" si="202"/>
        <v>6.9185880029622302</v>
      </c>
      <c r="AQ59" s="318">
        <f t="shared" si="203"/>
        <v>4.9439296745070092</v>
      </c>
      <c r="AR59" s="318">
        <f t="shared" si="204"/>
        <v>7.6914176006641757</v>
      </c>
      <c r="AS59" s="318">
        <f t="shared" si="205"/>
        <v>5.3903434761308588</v>
      </c>
      <c r="AT59" s="318">
        <f t="shared" si="206"/>
        <v>3.7363160493827152</v>
      </c>
      <c r="AU59" s="318">
        <f t="shared" si="207"/>
        <v>4.120262469073829</v>
      </c>
      <c r="AV59" s="191">
        <f t="shared" si="226"/>
        <v>59.42471042471044</v>
      </c>
      <c r="AW59" s="112">
        <f t="shared" si="227"/>
        <v>13.422554599553992</v>
      </c>
      <c r="AX59" s="191">
        <f t="shared" si="209"/>
        <v>2.0176378539558204</v>
      </c>
      <c r="AY59" s="318">
        <f t="shared" si="210"/>
        <v>2.1322284964573752</v>
      </c>
      <c r="AZ59" s="318">
        <f t="shared" si="211"/>
        <v>2.0698124355501131</v>
      </c>
      <c r="BA59" s="318">
        <f t="shared" si="212"/>
        <v>2.4195441735474672</v>
      </c>
      <c r="BB59" s="318">
        <f t="shared" si="213"/>
        <v>2.2147954439362096</v>
      </c>
      <c r="BC59" s="318">
        <f t="shared" si="214"/>
        <v>2.4385642559372496</v>
      </c>
      <c r="BD59" s="318">
        <f t="shared" si="215"/>
        <v>2.615499052874704</v>
      </c>
      <c r="BE59" s="191">
        <f t="shared" si="228"/>
        <v>2.7428987487042065</v>
      </c>
      <c r="BF59" s="112">
        <f t="shared" si="229"/>
        <v>4.8709517095591015E-2</v>
      </c>
      <c r="BH59" s="190">
        <f t="shared" si="198"/>
        <v>29953.826999999987</v>
      </c>
      <c r="BI59" s="190">
        <f t="shared" si="199"/>
        <v>32998.366000000002</v>
      </c>
    </row>
    <row r="60" spans="1:61" ht="20.100000000000001" customHeight="1" x14ac:dyDescent="0.25">
      <c r="A60" s="208" t="s">
        <v>152</v>
      </c>
      <c r="B60" s="28">
        <v>240.72</v>
      </c>
      <c r="C60" s="315">
        <v>303.53000000000003</v>
      </c>
      <c r="D60" s="315">
        <v>1.4</v>
      </c>
      <c r="E60" s="315">
        <v>199.3</v>
      </c>
      <c r="F60" s="315">
        <v>162.61000000000001</v>
      </c>
      <c r="G60" s="315">
        <v>265.22999999999996</v>
      </c>
      <c r="H60" s="315">
        <v>74.89</v>
      </c>
      <c r="I60" s="3"/>
      <c r="J60" s="112" t="str">
        <f t="shared" si="222"/>
        <v/>
      </c>
      <c r="K60" s="3">
        <v>96321.399999999951</v>
      </c>
      <c r="L60" s="315">
        <v>139396.15999999995</v>
      </c>
      <c r="M60" s="315">
        <v>143871.70000000001</v>
      </c>
      <c r="N60" s="315">
        <v>165296.83000000013</v>
      </c>
      <c r="O60" s="315">
        <v>162972.80000000025</v>
      </c>
      <c r="P60" s="315">
        <v>134613.07000000015</v>
      </c>
      <c r="Q60" s="315">
        <v>111066.1399999999</v>
      </c>
      <c r="R60" s="3"/>
      <c r="S60" s="112" t="str">
        <f t="shared" si="223"/>
        <v/>
      </c>
      <c r="U60" s="189" t="s">
        <v>152</v>
      </c>
      <c r="V60" s="28">
        <v>80.941000000000003</v>
      </c>
      <c r="W60" s="315">
        <v>133.739</v>
      </c>
      <c r="X60" s="315">
        <v>0.89600000000000013</v>
      </c>
      <c r="Y60" s="315">
        <v>99.911000000000001</v>
      </c>
      <c r="Z60" s="315">
        <v>62.055999999999997</v>
      </c>
      <c r="AA60" s="315">
        <v>42.978000000000009</v>
      </c>
      <c r="AB60" s="315">
        <v>73.328000000000003</v>
      </c>
      <c r="AC60" s="3"/>
      <c r="AD60" s="112" t="str">
        <f t="shared" si="224"/>
        <v/>
      </c>
      <c r="AE60" s="3">
        <v>22777.257000000005</v>
      </c>
      <c r="AF60" s="315">
        <v>31524.350999999995</v>
      </c>
      <c r="AG60" s="315">
        <v>36803.372000000003</v>
      </c>
      <c r="AH60" s="315">
        <v>39015.558000000005</v>
      </c>
      <c r="AI60" s="315">
        <v>41900.000000000029</v>
      </c>
      <c r="AJ60" s="315">
        <v>32669.316000000006</v>
      </c>
      <c r="AK60" s="315">
        <v>30619.88399999998</v>
      </c>
      <c r="AL60" s="3"/>
      <c r="AM60" s="112" t="str">
        <f t="shared" si="225"/>
        <v/>
      </c>
      <c r="AO60" s="213">
        <f t="shared" si="201"/>
        <v>3.3624543037554004</v>
      </c>
      <c r="AP60" s="318">
        <f t="shared" si="202"/>
        <v>4.4061213059664608</v>
      </c>
      <c r="AQ60" s="318">
        <f t="shared" si="203"/>
        <v>6.4000000000000012</v>
      </c>
      <c r="AR60" s="318">
        <f t="shared" si="204"/>
        <v>5.0130958354239841</v>
      </c>
      <c r="AS60" s="318">
        <f t="shared" si="205"/>
        <v>3.816247463255642</v>
      </c>
      <c r="AT60" s="318">
        <f t="shared" si="206"/>
        <v>1.6204049315688276</v>
      </c>
      <c r="AU60" s="318">
        <f t="shared" si="207"/>
        <v>9.7914274268927759</v>
      </c>
      <c r="AV60" s="191" t="str">
        <f t="shared" si="226"/>
        <v/>
      </c>
      <c r="AW60" s="112" t="str">
        <f t="shared" si="227"/>
        <v/>
      </c>
      <c r="AX60" s="191">
        <f t="shared" si="209"/>
        <v>2.3647140718469641</v>
      </c>
      <c r="AY60" s="318">
        <f t="shared" si="210"/>
        <v>2.2614935016861302</v>
      </c>
      <c r="AZ60" s="318">
        <f t="shared" si="211"/>
        <v>2.5580688905462297</v>
      </c>
      <c r="BA60" s="318">
        <f t="shared" si="212"/>
        <v>2.3603331049966276</v>
      </c>
      <c r="BB60" s="318">
        <f t="shared" si="213"/>
        <v>2.5709811698639262</v>
      </c>
      <c r="BC60" s="318">
        <f t="shared" si="214"/>
        <v>2.426905203187177</v>
      </c>
      <c r="BD60" s="318">
        <f t="shared" si="215"/>
        <v>2.7569053898875042</v>
      </c>
      <c r="BE60" s="191" t="str">
        <f t="shared" si="228"/>
        <v/>
      </c>
      <c r="BF60" s="112" t="str">
        <f t="shared" si="229"/>
        <v/>
      </c>
      <c r="BH60" s="190">
        <f t="shared" si="198"/>
        <v>30546.555999999979</v>
      </c>
      <c r="BI60" s="190">
        <f t="shared" si="199"/>
        <v>0</v>
      </c>
    </row>
    <row r="61" spans="1:61" ht="20.100000000000001" customHeight="1" x14ac:dyDescent="0.25">
      <c r="A61" s="208" t="s">
        <v>153</v>
      </c>
      <c r="B61" s="28">
        <v>134.53000000000003</v>
      </c>
      <c r="C61" s="315">
        <v>176.85999999999999</v>
      </c>
      <c r="D61" s="315">
        <v>203.78999999999996</v>
      </c>
      <c r="E61" s="315">
        <v>75.959999999999994</v>
      </c>
      <c r="F61" s="315">
        <v>86.76</v>
      </c>
      <c r="G61" s="315">
        <v>338.64999999999992</v>
      </c>
      <c r="H61" s="315">
        <v>107.72999999999999</v>
      </c>
      <c r="I61" s="3"/>
      <c r="J61" s="112" t="str">
        <f t="shared" si="222"/>
        <v/>
      </c>
      <c r="K61" s="3">
        <v>128709.03000000012</v>
      </c>
      <c r="L61" s="315">
        <v>150076.9599999999</v>
      </c>
      <c r="M61" s="315">
        <v>143385.01999999976</v>
      </c>
      <c r="N61" s="315">
        <v>130629.12999999999</v>
      </c>
      <c r="O61" s="315">
        <v>133047.13999999996</v>
      </c>
      <c r="P61" s="315">
        <v>119520.93999999986</v>
      </c>
      <c r="Q61" s="315">
        <v>122140.29999999992</v>
      </c>
      <c r="R61" s="3"/>
      <c r="S61" s="112" t="str">
        <f t="shared" si="223"/>
        <v/>
      </c>
      <c r="U61" s="189" t="s">
        <v>153</v>
      </c>
      <c r="V61" s="28">
        <v>62.047999999999995</v>
      </c>
      <c r="W61" s="315">
        <v>49.418999999999997</v>
      </c>
      <c r="X61" s="315">
        <v>115.30700000000002</v>
      </c>
      <c r="Y61" s="315">
        <v>48.548999999999999</v>
      </c>
      <c r="Z61" s="315">
        <v>60.350999999999999</v>
      </c>
      <c r="AA61" s="315">
        <v>250.62000000000003</v>
      </c>
      <c r="AB61" s="315">
        <v>66.029999999999987</v>
      </c>
      <c r="AC61" s="3"/>
      <c r="AD61" s="112" t="str">
        <f t="shared" si="224"/>
        <v/>
      </c>
      <c r="AE61" s="3">
        <v>25464.052000000007</v>
      </c>
      <c r="AF61" s="315">
        <v>29523.48000000001</v>
      </c>
      <c r="AG61" s="315">
        <v>31498.723000000002</v>
      </c>
      <c r="AH61" s="315">
        <v>30997.326000000052</v>
      </c>
      <c r="AI61" s="315">
        <v>32940.034999999967</v>
      </c>
      <c r="AJ61" s="315">
        <v>29831.125000000007</v>
      </c>
      <c r="AK61" s="315">
        <v>34512.415000000001</v>
      </c>
      <c r="AL61" s="3"/>
      <c r="AM61" s="112" t="str">
        <f t="shared" si="225"/>
        <v/>
      </c>
      <c r="AO61" s="213">
        <f t="shared" ref="AO61:AP67" si="230">(V61/B61)*10</f>
        <v>4.6122054560321102</v>
      </c>
      <c r="AP61" s="318">
        <f t="shared" si="230"/>
        <v>2.7942440348298092</v>
      </c>
      <c r="AQ61" s="318">
        <f t="shared" ref="AQ61:AS62" si="231">IF(X61="","",(X61/D61)*10)</f>
        <v>5.6581284655773123</v>
      </c>
      <c r="AR61" s="318">
        <f t="shared" si="231"/>
        <v>6.3913902053712492</v>
      </c>
      <c r="AS61" s="318">
        <f t="shared" si="231"/>
        <v>6.9560857538035954</v>
      </c>
      <c r="AT61" s="318">
        <f t="shared" ref="AT61:AT62" si="232">IF(AA61="","",(AA61/G61)*10)</f>
        <v>7.400561051232839</v>
      </c>
      <c r="AU61" s="318">
        <f t="shared" ref="AU61:AU62" si="233">IF(AB61="","",(AB61/H61)*10)</f>
        <v>6.129211918685602</v>
      </c>
      <c r="AV61" s="191" t="str">
        <f t="shared" si="226"/>
        <v/>
      </c>
      <c r="AW61" s="112" t="str">
        <f t="shared" si="227"/>
        <v/>
      </c>
      <c r="AX61" s="191">
        <f t="shared" ref="AX61:AY67" si="234">(AE61/K61)*10</f>
        <v>1.9784200067392308</v>
      </c>
      <c r="AY61" s="318">
        <f t="shared" si="234"/>
        <v>1.9672226836151285</v>
      </c>
      <c r="AZ61" s="318">
        <f t="shared" ref="AZ61:BB62" si="235">IF(AG61="","",(AG61/M61)*10)</f>
        <v>2.1967931517532344</v>
      </c>
      <c r="BA61" s="318">
        <f t="shared" si="235"/>
        <v>2.3729260081576027</v>
      </c>
      <c r="BB61" s="318">
        <f t="shared" si="235"/>
        <v>2.4758168420606395</v>
      </c>
      <c r="BC61" s="318">
        <f t="shared" ref="BC61:BC62" si="236">IF(AJ61="","",(AJ61/P61)*10)</f>
        <v>2.4958910965727048</v>
      </c>
      <c r="BD61" s="318">
        <f t="shared" ref="BD61:BD62" si="237">IF(AK61="","",(AK61/Q61)*10)</f>
        <v>2.8256369928680396</v>
      </c>
      <c r="BE61" s="191" t="str">
        <f t="shared" si="228"/>
        <v/>
      </c>
      <c r="BF61" s="112" t="str">
        <f t="shared" si="229"/>
        <v/>
      </c>
      <c r="BH61" s="190">
        <f t="shared" si="198"/>
        <v>34446.385000000002</v>
      </c>
      <c r="BI61" s="190">
        <f t="shared" si="199"/>
        <v>0</v>
      </c>
    </row>
    <row r="62" spans="1:61" ht="20.100000000000001" customHeight="1" thickBot="1" x14ac:dyDescent="0.3">
      <c r="A62" s="209" t="s">
        <v>154</v>
      </c>
      <c r="B62" s="32">
        <v>93.24</v>
      </c>
      <c r="C62" s="316">
        <v>124.46000000000001</v>
      </c>
      <c r="D62" s="316">
        <v>113.12</v>
      </c>
      <c r="E62" s="316">
        <v>110.57000000000001</v>
      </c>
      <c r="F62" s="316">
        <v>72.960000000000008</v>
      </c>
      <c r="G62" s="316">
        <v>208.45</v>
      </c>
      <c r="H62" s="316">
        <v>87.240000000000009</v>
      </c>
      <c r="I62" s="210"/>
      <c r="J62" s="115" t="str">
        <f t="shared" si="222"/>
        <v/>
      </c>
      <c r="K62" s="210">
        <v>76422.39</v>
      </c>
      <c r="L62" s="316">
        <v>98632.750000000015</v>
      </c>
      <c r="M62" s="316">
        <v>93700.91999999994</v>
      </c>
      <c r="N62" s="316">
        <v>82943.079999999973</v>
      </c>
      <c r="O62" s="316">
        <v>100845.22000000002</v>
      </c>
      <c r="P62" s="316">
        <v>82769.729999999952</v>
      </c>
      <c r="Q62" s="316">
        <v>78074.199999999866</v>
      </c>
      <c r="R62" s="210"/>
      <c r="S62" s="115" t="str">
        <f t="shared" si="223"/>
        <v/>
      </c>
      <c r="U62" s="192" t="s">
        <v>154</v>
      </c>
      <c r="V62" s="32">
        <v>30.416</v>
      </c>
      <c r="W62" s="316">
        <v>47.312999999999995</v>
      </c>
      <c r="X62" s="316">
        <v>23.595999999999997</v>
      </c>
      <c r="Y62" s="316">
        <v>78.717000000000013</v>
      </c>
      <c r="Z62" s="316">
        <v>56.821999999999996</v>
      </c>
      <c r="AA62" s="316">
        <v>94.972999999999999</v>
      </c>
      <c r="AB62" s="316">
        <v>72.218000000000018</v>
      </c>
      <c r="AC62" s="210"/>
      <c r="AD62" s="115" t="str">
        <f t="shared" si="224"/>
        <v/>
      </c>
      <c r="AE62" s="210">
        <v>15596.707000000013</v>
      </c>
      <c r="AF62" s="316">
        <v>18332.828999999987</v>
      </c>
      <c r="AG62" s="316">
        <v>21648.361999999994</v>
      </c>
      <c r="AH62" s="316">
        <v>20693.550999999999</v>
      </c>
      <c r="AI62" s="316">
        <v>23770.443999999989</v>
      </c>
      <c r="AJ62" s="316">
        <v>22065.902999999984</v>
      </c>
      <c r="AK62" s="316">
        <v>24906.735000000001</v>
      </c>
      <c r="AL62" s="210"/>
      <c r="AM62" s="115" t="str">
        <f t="shared" si="225"/>
        <v/>
      </c>
      <c r="AO62" s="213">
        <f t="shared" si="230"/>
        <v>3.2621192621192625</v>
      </c>
      <c r="AP62" s="318">
        <f t="shared" si="230"/>
        <v>3.8014623172103477</v>
      </c>
      <c r="AQ62" s="318">
        <f t="shared" si="231"/>
        <v>2.0859264497878356</v>
      </c>
      <c r="AR62" s="318">
        <f t="shared" si="231"/>
        <v>7.1192005064664921</v>
      </c>
      <c r="AS62" s="318">
        <f t="shared" si="231"/>
        <v>7.7881030701754375</v>
      </c>
      <c r="AT62" s="318">
        <f t="shared" si="232"/>
        <v>4.5561525545694419</v>
      </c>
      <c r="AU62" s="318">
        <f t="shared" si="233"/>
        <v>8.2780834479596539</v>
      </c>
      <c r="AV62" s="191" t="str">
        <f t="shared" si="226"/>
        <v/>
      </c>
      <c r="AW62" s="112" t="str">
        <f t="shared" si="227"/>
        <v/>
      </c>
      <c r="AX62" s="191">
        <f t="shared" si="234"/>
        <v>2.0408556968710365</v>
      </c>
      <c r="AY62" s="318">
        <f t="shared" si="234"/>
        <v>1.8586959199657298</v>
      </c>
      <c r="AZ62" s="318">
        <f t="shared" si="235"/>
        <v>2.3103681372605527</v>
      </c>
      <c r="BA62" s="318">
        <f t="shared" si="235"/>
        <v>2.494909882777443</v>
      </c>
      <c r="BB62" s="318">
        <f t="shared" si="235"/>
        <v>2.357121537342076</v>
      </c>
      <c r="BC62" s="318">
        <f t="shared" si="236"/>
        <v>2.6659387435479127</v>
      </c>
      <c r="BD62" s="318">
        <f t="shared" si="237"/>
        <v>3.1901364343150544</v>
      </c>
      <c r="BE62" s="191" t="str">
        <f t="shared" si="228"/>
        <v/>
      </c>
      <c r="BF62" s="112" t="str">
        <f t="shared" si="229"/>
        <v/>
      </c>
      <c r="BH62" s="190">
        <f t="shared" si="198"/>
        <v>24834.517</v>
      </c>
      <c r="BI62" s="190">
        <f t="shared" si="199"/>
        <v>0</v>
      </c>
    </row>
    <row r="63" spans="1:61" ht="20.100000000000001" customHeight="1" thickBot="1" x14ac:dyDescent="0.3">
      <c r="A63" s="338" t="s">
        <v>198</v>
      </c>
      <c r="B63" s="339">
        <f>SUM(B51:B62)</f>
        <v>2743.56</v>
      </c>
      <c r="C63" s="340">
        <f t="shared" ref="C63:I63" si="238">SUM(C51:C62)</f>
        <v>2573.9700000000003</v>
      </c>
      <c r="D63" s="340">
        <f t="shared" si="238"/>
        <v>3093.1899999999996</v>
      </c>
      <c r="E63" s="340">
        <f t="shared" si="238"/>
        <v>3236.6499999999996</v>
      </c>
      <c r="F63" s="340">
        <f t="shared" si="238"/>
        <v>2587.84</v>
      </c>
      <c r="G63" s="340">
        <f t="shared" si="238"/>
        <v>3019.55</v>
      </c>
      <c r="H63" s="340">
        <f t="shared" si="238"/>
        <v>2289.8599999999997</v>
      </c>
      <c r="I63" s="341">
        <f t="shared" si="238"/>
        <v>1144.6400000000001</v>
      </c>
      <c r="J63" s="118">
        <f t="shared" si="222"/>
        <v>-0.50012664529709228</v>
      </c>
      <c r="K63" s="341">
        <f>SUM(K51:K62)</f>
        <v>1169494.56</v>
      </c>
      <c r="L63" s="340">
        <f t="shared" ref="L63:R63" si="239">SUM(L51:L62)</f>
        <v>1396777.8300000003</v>
      </c>
      <c r="M63" s="340">
        <f t="shared" si="239"/>
        <v>1496007.3299999994</v>
      </c>
      <c r="N63" s="340">
        <f t="shared" si="239"/>
        <v>1402563.3800000001</v>
      </c>
      <c r="O63" s="340">
        <f t="shared" si="239"/>
        <v>1451677.5899999996</v>
      </c>
      <c r="P63" s="340">
        <f t="shared" si="239"/>
        <v>1395666.61</v>
      </c>
      <c r="Q63" s="340">
        <f t="shared" si="239"/>
        <v>1132753.4099999995</v>
      </c>
      <c r="R63" s="341">
        <f t="shared" si="239"/>
        <v>965889.24999999965</v>
      </c>
      <c r="S63" s="118">
        <f t="shared" si="223"/>
        <v>-0.14730845965848816</v>
      </c>
      <c r="U63" s="189"/>
      <c r="V63" s="339">
        <f>SUM(V51:V62)</f>
        <v>899.43600000000015</v>
      </c>
      <c r="W63" s="340">
        <f>SUM(W51:W62)</f>
        <v>1170.3490000000002</v>
      </c>
      <c r="X63" s="340">
        <f t="shared" ref="X63:AC63" si="240">SUM(X51:X62)</f>
        <v>1022.7370000000001</v>
      </c>
      <c r="Y63" s="340">
        <f t="shared" si="240"/>
        <v>1030.066</v>
      </c>
      <c r="Z63" s="340">
        <f t="shared" si="240"/>
        <v>1010.02</v>
      </c>
      <c r="AA63" s="340">
        <f t="shared" si="240"/>
        <v>1183.202</v>
      </c>
      <c r="AB63" s="340">
        <f t="shared" si="240"/>
        <v>1121.55</v>
      </c>
      <c r="AC63" s="340">
        <f t="shared" si="240"/>
        <v>879.66199999999992</v>
      </c>
      <c r="AD63" s="118">
        <f t="shared" ref="AD63" si="241">IF(AC63="","",(AC63-AB63)/AB63)</f>
        <v>-0.21567295261022695</v>
      </c>
      <c r="AE63" s="341">
        <f>SUM(AE51:AE62)</f>
        <v>228223.55300000007</v>
      </c>
      <c r="AF63" s="340">
        <f>SUM(AF51:AF62)</f>
        <v>265930.68799999997</v>
      </c>
      <c r="AG63" s="340">
        <f t="shared" ref="AG63:AL63" si="242">SUM(AG51:AG62)</f>
        <v>297441.74100000004</v>
      </c>
      <c r="AH63" s="340">
        <f t="shared" si="242"/>
        <v>313195.50799999997</v>
      </c>
      <c r="AI63" s="340">
        <f t="shared" si="242"/>
        <v>319331.63400000008</v>
      </c>
      <c r="AJ63" s="340">
        <f t="shared" si="242"/>
        <v>313646.51399999997</v>
      </c>
      <c r="AK63" s="340">
        <f t="shared" si="242"/>
        <v>292733.26400000002</v>
      </c>
      <c r="AL63" s="348">
        <f t="shared" si="242"/>
        <v>240853.29800000007</v>
      </c>
      <c r="AM63" s="115">
        <f t="shared" si="225"/>
        <v>-0.17722607021523851</v>
      </c>
      <c r="AO63" s="344">
        <f t="shared" ref="AO63" si="243">(V63/B63)*10</f>
        <v>3.2783536718715833</v>
      </c>
      <c r="AP63" s="345">
        <f t="shared" ref="AP63" si="244">(W63/C63)*10</f>
        <v>4.5468634055563975</v>
      </c>
      <c r="AQ63" s="345">
        <f t="shared" ref="AQ63" si="245">IF(X63="","",(X63/D63)*10)</f>
        <v>3.3064150601805906</v>
      </c>
      <c r="AR63" s="345">
        <f t="shared" ref="AR63" si="246">IF(Y63="","",(Y63/E63)*10)</f>
        <v>3.1825066040504844</v>
      </c>
      <c r="AS63" s="345">
        <f t="shared" ref="AS63" si="247">IF(Z63="","",(Z63/F63)*10)</f>
        <v>3.9029460863113634</v>
      </c>
      <c r="AT63" s="345">
        <f t="shared" ref="AT63" si="248">IF(AA63="","",(AA63/G63)*10)</f>
        <v>3.9184712953916971</v>
      </c>
      <c r="AU63" s="345">
        <f t="shared" ref="AU63" si="249">IF(AB63="","",(AB63/H63)*10)</f>
        <v>4.8978976880682668</v>
      </c>
      <c r="AV63" s="346">
        <f t="shared" ref="AV63" si="250">IF(I63="","",(AC63/I63)*10)</f>
        <v>7.685053816046965</v>
      </c>
      <c r="AW63" s="118">
        <f t="shared" ref="AW63" si="251">IF(AV63="","",(AV63-AU63)/AU63)</f>
        <v>0.56905152077154841</v>
      </c>
      <c r="AX63" s="346">
        <f t="shared" ref="AX63" si="252">(AE63/K63)*10</f>
        <v>1.9514716938914198</v>
      </c>
      <c r="AY63" s="345">
        <f t="shared" ref="AY63" si="253">(AF63/L63)*10</f>
        <v>1.9038868049616731</v>
      </c>
      <c r="AZ63" s="345">
        <f t="shared" ref="AZ63" si="254">IF(AG63="","",(AG63/M63)*10)</f>
        <v>1.9882371899875662</v>
      </c>
      <c r="BA63" s="345">
        <f t="shared" ref="BA63" si="255">IF(AH63="","",(AH63/N63)*10)</f>
        <v>2.23302213979093</v>
      </c>
      <c r="BB63" s="345">
        <f t="shared" ref="BB63" si="256">IF(AI63="","",(AI63/O63)*10)</f>
        <v>2.1997421204249639</v>
      </c>
      <c r="BC63" s="345">
        <f t="shared" ref="BC63" si="257">IF(AJ63="","",(AJ63/P63)*10)</f>
        <v>2.2472882259467393</v>
      </c>
      <c r="BD63" s="345">
        <f t="shared" ref="BD63" si="258">IF(AK63="","",(AK63/Q63)*10)</f>
        <v>2.5842629244435482</v>
      </c>
      <c r="BE63" s="346">
        <f t="shared" ref="BE63" si="259">IF(AL63="","",(AL63/R63)*10)</f>
        <v>2.4935912476508064</v>
      </c>
      <c r="BF63" s="118">
        <f t="shared" ref="BF63" si="260">IF(BE63="","",(BE63-BD63)/BD63)</f>
        <v>-3.5086088158876295E-2</v>
      </c>
      <c r="BH63" s="190"/>
      <c r="BI63" s="190"/>
    </row>
    <row r="64" spans="1:61" ht="20.100000000000001" customHeight="1" x14ac:dyDescent="0.25">
      <c r="A64" s="208" t="s">
        <v>155</v>
      </c>
      <c r="B64" s="28">
        <f>SUM(B51:B53)</f>
        <v>510.83</v>
      </c>
      <c r="C64" s="315">
        <f>SUM(C51:C53)</f>
        <v>1024.79</v>
      </c>
      <c r="D64" s="315">
        <f>SUM(D51:D53)</f>
        <v>450.64</v>
      </c>
      <c r="E64" s="315">
        <f t="shared" ref="E64:I64" si="261">SUM(E51:E53)</f>
        <v>1578.6399999999999</v>
      </c>
      <c r="F64" s="315">
        <f t="shared" si="261"/>
        <v>623.19000000000005</v>
      </c>
      <c r="G64" s="315">
        <f t="shared" ref="G64:H64" si="262">SUM(G51:G53)</f>
        <v>256.62</v>
      </c>
      <c r="H64" s="315">
        <f t="shared" si="262"/>
        <v>278.10999999999996</v>
      </c>
      <c r="I64" s="3">
        <f t="shared" si="261"/>
        <v>682.05000000000007</v>
      </c>
      <c r="J64" s="112">
        <f t="shared" si="222"/>
        <v>1.4524468735392477</v>
      </c>
      <c r="K64" s="3">
        <f>SUM(K51:K53)</f>
        <v>234491.43</v>
      </c>
      <c r="L64" s="315">
        <f>SUM(L51:L53)</f>
        <v>268123.53000000009</v>
      </c>
      <c r="M64" s="315">
        <f>SUM(M51:M53)</f>
        <v>341123.42000000004</v>
      </c>
      <c r="N64" s="315">
        <f t="shared" ref="N64:O64" si="263">SUM(N51:N53)</f>
        <v>307586.39999999991</v>
      </c>
      <c r="O64" s="315">
        <f t="shared" si="263"/>
        <v>312002.81999999983</v>
      </c>
      <c r="P64" s="315">
        <f t="shared" ref="P64:R64" si="264">SUM(P51:P53)</f>
        <v>314085.74999999994</v>
      </c>
      <c r="Q64" s="315">
        <f t="shared" si="264"/>
        <v>225185.66999999993</v>
      </c>
      <c r="R64" s="3">
        <f t="shared" si="264"/>
        <v>291429.49999999994</v>
      </c>
      <c r="S64" s="112">
        <f t="shared" si="223"/>
        <v>0.29417426961493615</v>
      </c>
      <c r="U64" s="188" t="s">
        <v>155</v>
      </c>
      <c r="V64" s="28">
        <f>SUM(V51:V53)</f>
        <v>176.74100000000001</v>
      </c>
      <c r="W64" s="314">
        <f t="shared" ref="W64:AC64" si="265">SUM(W51:W53)</f>
        <v>391.447</v>
      </c>
      <c r="X64" s="314">
        <f t="shared" si="265"/>
        <v>211.98399999999998</v>
      </c>
      <c r="Y64" s="314">
        <f t="shared" si="265"/>
        <v>232.916</v>
      </c>
      <c r="Z64" s="314">
        <f t="shared" si="265"/>
        <v>266.57599999999996</v>
      </c>
      <c r="AA64" s="314">
        <f t="shared" si="265"/>
        <v>129.57999999999998</v>
      </c>
      <c r="AB64" s="314">
        <f t="shared" si="265"/>
        <v>229.95</v>
      </c>
      <c r="AC64" s="3">
        <f t="shared" si="265"/>
        <v>393.07100000000003</v>
      </c>
      <c r="AD64" s="112">
        <f t="shared" si="224"/>
        <v>0.70937595129375974</v>
      </c>
      <c r="AE64" s="3">
        <f>SUM(AE51:AE53)</f>
        <v>45609.39</v>
      </c>
      <c r="AF64" s="315">
        <f>SUM(AF51:AF53)</f>
        <v>53062.921000000002</v>
      </c>
      <c r="AG64" s="315">
        <f>SUM(AG51:AG53)</f>
        <v>61321.651000000027</v>
      </c>
      <c r="AH64" s="315">
        <f>SUM(AH51:AH53)</f>
        <v>63351.315999999992</v>
      </c>
      <c r="AI64" s="315">
        <f t="shared" ref="AI64" si="266">SUM(AI51:AI53)</f>
        <v>61448.611999999994</v>
      </c>
      <c r="AJ64" s="315">
        <f t="shared" ref="AJ64:AL64" si="267">SUM(AJ51:AJ53)</f>
        <v>65590.697999999975</v>
      </c>
      <c r="AK64" s="315">
        <f t="shared" si="267"/>
        <v>58605.806999999979</v>
      </c>
      <c r="AL64" s="3">
        <f t="shared" si="267"/>
        <v>74105.050000000047</v>
      </c>
      <c r="AM64" s="112">
        <f t="shared" si="225"/>
        <v>0.26446599395858628</v>
      </c>
      <c r="AO64" s="211">
        <f t="shared" si="230"/>
        <v>3.4598790204177519</v>
      </c>
      <c r="AP64" s="317">
        <f t="shared" si="230"/>
        <v>3.819777710555333</v>
      </c>
      <c r="AQ64" s="317">
        <f t="shared" ref="AQ64:AS66" si="268">(X64/D64)*10</f>
        <v>4.7040653293094268</v>
      </c>
      <c r="AR64" s="317">
        <f t="shared" si="268"/>
        <v>1.4754218821263874</v>
      </c>
      <c r="AS64" s="317">
        <f t="shared" si="268"/>
        <v>4.2776039410131732</v>
      </c>
      <c r="AT64" s="317">
        <f t="shared" ref="AT64:AT66" si="269">(AA64/G64)*10</f>
        <v>5.0494895175746235</v>
      </c>
      <c r="AU64" s="317">
        <f t="shared" ref="AU64:AU66" si="270">(AB64/H64)*10</f>
        <v>8.2683110999244906</v>
      </c>
      <c r="AV64" s="212">
        <f t="shared" si="226"/>
        <v>5.7630818854922659</v>
      </c>
      <c r="AW64" s="124">
        <f t="shared" si="227"/>
        <v>-0.30299164897836312</v>
      </c>
      <c r="AX64" s="212">
        <f t="shared" si="234"/>
        <v>1.9450344091466372</v>
      </c>
      <c r="AY64" s="317">
        <f t="shared" si="234"/>
        <v>1.9790475308153666</v>
      </c>
      <c r="AZ64" s="317">
        <f t="shared" ref="AZ64:BB66" si="271">(AG64/M64)*10</f>
        <v>1.7976382565582869</v>
      </c>
      <c r="BA64" s="317">
        <f t="shared" si="271"/>
        <v>2.0596266935079059</v>
      </c>
      <c r="BB64" s="317">
        <f t="shared" si="271"/>
        <v>1.9694889937212756</v>
      </c>
      <c r="BC64" s="317">
        <f t="shared" ref="BC64:BC66" si="272">(AJ64/P64)*10</f>
        <v>2.0883054388809423</v>
      </c>
      <c r="BD64" s="317">
        <f t="shared" ref="BD64:BD66" si="273">(AK64/Q64)*10</f>
        <v>2.6025549050257064</v>
      </c>
      <c r="BE64" s="212">
        <f t="shared" si="228"/>
        <v>2.5428122410394298</v>
      </c>
      <c r="BF64" s="124">
        <f t="shared" si="229"/>
        <v>-2.2955390439951734E-2</v>
      </c>
    </row>
    <row r="65" spans="1:58" ht="20.100000000000001" customHeight="1" x14ac:dyDescent="0.25">
      <c r="A65" s="208" t="s">
        <v>156</v>
      </c>
      <c r="B65" s="28">
        <f>SUM(B54:B56)</f>
        <v>652.52</v>
      </c>
      <c r="C65" s="315">
        <f>SUM(C54:C56)</f>
        <v>482.78000000000003</v>
      </c>
      <c r="D65" s="315">
        <f>SUM(D54:D56)</f>
        <v>1177.5499999999997</v>
      </c>
      <c r="E65" s="315">
        <f t="shared" ref="E65:F65" si="274">SUM(E54:E56)</f>
        <v>639.50999999999988</v>
      </c>
      <c r="F65" s="315">
        <f t="shared" si="274"/>
        <v>1211.1999999999998</v>
      </c>
      <c r="G65" s="315">
        <f t="shared" ref="G65:H65" si="275">SUM(G54:G56)</f>
        <v>771.18000000000006</v>
      </c>
      <c r="H65" s="315">
        <f t="shared" si="275"/>
        <v>1169.0899999999999</v>
      </c>
      <c r="I65" s="3">
        <f>IF(I56="","",SUM(I54:I56))</f>
        <v>131.77999999999997</v>
      </c>
      <c r="J65" s="112">
        <f t="shared" si="222"/>
        <v>-0.88727985013985233</v>
      </c>
      <c r="K65" s="3">
        <f>SUM(K54:K56)</f>
        <v>270632.65000000014</v>
      </c>
      <c r="L65" s="315">
        <f>SUM(L54:L56)</f>
        <v>330331.44000000012</v>
      </c>
      <c r="M65" s="315">
        <f>SUM(M54:M56)</f>
        <v>371262.24999999988</v>
      </c>
      <c r="N65" s="315">
        <f t="shared" ref="N65:O65" si="276">SUM(N54:N56)</f>
        <v>341280.04000000004</v>
      </c>
      <c r="O65" s="315">
        <f t="shared" si="276"/>
        <v>330986.2099999999</v>
      </c>
      <c r="P65" s="315">
        <f t="shared" ref="P65:Q65" si="277">SUM(P54:P56)</f>
        <v>352389.62000000011</v>
      </c>
      <c r="Q65" s="315">
        <f t="shared" si="277"/>
        <v>271380.71999999986</v>
      </c>
      <c r="R65" s="3">
        <f>IF(R56="","",SUM(R54:R56))</f>
        <v>338303.78999999986</v>
      </c>
      <c r="S65" s="112">
        <f t="shared" si="223"/>
        <v>0.24660215360914381</v>
      </c>
      <c r="U65" s="189" t="s">
        <v>156</v>
      </c>
      <c r="V65" s="28">
        <f>SUM(V54:V56)</f>
        <v>172.44200000000001</v>
      </c>
      <c r="W65" s="315">
        <f t="shared" ref="W65:AC65" si="278">SUM(W54:W56)</f>
        <v>186.90999999999997</v>
      </c>
      <c r="X65" s="315">
        <f t="shared" si="278"/>
        <v>317.54300000000001</v>
      </c>
      <c r="Y65" s="315">
        <f t="shared" si="278"/>
        <v>273.15200000000004</v>
      </c>
      <c r="Z65" s="315">
        <f t="shared" si="278"/>
        <v>274.7589999999999</v>
      </c>
      <c r="AA65" s="315">
        <f t="shared" si="278"/>
        <v>324.92199999999997</v>
      </c>
      <c r="AB65" s="315">
        <f t="shared" si="278"/>
        <v>316.45400000000001</v>
      </c>
      <c r="AC65" s="3">
        <f t="shared" si="278"/>
        <v>218.61900000000003</v>
      </c>
      <c r="AD65" s="112">
        <f t="shared" si="224"/>
        <v>-0.30916025709897799</v>
      </c>
      <c r="AE65" s="3">
        <f>SUM(AE54:AE56)</f>
        <v>52069.507000000012</v>
      </c>
      <c r="AF65" s="315">
        <f>SUM(AF54:AF56)</f>
        <v>57799.210999999981</v>
      </c>
      <c r="AG65" s="315">
        <f>SUM(AG54:AG56)</f>
        <v>67284.703999999983</v>
      </c>
      <c r="AH65" s="315">
        <f>SUM(AH54:AH56)</f>
        <v>68302.889999999985</v>
      </c>
      <c r="AI65" s="315">
        <f t="shared" ref="AI65" si="279">SUM(AI54:AI56)</f>
        <v>68997.127000000022</v>
      </c>
      <c r="AJ65" s="315">
        <f t="shared" ref="AJ65:AK65" si="280">SUM(AJ54:AJ56)</f>
        <v>75648.96299999996</v>
      </c>
      <c r="AK65" s="315">
        <f t="shared" si="280"/>
        <v>65332.478000000025</v>
      </c>
      <c r="AL65" s="3">
        <f>IF(AL56="","",SUM(AL54:AL56))</f>
        <v>80288.611999999965</v>
      </c>
      <c r="AM65" s="112">
        <f t="shared" si="225"/>
        <v>0.22892341539532504</v>
      </c>
      <c r="AO65" s="213">
        <f t="shared" si="230"/>
        <v>2.6427082694783306</v>
      </c>
      <c r="AP65" s="318">
        <f t="shared" si="230"/>
        <v>3.8715356891337658</v>
      </c>
      <c r="AQ65" s="318">
        <f t="shared" si="268"/>
        <v>2.6966413315782778</v>
      </c>
      <c r="AR65" s="318">
        <f t="shared" si="268"/>
        <v>4.2712701912401698</v>
      </c>
      <c r="AS65" s="318">
        <f t="shared" si="268"/>
        <v>2.2684857992073972</v>
      </c>
      <c r="AT65" s="318">
        <f t="shared" si="269"/>
        <v>4.2133094737934069</v>
      </c>
      <c r="AU65" s="318">
        <f t="shared" si="270"/>
        <v>2.7068403630173901</v>
      </c>
      <c r="AV65" s="191">
        <f t="shared" si="226"/>
        <v>16.589694946122332</v>
      </c>
      <c r="AW65" s="112">
        <f t="shared" si="227"/>
        <v>5.1288043331928668</v>
      </c>
      <c r="AX65" s="191">
        <f t="shared" si="234"/>
        <v>1.9239920608248851</v>
      </c>
      <c r="AY65" s="318">
        <f t="shared" si="234"/>
        <v>1.7497338733485361</v>
      </c>
      <c r="AZ65" s="318">
        <f t="shared" si="271"/>
        <v>1.8123227987763368</v>
      </c>
      <c r="BA65" s="318">
        <f t="shared" si="271"/>
        <v>2.0013737105750451</v>
      </c>
      <c r="BB65" s="318">
        <f t="shared" si="271"/>
        <v>2.0845921949437121</v>
      </c>
      <c r="BC65" s="318">
        <f t="shared" si="272"/>
        <v>2.1467420918924893</v>
      </c>
      <c r="BD65" s="318">
        <f t="shared" si="273"/>
        <v>2.4074104453698868</v>
      </c>
      <c r="BE65" s="191">
        <f t="shared" si="228"/>
        <v>2.3732696580194981</v>
      </c>
      <c r="BF65" s="112">
        <f t="shared" si="229"/>
        <v>-1.4181539926459511E-2</v>
      </c>
    </row>
    <row r="66" spans="1:58" ht="20.100000000000001" customHeight="1" x14ac:dyDescent="0.25">
      <c r="A66" s="208" t="s">
        <v>157</v>
      </c>
      <c r="B66" s="28">
        <f>SUM(B57:B59)</f>
        <v>1111.72</v>
      </c>
      <c r="C66" s="315">
        <f>SUM(C57:C59)</f>
        <v>461.55</v>
      </c>
      <c r="D66" s="315">
        <f>SUM(D57:D59)</f>
        <v>1146.69</v>
      </c>
      <c r="E66" s="315">
        <f t="shared" ref="E66:F66" si="281">SUM(E57:E59)</f>
        <v>632.67000000000007</v>
      </c>
      <c r="F66" s="315">
        <f t="shared" si="281"/>
        <v>431.12000000000012</v>
      </c>
      <c r="G66" s="315">
        <f t="shared" ref="G66:H66" si="282">SUM(G57:G59)</f>
        <v>1179.42</v>
      </c>
      <c r="H66" s="315">
        <f t="shared" si="282"/>
        <v>572.79999999999995</v>
      </c>
      <c r="I66" s="3">
        <f>IF(I59="","",SUM(I57:I59))</f>
        <v>330.81000000000006</v>
      </c>
      <c r="J66" s="112">
        <f t="shared" si="222"/>
        <v>-0.42246857541899424</v>
      </c>
      <c r="K66" s="3">
        <f>SUM(K57:K59)</f>
        <v>362917.66000000003</v>
      </c>
      <c r="L66" s="315">
        <f>SUM(L57:L59)</f>
        <v>410216.99000000011</v>
      </c>
      <c r="M66" s="315">
        <f>SUM(M57:M59)</f>
        <v>402664.01999999979</v>
      </c>
      <c r="N66" s="315">
        <f t="shared" ref="N66:O66" si="283">SUM(N57:N59)</f>
        <v>374827.90000000014</v>
      </c>
      <c r="O66" s="315">
        <f t="shared" si="283"/>
        <v>411823.39999999991</v>
      </c>
      <c r="P66" s="315">
        <f t="shared" ref="P66:Q66" si="284">SUM(P57:P59)</f>
        <v>392287.49999999988</v>
      </c>
      <c r="Q66" s="315">
        <f t="shared" si="284"/>
        <v>324906.37999999989</v>
      </c>
      <c r="R66" s="3">
        <f>IF(R59="","",SUM(R57:R59))</f>
        <v>336155.95999999985</v>
      </c>
      <c r="S66" s="112">
        <f t="shared" si="223"/>
        <v>3.462406616946076E-2</v>
      </c>
      <c r="U66" s="189" t="s">
        <v>157</v>
      </c>
      <c r="V66" s="28">
        <f>SUM(V57:V59)</f>
        <v>376.84800000000001</v>
      </c>
      <c r="W66" s="315">
        <f t="shared" ref="W66:AB66" si="285">SUM(W57:W59)</f>
        <v>361.52099999999996</v>
      </c>
      <c r="X66" s="315">
        <f t="shared" si="285"/>
        <v>353.411</v>
      </c>
      <c r="Y66" s="315">
        <f t="shared" si="285"/>
        <v>296.82099999999997</v>
      </c>
      <c r="Z66" s="315">
        <f t="shared" si="285"/>
        <v>289.45600000000002</v>
      </c>
      <c r="AA66" s="315">
        <f t="shared" si="285"/>
        <v>340.12899999999996</v>
      </c>
      <c r="AB66" s="315">
        <f t="shared" si="285"/>
        <v>363.57</v>
      </c>
      <c r="AC66" s="3">
        <f>IF(AC59="","",SUM(AC57:AC59))</f>
        <v>267.97200000000004</v>
      </c>
      <c r="AD66" s="112">
        <f t="shared" si="224"/>
        <v>-0.26294248700387807</v>
      </c>
      <c r="AE66" s="3">
        <f>SUM(AE57:AE59)</f>
        <v>66706.640000000043</v>
      </c>
      <c r="AF66" s="315">
        <f>SUM(AF57:AF59)</f>
        <v>75687.896000000008</v>
      </c>
      <c r="AG66" s="315">
        <f>SUM(AG57:AG59)</f>
        <v>78884.929000000004</v>
      </c>
      <c r="AH66" s="315">
        <f>SUM(AH57:AH59)</f>
        <v>90834.866999999969</v>
      </c>
      <c r="AI66" s="315">
        <f t="shared" ref="AI66" si="286">SUM(AI57:AI59)</f>
        <v>90275.416000000056</v>
      </c>
      <c r="AJ66" s="315">
        <f t="shared" ref="AJ66:AK66" si="287">SUM(AJ57:AJ59)</f>
        <v>87840.50900000002</v>
      </c>
      <c r="AK66" s="315">
        <f t="shared" si="287"/>
        <v>78755.945000000007</v>
      </c>
      <c r="AL66" s="3">
        <f>IF(AL59="","",SUM(AL57:AL59))</f>
        <v>86459.636000000057</v>
      </c>
      <c r="AM66" s="112">
        <f t="shared" si="225"/>
        <v>9.7817263192004733E-2</v>
      </c>
      <c r="AO66" s="213">
        <f t="shared" si="230"/>
        <v>3.3897744036268125</v>
      </c>
      <c r="AP66" s="318">
        <f t="shared" si="230"/>
        <v>7.8327591810204735</v>
      </c>
      <c r="AQ66" s="318">
        <f t="shared" si="268"/>
        <v>3.0820099590996692</v>
      </c>
      <c r="AR66" s="318">
        <f t="shared" si="268"/>
        <v>4.691561161426967</v>
      </c>
      <c r="AS66" s="318">
        <f t="shared" si="268"/>
        <v>6.7140471330488012</v>
      </c>
      <c r="AT66" s="318">
        <f t="shared" si="269"/>
        <v>2.883866646317681</v>
      </c>
      <c r="AU66" s="318">
        <f t="shared" si="270"/>
        <v>6.3472416201117321</v>
      </c>
      <c r="AV66" s="191">
        <f t="shared" si="226"/>
        <v>8.1004806384329378</v>
      </c>
      <c r="AW66" s="112">
        <f t="shared" si="227"/>
        <v>0.2762206204291846</v>
      </c>
      <c r="AX66" s="191">
        <f t="shared" si="234"/>
        <v>1.8380654168220978</v>
      </c>
      <c r="AY66" s="318">
        <f t="shared" si="234"/>
        <v>1.8450697519866253</v>
      </c>
      <c r="AZ66" s="318">
        <f t="shared" si="271"/>
        <v>1.959075682997454</v>
      </c>
      <c r="BA66" s="318">
        <f t="shared" si="271"/>
        <v>2.4233752876986996</v>
      </c>
      <c r="BB66" s="318">
        <f t="shared" si="271"/>
        <v>2.1920904931579916</v>
      </c>
      <c r="BC66" s="318">
        <f t="shared" si="272"/>
        <v>2.2391870503138653</v>
      </c>
      <c r="BD66" s="318">
        <f t="shared" si="273"/>
        <v>2.423958095251932</v>
      </c>
      <c r="BE66" s="191">
        <f t="shared" si="228"/>
        <v>2.5720096112530655</v>
      </c>
      <c r="BF66" s="112">
        <f t="shared" si="229"/>
        <v>6.1078413975529523E-2</v>
      </c>
    </row>
    <row r="67" spans="1:58" ht="20.100000000000001" customHeight="1" thickBot="1" x14ac:dyDescent="0.3">
      <c r="A67" s="209" t="s">
        <v>158</v>
      </c>
      <c r="B67" s="32">
        <f>SUM(B60:B62)</f>
        <v>468.49</v>
      </c>
      <c r="C67" s="316">
        <f>SUM(C60:C62)</f>
        <v>604.85</v>
      </c>
      <c r="D67" s="316">
        <f>IF(D62="","",SUM(D60:D62))</f>
        <v>318.30999999999995</v>
      </c>
      <c r="E67" s="316">
        <f t="shared" ref="E67:I67" si="288">IF(E62="","",SUM(E60:E62))</f>
        <v>385.83</v>
      </c>
      <c r="F67" s="316">
        <f t="shared" si="288"/>
        <v>322.33000000000004</v>
      </c>
      <c r="G67" s="316">
        <f t="shared" ref="G67:H67" si="289">IF(G62="","",SUM(G60:G62))</f>
        <v>812.32999999999993</v>
      </c>
      <c r="H67" s="316">
        <f t="shared" si="289"/>
        <v>269.86</v>
      </c>
      <c r="I67" s="210" t="str">
        <f t="shared" si="288"/>
        <v/>
      </c>
      <c r="J67" s="115" t="str">
        <f t="shared" si="222"/>
        <v/>
      </c>
      <c r="K67" s="210">
        <f>SUM(K60:K62)</f>
        <v>301452.82000000007</v>
      </c>
      <c r="L67" s="316">
        <f>SUM(L60:L62)</f>
        <v>388105.86999999988</v>
      </c>
      <c r="M67" s="316">
        <f>IF(M62="","",SUM(M60:M62))</f>
        <v>380957.63999999966</v>
      </c>
      <c r="N67" s="316">
        <f t="shared" ref="N67:O67" si="290">IF(N62="","",SUM(N60:N62))</f>
        <v>378869.0400000001</v>
      </c>
      <c r="O67" s="316">
        <f t="shared" si="290"/>
        <v>396865.16000000021</v>
      </c>
      <c r="P67" s="316">
        <f t="shared" ref="P67:R67" si="291">IF(P62="","",SUM(P60:P62))</f>
        <v>336903.74</v>
      </c>
      <c r="Q67" s="316">
        <f t="shared" si="291"/>
        <v>311280.63999999966</v>
      </c>
      <c r="R67" s="210" t="str">
        <f t="shared" si="291"/>
        <v/>
      </c>
      <c r="S67" s="115" t="str">
        <f t="shared" si="223"/>
        <v/>
      </c>
      <c r="U67" s="192" t="s">
        <v>158</v>
      </c>
      <c r="V67" s="32">
        <f>SUM(V60:V62)</f>
        <v>173.405</v>
      </c>
      <c r="W67" s="316">
        <f t="shared" ref="W67:AB67" si="292">SUM(W60:W62)</f>
        <v>230.471</v>
      </c>
      <c r="X67" s="316">
        <f t="shared" si="292"/>
        <v>139.79900000000001</v>
      </c>
      <c r="Y67" s="316">
        <f t="shared" si="292"/>
        <v>227.17700000000002</v>
      </c>
      <c r="Z67" s="316">
        <f t="shared" si="292"/>
        <v>179.22899999999998</v>
      </c>
      <c r="AA67" s="316">
        <f t="shared" si="292"/>
        <v>388.57100000000008</v>
      </c>
      <c r="AB67" s="316">
        <f t="shared" si="292"/>
        <v>211.57600000000002</v>
      </c>
      <c r="AC67" s="210" t="str">
        <f>IF(AC62="","",SUM(AC60:AC62))</f>
        <v/>
      </c>
      <c r="AD67" s="115" t="str">
        <f t="shared" si="224"/>
        <v/>
      </c>
      <c r="AE67" s="210">
        <f>SUM(AE60:AE62)</f>
        <v>63838.016000000018</v>
      </c>
      <c r="AF67" s="316">
        <f>SUM(AF60:AF62)</f>
        <v>79380.659999999989</v>
      </c>
      <c r="AG67" s="316">
        <f>IF(AG62="","",SUM(AG60:AG62))</f>
        <v>89950.456999999995</v>
      </c>
      <c r="AH67" s="316">
        <f>IF(AH62="","",SUM(AH60:AH62))</f>
        <v>90706.435000000056</v>
      </c>
      <c r="AI67" s="316">
        <f t="shared" ref="AI67" si="293">IF(AI62="","",SUM(AI60:AI62))</f>
        <v>98610.478999999992</v>
      </c>
      <c r="AJ67" s="316">
        <f t="shared" ref="AJ67:AL67" si="294">IF(AJ62="","",SUM(AJ60:AJ62))</f>
        <v>84566.343999999997</v>
      </c>
      <c r="AK67" s="316">
        <f t="shared" si="294"/>
        <v>90039.033999999985</v>
      </c>
      <c r="AL67" s="210" t="str">
        <f t="shared" si="294"/>
        <v/>
      </c>
      <c r="AM67" s="115" t="str">
        <f t="shared" si="225"/>
        <v/>
      </c>
      <c r="AO67" s="214">
        <f t="shared" si="230"/>
        <v>3.7013596875066703</v>
      </c>
      <c r="AP67" s="319">
        <f t="shared" si="230"/>
        <v>3.8103827395221956</v>
      </c>
      <c r="AQ67" s="319">
        <f>IF(X62="","",(X67/D67)*10)</f>
        <v>4.3919135434010883</v>
      </c>
      <c r="AR67" s="319">
        <f>IF(Y62="","",(Y67/E67)*10)</f>
        <v>5.8880076717725425</v>
      </c>
      <c r="AS67" s="319">
        <f>IF(Z62="","",(Z67/F67)*10)</f>
        <v>5.5604194459094707</v>
      </c>
      <c r="AT67" s="319">
        <f t="shared" ref="AT67:AU67" si="295">IF(AA62="","",(AA67/G67)*10)</f>
        <v>4.7834131449041664</v>
      </c>
      <c r="AU67" s="319">
        <f t="shared" si="295"/>
        <v>7.840213444008004</v>
      </c>
      <c r="AV67" s="215" t="str">
        <f t="shared" si="226"/>
        <v/>
      </c>
      <c r="AW67" s="115" t="str">
        <f t="shared" si="227"/>
        <v/>
      </c>
      <c r="AX67" s="215">
        <f t="shared" si="234"/>
        <v>2.1176785143360082</v>
      </c>
      <c r="AY67" s="319">
        <f t="shared" si="234"/>
        <v>2.0453352071175841</v>
      </c>
      <c r="AZ67" s="319">
        <f>IF(AG62="","",(AG67/M67)*10)</f>
        <v>2.3611669003409426</v>
      </c>
      <c r="BA67" s="319">
        <f>IF(AH62="","",(AH67/N67)*10)</f>
        <v>2.3941369028200361</v>
      </c>
      <c r="BB67" s="319">
        <f>IF(AI62="","",(AI67/O67)*10)</f>
        <v>2.4847350923925884</v>
      </c>
      <c r="BC67" s="319">
        <f t="shared" ref="BC67:BD67" si="296">IF(AJ62="","",(AJ67/P67)*10)</f>
        <v>2.5101040433685897</v>
      </c>
      <c r="BD67" s="319">
        <f t="shared" si="296"/>
        <v>2.8925356231598625</v>
      </c>
      <c r="BE67" s="215" t="str">
        <f t="shared" si="228"/>
        <v/>
      </c>
      <c r="BF67" s="115" t="str">
        <f t="shared" si="229"/>
        <v/>
      </c>
    </row>
    <row r="68" spans="1:58" x14ac:dyDescent="0.25">
      <c r="K68" s="206"/>
      <c r="L68" s="206"/>
      <c r="M68" s="206"/>
      <c r="N68" s="206"/>
      <c r="O68" s="206"/>
      <c r="P68" s="206"/>
      <c r="Q68" s="206"/>
      <c r="R68" s="206"/>
      <c r="AE68" s="206"/>
      <c r="AF68" s="206"/>
      <c r="AG68" s="206"/>
      <c r="AH68" s="206"/>
      <c r="AI68" s="206"/>
      <c r="AJ68" s="206"/>
      <c r="AK68" s="206"/>
      <c r="AL68" s="206"/>
    </row>
    <row r="69" spans="1:58" x14ac:dyDescent="0.25">
      <c r="V69" s="206"/>
      <c r="W69" s="206"/>
      <c r="X69" s="206"/>
      <c r="Y69" s="206"/>
      <c r="Z69" s="206"/>
      <c r="AA69" s="206"/>
      <c r="AB69" s="206"/>
      <c r="AC69" s="206"/>
    </row>
  </sheetData>
  <mergeCells count="42">
    <mergeCell ref="AX48:BE48"/>
    <mergeCell ref="BF48:BF49"/>
    <mergeCell ref="V48:AC48"/>
    <mergeCell ref="AD48:AD49"/>
    <mergeCell ref="AE48:AL48"/>
    <mergeCell ref="AM48:AM49"/>
    <mergeCell ref="AO48:AV48"/>
    <mergeCell ref="AW48:AW49"/>
    <mergeCell ref="A48:A49"/>
    <mergeCell ref="B48:I48"/>
    <mergeCell ref="J48:J49"/>
    <mergeCell ref="K48:R48"/>
    <mergeCell ref="S48:S49"/>
    <mergeCell ref="U48:U49"/>
    <mergeCell ref="AE26:AL26"/>
    <mergeCell ref="AM26:AM27"/>
    <mergeCell ref="AO26:AV26"/>
    <mergeCell ref="AW26:AW27"/>
    <mergeCell ref="AX26:BE26"/>
    <mergeCell ref="BF26:BF27"/>
    <mergeCell ref="AX4:BE4"/>
    <mergeCell ref="BF4:BF5"/>
    <mergeCell ref="A26:A27"/>
    <mergeCell ref="B26:I26"/>
    <mergeCell ref="J26:J27"/>
    <mergeCell ref="K26:R26"/>
    <mergeCell ref="S26:S27"/>
    <mergeCell ref="U26:U27"/>
    <mergeCell ref="V26:AC26"/>
    <mergeCell ref="AD26:AD27"/>
    <mergeCell ref="V4:AC4"/>
    <mergeCell ref="AD4:AD5"/>
    <mergeCell ref="AE4:AL4"/>
    <mergeCell ref="AM4:AM5"/>
    <mergeCell ref="AO4:AV4"/>
    <mergeCell ref="AW4:AW5"/>
    <mergeCell ref="A4:A5"/>
    <mergeCell ref="B4:I4"/>
    <mergeCell ref="J4:J5"/>
    <mergeCell ref="K4:R4"/>
    <mergeCell ref="S4:S5"/>
    <mergeCell ref="U4:U5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4294967292" r:id="rId1"/>
  <ignoredErrors>
    <ignoredError sqref="B20:H23 V20:AC23 AE20:AK23 AL21 K64:R67 AE64:AL67 B64:I67" formulaRange="1"/>
    <ignoredError sqref="AD20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" id="{391D1CA5-2905-4BC4-A19F-1333B2F2817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J7:J23</xm:sqref>
        </x14:conditionalFormatting>
        <x14:conditionalFormatting xmlns:xm="http://schemas.microsoft.com/office/excel/2006/main">
          <x14:cfRule type="iconSet" priority="41" id="{F6B00361-CA12-4618-B76B-700151C693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</xm:sqref>
        </x14:conditionalFormatting>
        <x14:conditionalFormatting xmlns:xm="http://schemas.microsoft.com/office/excel/2006/main">
          <x14:cfRule type="iconSet" priority="40" id="{50CD7041-540A-4C3C-A092-44B11FA362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S8:S23</xm:sqref>
        </x14:conditionalFormatting>
        <x14:conditionalFormatting xmlns:xm="http://schemas.microsoft.com/office/excel/2006/main">
          <x14:cfRule type="iconSet" priority="37" id="{1B8DEE3C-9913-4649-A715-A6CF9ECC95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36" id="{2FCE0F4A-BED9-4F79-8128-56F4F28EF4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BF7:BF23</xm:sqref>
        </x14:conditionalFormatting>
        <x14:conditionalFormatting xmlns:xm="http://schemas.microsoft.com/office/excel/2006/main">
          <x14:cfRule type="iconSet" priority="35" id="{34DDF56C-680D-4F5E-BCE7-A21C54284BD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AD7:AD23</xm:sqref>
        </x14:conditionalFormatting>
        <x14:conditionalFormatting xmlns:xm="http://schemas.microsoft.com/office/excel/2006/main">
          <x14:cfRule type="iconSet" priority="34" id="{9FB5C3C4-3763-435C-ABD3-DC4AB82B89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AM7</xm:sqref>
        </x14:conditionalFormatting>
        <x14:conditionalFormatting xmlns:xm="http://schemas.microsoft.com/office/excel/2006/main">
          <x14:cfRule type="iconSet" priority="33" id="{F7687F51-6C5F-44E6-BF55-0D58974E317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AM8:AM23</xm:sqref>
        </x14:conditionalFormatting>
        <x14:conditionalFormatting xmlns:xm="http://schemas.microsoft.com/office/excel/2006/main">
          <x14:cfRule type="iconSet" priority="16" id="{D0B73B83-F298-4177-B4E3-C22E52C9FD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J29:J45</xm:sqref>
        </x14:conditionalFormatting>
        <x14:conditionalFormatting xmlns:xm="http://schemas.microsoft.com/office/excel/2006/main">
          <x14:cfRule type="iconSet" priority="15" id="{7FAB90C6-0B3D-4411-83C1-B640335AB6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S29</xm:sqref>
        </x14:conditionalFormatting>
        <x14:conditionalFormatting xmlns:xm="http://schemas.microsoft.com/office/excel/2006/main">
          <x14:cfRule type="iconSet" priority="14" id="{725E03DE-81D7-4F55-BA65-E5A6A1B6F9D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S30:S45</xm:sqref>
        </x14:conditionalFormatting>
        <x14:conditionalFormatting xmlns:xm="http://schemas.microsoft.com/office/excel/2006/main">
          <x14:cfRule type="iconSet" priority="13" id="{9B101CED-D281-47D8-BB24-3823C84A806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12" id="{35D524CD-2096-46E7-B568-AAE528611F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BF29:BF45</xm:sqref>
        </x14:conditionalFormatting>
        <x14:conditionalFormatting xmlns:xm="http://schemas.microsoft.com/office/excel/2006/main">
          <x14:cfRule type="iconSet" priority="11" id="{1BEF4AD4-8B3B-4F2E-9B6C-6D6C5D2F32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AD29:AD45</xm:sqref>
        </x14:conditionalFormatting>
        <x14:conditionalFormatting xmlns:xm="http://schemas.microsoft.com/office/excel/2006/main">
          <x14:cfRule type="iconSet" priority="10" id="{7462860E-F239-4BFB-9719-A6BE7230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AM29</xm:sqref>
        </x14:conditionalFormatting>
        <x14:conditionalFormatting xmlns:xm="http://schemas.microsoft.com/office/excel/2006/main">
          <x14:cfRule type="iconSet" priority="9" id="{569E0B1F-8300-4091-9586-1F98FF7457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AM30:AM45</xm:sqref>
        </x14:conditionalFormatting>
        <x14:conditionalFormatting xmlns:xm="http://schemas.microsoft.com/office/excel/2006/main">
          <x14:cfRule type="iconSet" priority="8" id="{7E956D44-F2DA-49CA-AF1A-17896911F2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J51:J67</xm:sqref>
        </x14:conditionalFormatting>
        <x14:conditionalFormatting xmlns:xm="http://schemas.microsoft.com/office/excel/2006/main">
          <x14:cfRule type="iconSet" priority="7" id="{A1387DF0-7CCF-4EDF-A94F-459D1EC02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S51</xm:sqref>
        </x14:conditionalFormatting>
        <x14:conditionalFormatting xmlns:xm="http://schemas.microsoft.com/office/excel/2006/main">
          <x14:cfRule type="iconSet" priority="6" id="{779BE0FA-B806-4032-B52C-DDEACDD6E77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S52:S67</xm:sqref>
        </x14:conditionalFormatting>
        <x14:conditionalFormatting xmlns:xm="http://schemas.microsoft.com/office/excel/2006/main">
          <x14:cfRule type="iconSet" priority="5" id="{3A8B3E2F-DE32-42EC-9506-1CB3430FB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  <x14:conditionalFormatting xmlns:xm="http://schemas.microsoft.com/office/excel/2006/main">
          <x14:cfRule type="iconSet" priority="4" id="{5080B736-A031-4143-BF20-B731D18C99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BF51:BF67</xm:sqref>
        </x14:conditionalFormatting>
        <x14:conditionalFormatting xmlns:xm="http://schemas.microsoft.com/office/excel/2006/main">
          <x14:cfRule type="iconSet" priority="3" id="{39E19CDD-CBAC-4F4E-9D2D-C617C88200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AD51:AD67</xm:sqref>
        </x14:conditionalFormatting>
        <x14:conditionalFormatting xmlns:xm="http://schemas.microsoft.com/office/excel/2006/main">
          <x14:cfRule type="iconSet" priority="2" id="{013837BF-68D5-4AB3-8387-038EC102EE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AM51</xm:sqref>
        </x14:conditionalFormatting>
        <x14:conditionalFormatting xmlns:xm="http://schemas.microsoft.com/office/excel/2006/main">
          <x14:cfRule type="iconSet" priority="1" id="{7E5E375C-3787-401A-B139-19ED1044CC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AM52:AM67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workbookViewId="0">
      <selection activeCell="J54" sqref="J54:K56"/>
    </sheetView>
  </sheetViews>
  <sheetFormatPr defaultRowHeight="15" x14ac:dyDescent="0.25"/>
  <cols>
    <col min="1" max="1" width="3.140625" customWidth="1"/>
    <col min="2" max="2" width="28.7109375" customWidth="1"/>
    <col min="7" max="8" width="9.85546875" style="76" customWidth="1"/>
    <col min="9" max="9" width="1.85546875" customWidth="1"/>
    <col min="14" max="15" width="9.85546875" style="76" customWidth="1"/>
    <col min="16" max="16" width="1.85546875" customWidth="1"/>
    <col min="18" max="18" width="9.140625" style="62"/>
    <col min="19" max="19" width="9.85546875" style="76" customWidth="1"/>
  </cols>
  <sheetData>
    <row r="1" spans="1:19" ht="15.75" x14ac:dyDescent="0.25">
      <c r="A1" s="7" t="s">
        <v>25</v>
      </c>
    </row>
    <row r="3" spans="1:19" ht="8.25" customHeight="1" thickBot="1" x14ac:dyDescent="0.3">
      <c r="S3" s="111"/>
    </row>
    <row r="4" spans="1:19" x14ac:dyDescent="0.25">
      <c r="A4" s="367" t="s">
        <v>3</v>
      </c>
      <c r="B4" s="382"/>
      <c r="C4" s="385" t="s">
        <v>1</v>
      </c>
      <c r="D4" s="386"/>
      <c r="E4" s="380" t="s">
        <v>13</v>
      </c>
      <c r="F4" s="380"/>
      <c r="G4" s="385" t="s">
        <v>14</v>
      </c>
      <c r="H4" s="381"/>
      <c r="J4" s="387">
        <v>1000</v>
      </c>
      <c r="K4" s="380"/>
      <c r="L4" s="378" t="s">
        <v>13</v>
      </c>
      <c r="M4" s="379"/>
      <c r="N4" s="380" t="s">
        <v>14</v>
      </c>
      <c r="O4" s="381"/>
      <c r="Q4" s="391" t="s">
        <v>23</v>
      </c>
      <c r="R4" s="380"/>
      <c r="S4" s="247" t="s">
        <v>0</v>
      </c>
    </row>
    <row r="5" spans="1:19" x14ac:dyDescent="0.25">
      <c r="A5" s="383"/>
      <c r="B5" s="384"/>
      <c r="C5" s="388" t="s">
        <v>204</v>
      </c>
      <c r="D5" s="389"/>
      <c r="E5" s="376" t="str">
        <f>C5</f>
        <v>jan - set</v>
      </c>
      <c r="F5" s="376"/>
      <c r="G5" s="388" t="s">
        <v>91</v>
      </c>
      <c r="H5" s="377"/>
      <c r="J5" s="390" t="str">
        <f>C5</f>
        <v>jan - set</v>
      </c>
      <c r="K5" s="376"/>
      <c r="L5" s="374" t="str">
        <f>C5</f>
        <v>jan - set</v>
      </c>
      <c r="M5" s="375"/>
      <c r="N5" s="376" t="s">
        <v>91</v>
      </c>
      <c r="O5" s="377"/>
      <c r="Q5" s="390" t="str">
        <f>C5</f>
        <v>jan - set</v>
      </c>
      <c r="R5" s="389"/>
      <c r="S5" s="248" t="s">
        <v>95</v>
      </c>
    </row>
    <row r="6" spans="1:19" ht="19.5" customHeight="1" x14ac:dyDescent="0.25">
      <c r="A6" s="383"/>
      <c r="B6" s="384"/>
      <c r="C6" s="263">
        <v>2016</v>
      </c>
      <c r="D6" s="261">
        <v>2017</v>
      </c>
      <c r="E6" s="258">
        <f>C6</f>
        <v>2016</v>
      </c>
      <c r="F6" s="261">
        <f>D6</f>
        <v>2017</v>
      </c>
      <c r="G6" s="263" t="s">
        <v>1</v>
      </c>
      <c r="H6" s="264" t="s">
        <v>15</v>
      </c>
      <c r="J6" s="25">
        <f>C6</f>
        <v>2016</v>
      </c>
      <c r="K6" s="262">
        <f>D6</f>
        <v>2017</v>
      </c>
      <c r="L6" s="260">
        <f>E6</f>
        <v>2016</v>
      </c>
      <c r="M6" s="261">
        <f>D6</f>
        <v>2017</v>
      </c>
      <c r="N6" s="259">
        <v>1000</v>
      </c>
      <c r="O6" s="264" t="s">
        <v>15</v>
      </c>
      <c r="Q6" s="77">
        <f>C6</f>
        <v>2016</v>
      </c>
      <c r="R6" s="262">
        <f>D6</f>
        <v>2017</v>
      </c>
      <c r="S6" s="248" t="s">
        <v>24</v>
      </c>
    </row>
    <row r="7" spans="1:19" ht="20.100000000000001" customHeight="1" x14ac:dyDescent="0.25">
      <c r="A7" s="15" t="s">
        <v>4</v>
      </c>
      <c r="B7" s="1"/>
      <c r="C7" s="28">
        <v>428173.55000000051</v>
      </c>
      <c r="D7" s="265">
        <v>459481.54</v>
      </c>
      <c r="E7" s="35">
        <f t="shared" ref="E7:E18" si="0">C7/$C$19</f>
        <v>0.21176117251006601</v>
      </c>
      <c r="F7" s="271">
        <f t="shared" ref="F7:F18" si="1">D7/$D$19</f>
        <v>0.21505446308101572</v>
      </c>
      <c r="G7" s="107">
        <f>(D7-C7)/C7</f>
        <v>7.3119859925956265E-2</v>
      </c>
      <c r="H7" s="103">
        <f>(F7-E7)/E7</f>
        <v>1.555190940772281E-2</v>
      </c>
      <c r="J7" s="28">
        <v>122095.21199999982</v>
      </c>
      <c r="K7" s="265">
        <v>136243.90799999968</v>
      </c>
      <c r="L7" s="35">
        <f t="shared" ref="L7:L18" si="2">J7/$J$19</f>
        <v>0.24678323178856112</v>
      </c>
      <c r="M7" s="271">
        <f t="shared" ref="M7:M18" si="3">K7/$K$19</f>
        <v>0.25377564638178196</v>
      </c>
      <c r="N7" s="107">
        <f>(K7-J7)/J7</f>
        <v>0.11588248030561486</v>
      </c>
      <c r="O7" s="103">
        <f>(M7-L7)/L7</f>
        <v>2.8334237065230573E-2</v>
      </c>
      <c r="Q7" s="60">
        <f>(J7/C7)*10</f>
        <v>2.8515355981236974</v>
      </c>
      <c r="R7" s="278">
        <f>(K7/D7)*10</f>
        <v>2.9651660869770673</v>
      </c>
      <c r="S7" s="112">
        <f>(R7-Q7)/Q7</f>
        <v>3.984887613822477E-2</v>
      </c>
    </row>
    <row r="8" spans="1:19" ht="20.100000000000001" customHeight="1" x14ac:dyDescent="0.25">
      <c r="A8" s="15" t="s">
        <v>5</v>
      </c>
      <c r="B8" s="1"/>
      <c r="C8" s="28">
        <v>302707.84999999969</v>
      </c>
      <c r="D8" s="265">
        <v>371026.57999999984</v>
      </c>
      <c r="E8" s="35">
        <f t="shared" si="0"/>
        <v>0.14970978297001541</v>
      </c>
      <c r="F8" s="271">
        <f t="shared" si="1"/>
        <v>0.17365424941921606</v>
      </c>
      <c r="G8" s="107">
        <f>(D8-C8)/C8</f>
        <v>0.22569196669329925</v>
      </c>
      <c r="H8" s="103">
        <f>(F8-E8)/E8</f>
        <v>0.15993922357095633</v>
      </c>
      <c r="J8" s="28">
        <v>73095.14</v>
      </c>
      <c r="K8" s="265">
        <v>92705.348000000027</v>
      </c>
      <c r="L8" s="35">
        <f t="shared" si="2"/>
        <v>0.14774252472109514</v>
      </c>
      <c r="M8" s="271">
        <f t="shared" si="3"/>
        <v>0.17267825003777856</v>
      </c>
      <c r="N8" s="107">
        <f>(K8-J8)/J8</f>
        <v>0.26828333593724601</v>
      </c>
      <c r="O8" s="103">
        <f>(M8-L8)/L8</f>
        <v>0.16877825367988328</v>
      </c>
      <c r="Q8" s="60">
        <f t="shared" ref="Q8:Q18" si="4">(J8/C8)*10</f>
        <v>2.414709099879639</v>
      </c>
      <c r="R8" s="278">
        <f t="shared" ref="R8:R18" si="5">(K8/D8)*10</f>
        <v>2.4986174305894759</v>
      </c>
      <c r="S8" s="112">
        <f t="shared" ref="S8:S19" si="6">(R8-Q8)/Q8</f>
        <v>3.4748836087137511E-2</v>
      </c>
    </row>
    <row r="9" spans="1:19" ht="20.100000000000001" customHeight="1" x14ac:dyDescent="0.25">
      <c r="A9" s="37" t="s">
        <v>97</v>
      </c>
      <c r="B9" s="22"/>
      <c r="C9" s="30">
        <f>C10+C11</f>
        <v>813824.38</v>
      </c>
      <c r="D9" s="266">
        <f>D10+D11</f>
        <v>828949.45</v>
      </c>
      <c r="E9" s="38">
        <f t="shared" si="0"/>
        <v>0.40249194497436219</v>
      </c>
      <c r="F9" s="272">
        <f t="shared" si="1"/>
        <v>0.38797919692498045</v>
      </c>
      <c r="G9" s="108">
        <f>(D9-C9)/C9</f>
        <v>1.858517681664925E-2</v>
      </c>
      <c r="H9" s="104">
        <f>(F9-E9)/E9</f>
        <v>-3.6057238487856372E-2</v>
      </c>
      <c r="J9" s="30">
        <f>J10+J11</f>
        <v>81310.545999999973</v>
      </c>
      <c r="K9" s="266">
        <f>K10+K11</f>
        <v>86041.330999999947</v>
      </c>
      <c r="L9" s="38">
        <f t="shared" si="2"/>
        <v>0.16434779867020899</v>
      </c>
      <c r="M9" s="272">
        <f t="shared" si="3"/>
        <v>0.16026547322815998</v>
      </c>
      <c r="N9" s="108">
        <f>(K9-J9)/J9</f>
        <v>5.8181690232408177E-2</v>
      </c>
      <c r="O9" s="104">
        <f>(M9-L9)/L9</f>
        <v>-2.4839550484280392E-2</v>
      </c>
      <c r="Q9" s="61">
        <f t="shared" si="4"/>
        <v>0.99911661530710072</v>
      </c>
      <c r="R9" s="279">
        <f t="shared" si="5"/>
        <v>1.0379563072271771</v>
      </c>
      <c r="S9" s="113">
        <f t="shared" si="6"/>
        <v>3.8874032645466683E-2</v>
      </c>
    </row>
    <row r="10" spans="1:19" ht="20.100000000000001" customHeight="1" x14ac:dyDescent="0.25">
      <c r="A10" s="15"/>
      <c r="B10" s="1" t="s">
        <v>6</v>
      </c>
      <c r="C10" s="28">
        <v>784186.15</v>
      </c>
      <c r="D10" s="265">
        <v>806411.6399999999</v>
      </c>
      <c r="E10" s="55">
        <f t="shared" si="0"/>
        <v>0.38783380848759647</v>
      </c>
      <c r="F10" s="273">
        <f t="shared" si="1"/>
        <v>0.37743066296522232</v>
      </c>
      <c r="G10" s="107">
        <f t="shared" ref="G10:G18" si="7">(D10-C10)/C10</f>
        <v>2.8342109842159128E-2</v>
      </c>
      <c r="H10" s="103">
        <f t="shared" ref="H10:H18" si="8">(F10-E10)/E10</f>
        <v>-2.6823720095322363E-2</v>
      </c>
      <c r="J10" s="28">
        <v>75802.087999999974</v>
      </c>
      <c r="K10" s="265">
        <v>82251.889999999941</v>
      </c>
      <c r="L10" s="55">
        <f t="shared" si="2"/>
        <v>0.15321390533283916</v>
      </c>
      <c r="M10" s="273">
        <f t="shared" si="3"/>
        <v>0.15320704505094834</v>
      </c>
      <c r="N10" s="107">
        <f t="shared" ref="N10:N18" si="9">(K10-J10)/J10</f>
        <v>8.5087392315630797E-2</v>
      </c>
      <c r="O10" s="103">
        <f t="shared" ref="O10:O18" si="10">(M10-L10)/L10</f>
        <v>-4.4775843784612857E-5</v>
      </c>
      <c r="Q10" s="60">
        <f t="shared" si="4"/>
        <v>0.96663385345431019</v>
      </c>
      <c r="R10" s="278">
        <f t="shared" si="5"/>
        <v>1.0199739924388982</v>
      </c>
      <c r="S10" s="112">
        <f t="shared" si="6"/>
        <v>5.5181327235720723E-2</v>
      </c>
    </row>
    <row r="11" spans="1:19" ht="20.100000000000001" customHeight="1" x14ac:dyDescent="0.25">
      <c r="A11" s="15"/>
      <c r="B11" s="1" t="s">
        <v>98</v>
      </c>
      <c r="C11" s="28">
        <v>29638.23000000001</v>
      </c>
      <c r="D11" s="265">
        <v>22537.81000000003</v>
      </c>
      <c r="E11" s="54">
        <f t="shared" si="0"/>
        <v>1.4658136486765725E-2</v>
      </c>
      <c r="F11" s="274">
        <f t="shared" si="1"/>
        <v>1.0548533959758109E-2</v>
      </c>
      <c r="G11" s="107">
        <f t="shared" si="7"/>
        <v>-0.23956963691826325</v>
      </c>
      <c r="H11" s="103">
        <f t="shared" si="8"/>
        <v>-0.28036323244213346</v>
      </c>
      <c r="J11" s="28">
        <v>5508.4579999999969</v>
      </c>
      <c r="K11" s="265">
        <v>3789.4410000000003</v>
      </c>
      <c r="L11" s="54">
        <f t="shared" si="2"/>
        <v>1.1133893337369815E-2</v>
      </c>
      <c r="M11" s="274">
        <f t="shared" si="3"/>
        <v>7.0584281772116267E-3</v>
      </c>
      <c r="N11" s="107">
        <f t="shared" si="9"/>
        <v>-0.3120686406250166</v>
      </c>
      <c r="O11" s="103">
        <f t="shared" si="10"/>
        <v>-0.36604133313180676</v>
      </c>
      <c r="Q11" s="60">
        <f t="shared" si="4"/>
        <v>1.858565103246717</v>
      </c>
      <c r="R11" s="278">
        <f t="shared" si="5"/>
        <v>1.6813705501998619</v>
      </c>
      <c r="S11" s="112">
        <f t="shared" si="6"/>
        <v>-9.5339438331923307E-2</v>
      </c>
    </row>
    <row r="12" spans="1:19" ht="20.100000000000001" customHeight="1" x14ac:dyDescent="0.25">
      <c r="A12" s="37" t="s">
        <v>96</v>
      </c>
      <c r="B12" s="22"/>
      <c r="C12" s="30">
        <f>SUM(C13:C15)</f>
        <v>445433.62000000034</v>
      </c>
      <c r="D12" s="266">
        <f>SUM(D13:D15)</f>
        <v>447438.01000000013</v>
      </c>
      <c r="E12" s="38">
        <f t="shared" si="0"/>
        <v>0.22029746033262249</v>
      </c>
      <c r="F12" s="272">
        <f t="shared" si="1"/>
        <v>0.20941764276882197</v>
      </c>
      <c r="G12" s="108">
        <f t="shared" si="7"/>
        <v>4.4998624037399324E-3</v>
      </c>
      <c r="H12" s="104">
        <f t="shared" si="8"/>
        <v>-4.9386940491158243E-2</v>
      </c>
      <c r="J12" s="30">
        <f>SUM(J13:J15)</f>
        <v>209506.00600000026</v>
      </c>
      <c r="K12" s="266">
        <f>SUM(K13:K15)</f>
        <v>212754.84099999999</v>
      </c>
      <c r="L12" s="38">
        <f t="shared" si="2"/>
        <v>0.42346107101885216</v>
      </c>
      <c r="M12" s="272">
        <f t="shared" si="3"/>
        <v>0.39628925864067532</v>
      </c>
      <c r="N12" s="108">
        <f t="shared" si="9"/>
        <v>1.550712107031302E-2</v>
      </c>
      <c r="O12" s="104">
        <f t="shared" si="10"/>
        <v>-6.4166021950497476E-2</v>
      </c>
      <c r="Q12" s="61">
        <f t="shared" si="4"/>
        <v>4.7034169984744327</v>
      </c>
      <c r="R12" s="279">
        <f t="shared" si="5"/>
        <v>4.7549568039603951</v>
      </c>
      <c r="S12" s="113">
        <f t="shared" si="6"/>
        <v>1.0957949402036746E-2</v>
      </c>
    </row>
    <row r="13" spans="1:19" ht="20.100000000000001" customHeight="1" x14ac:dyDescent="0.25">
      <c r="A13" s="15"/>
      <c r="B13" s="5" t="s">
        <v>7</v>
      </c>
      <c r="C13" s="53">
        <v>427427.80000000034</v>
      </c>
      <c r="D13" s="267">
        <v>422655.73000000016</v>
      </c>
      <c r="E13" s="35">
        <f t="shared" si="0"/>
        <v>0.21139234801261766</v>
      </c>
      <c r="F13" s="271">
        <f t="shared" si="1"/>
        <v>0.19781861330765277</v>
      </c>
      <c r="G13" s="107">
        <f t="shared" si="7"/>
        <v>-1.1164622422781526E-2</v>
      </c>
      <c r="H13" s="103">
        <f t="shared" si="8"/>
        <v>-6.421109767017065E-2</v>
      </c>
      <c r="J13" s="53">
        <v>198393.69500000024</v>
      </c>
      <c r="K13" s="267">
        <v>198861.34699999998</v>
      </c>
      <c r="L13" s="35">
        <f t="shared" si="2"/>
        <v>0.40100046854068472</v>
      </c>
      <c r="M13" s="271">
        <f t="shared" si="3"/>
        <v>0.3704104470878577</v>
      </c>
      <c r="N13" s="107">
        <f t="shared" si="9"/>
        <v>2.3571918452334859E-3</v>
      </c>
      <c r="O13" s="103">
        <f t="shared" si="10"/>
        <v>-7.6284253642270788E-2</v>
      </c>
      <c r="Q13" s="60">
        <f t="shared" si="4"/>
        <v>4.6415720970886802</v>
      </c>
      <c r="R13" s="278">
        <f t="shared" si="5"/>
        <v>4.7050432038387342</v>
      </c>
      <c r="S13" s="112">
        <f t="shared" si="6"/>
        <v>1.3674484726815891E-2</v>
      </c>
    </row>
    <row r="14" spans="1:19" ht="20.100000000000001" customHeight="1" x14ac:dyDescent="0.25">
      <c r="A14" s="15"/>
      <c r="B14" s="5" t="s">
        <v>8</v>
      </c>
      <c r="C14" s="53">
        <v>14291.800000000001</v>
      </c>
      <c r="D14" s="267">
        <v>19903.739999999994</v>
      </c>
      <c r="E14" s="35">
        <f t="shared" si="0"/>
        <v>7.0682748275304672E-3</v>
      </c>
      <c r="F14" s="271">
        <f t="shared" si="1"/>
        <v>9.315691157046559E-3</v>
      </c>
      <c r="G14" s="107">
        <f t="shared" si="7"/>
        <v>0.39266852320911244</v>
      </c>
      <c r="H14" s="103">
        <f t="shared" si="8"/>
        <v>0.31795825492842361</v>
      </c>
      <c r="J14" s="53">
        <v>9790.828000000005</v>
      </c>
      <c r="K14" s="267">
        <v>12205.288000000004</v>
      </c>
      <c r="L14" s="35">
        <f t="shared" si="2"/>
        <v>1.9789573531564356E-2</v>
      </c>
      <c r="M14" s="271">
        <f t="shared" si="3"/>
        <v>2.273426310903982E-2</v>
      </c>
      <c r="N14" s="107">
        <f t="shared" si="9"/>
        <v>0.24660427085431363</v>
      </c>
      <c r="O14" s="103">
        <f t="shared" si="10"/>
        <v>0.14880005234972274</v>
      </c>
      <c r="Q14" s="60">
        <f t="shared" si="4"/>
        <v>6.8506612183209983</v>
      </c>
      <c r="R14" s="278">
        <f t="shared" si="5"/>
        <v>6.1321580768237558</v>
      </c>
      <c r="S14" s="112">
        <f t="shared" si="6"/>
        <v>-0.10488084560008903</v>
      </c>
    </row>
    <row r="15" spans="1:19" ht="20.100000000000001" customHeight="1" x14ac:dyDescent="0.25">
      <c r="A15" s="56"/>
      <c r="B15" s="57" t="s">
        <v>9</v>
      </c>
      <c r="C15" s="58">
        <v>3714.0200000000009</v>
      </c>
      <c r="D15" s="268">
        <v>4878.5399999999972</v>
      </c>
      <c r="E15" s="59">
        <f t="shared" si="0"/>
        <v>1.8368374924743356E-3</v>
      </c>
      <c r="F15" s="275">
        <f t="shared" si="1"/>
        <v>2.2833383041226379E-3</v>
      </c>
      <c r="G15" s="107">
        <f t="shared" si="7"/>
        <v>0.31354704605790923</v>
      </c>
      <c r="H15" s="103">
        <f t="shared" si="8"/>
        <v>0.24308128153832353</v>
      </c>
      <c r="J15" s="58">
        <v>1321.4829999999999</v>
      </c>
      <c r="K15" s="268">
        <v>1688.2059999999997</v>
      </c>
      <c r="L15" s="59">
        <f t="shared" si="2"/>
        <v>2.6710289466031112E-3</v>
      </c>
      <c r="M15" s="275">
        <f t="shared" si="3"/>
        <v>3.1445484437777837E-3</v>
      </c>
      <c r="N15" s="107">
        <f t="shared" si="9"/>
        <v>0.27750867775067839</v>
      </c>
      <c r="O15" s="103">
        <f t="shared" si="10"/>
        <v>0.17727980738541688</v>
      </c>
      <c r="Q15" s="60">
        <f t="shared" si="4"/>
        <v>3.5580933866807385</v>
      </c>
      <c r="R15" s="278">
        <f t="shared" si="5"/>
        <v>3.4604738302852915</v>
      </c>
      <c r="S15" s="112">
        <f t="shared" si="6"/>
        <v>-2.7435917438500379E-2</v>
      </c>
    </row>
    <row r="16" spans="1:19" ht="20.100000000000001" customHeight="1" x14ac:dyDescent="0.25">
      <c r="A16" s="15" t="s">
        <v>99</v>
      </c>
      <c r="B16" s="5"/>
      <c r="C16" s="53">
        <v>6837.5700000000015</v>
      </c>
      <c r="D16" s="267">
        <v>2347.8799999999983</v>
      </c>
      <c r="E16" s="35">
        <f t="shared" si="0"/>
        <v>3.3816470922121431E-3</v>
      </c>
      <c r="F16" s="271">
        <f t="shared" si="1"/>
        <v>1.0988952304344041E-3</v>
      </c>
      <c r="G16" s="109">
        <f t="shared" si="7"/>
        <v>-0.65662070004402184</v>
      </c>
      <c r="H16" s="105">
        <f t="shared" si="8"/>
        <v>-0.67504142198482653</v>
      </c>
      <c r="J16" s="53">
        <v>1824.3619999999994</v>
      </c>
      <c r="K16" s="267">
        <v>694.66</v>
      </c>
      <c r="L16" s="35">
        <f t="shared" si="2"/>
        <v>3.6874660597849113E-3</v>
      </c>
      <c r="M16" s="271">
        <f t="shared" si="3"/>
        <v>1.293913196585414E-3</v>
      </c>
      <c r="N16" s="109">
        <f t="shared" si="9"/>
        <v>-0.61923127098678865</v>
      </c>
      <c r="O16" s="105">
        <f t="shared" si="10"/>
        <v>-0.64910505599043056</v>
      </c>
      <c r="Q16" s="101">
        <f t="shared" si="4"/>
        <v>2.668143799624719</v>
      </c>
      <c r="R16" s="280">
        <f t="shared" si="5"/>
        <v>2.9586690972281398</v>
      </c>
      <c r="S16" s="114">
        <f t="shared" si="6"/>
        <v>0.10888667156705864</v>
      </c>
    </row>
    <row r="17" spans="1:19" ht="20.100000000000001" customHeight="1" x14ac:dyDescent="0.25">
      <c r="A17" s="15" t="s">
        <v>10</v>
      </c>
      <c r="B17" s="1"/>
      <c r="C17" s="28">
        <v>8539.4400000000041</v>
      </c>
      <c r="D17" s="265">
        <v>9345.7700000000095</v>
      </c>
      <c r="E17" s="35">
        <f t="shared" si="0"/>
        <v>4.223338473334835E-3</v>
      </c>
      <c r="F17" s="271">
        <f t="shared" si="1"/>
        <v>4.3741682188770115E-3</v>
      </c>
      <c r="G17" s="107">
        <f t="shared" si="7"/>
        <v>9.4424224539314636E-2</v>
      </c>
      <c r="H17" s="103">
        <f t="shared" si="8"/>
        <v>3.5713392732900764E-2</v>
      </c>
      <c r="J17" s="28">
        <v>3775.6110000000003</v>
      </c>
      <c r="K17" s="265">
        <v>4935.3020000000006</v>
      </c>
      <c r="L17" s="35">
        <f t="shared" si="2"/>
        <v>7.631400685527639E-3</v>
      </c>
      <c r="M17" s="271">
        <f t="shared" si="3"/>
        <v>9.1927740001358765E-3</v>
      </c>
      <c r="N17" s="107">
        <f t="shared" si="9"/>
        <v>0.30715319983970812</v>
      </c>
      <c r="O17" s="103">
        <f t="shared" si="10"/>
        <v>0.20459852377680302</v>
      </c>
      <c r="Q17" s="60">
        <f t="shared" si="4"/>
        <v>4.4213800904977356</v>
      </c>
      <c r="R17" s="278">
        <f t="shared" si="5"/>
        <v>5.2807869228538635</v>
      </c>
      <c r="S17" s="112">
        <f t="shared" si="6"/>
        <v>0.19437524364917932</v>
      </c>
    </row>
    <row r="18" spans="1:19" ht="20.100000000000001" customHeight="1" thickBot="1" x14ac:dyDescent="0.3">
      <c r="A18" s="15" t="s">
        <v>11</v>
      </c>
      <c r="B18" s="17"/>
      <c r="C18" s="32">
        <v>16447.98</v>
      </c>
      <c r="D18" s="269">
        <v>17992.979999999992</v>
      </c>
      <c r="E18" s="36">
        <f t="shared" si="0"/>
        <v>8.1346536473869326E-3</v>
      </c>
      <c r="F18" s="276">
        <f t="shared" si="1"/>
        <v>8.4213843566543559E-3</v>
      </c>
      <c r="G18" s="110">
        <f t="shared" si="7"/>
        <v>9.3932507213651331E-2</v>
      </c>
      <c r="H18" s="106">
        <f t="shared" si="8"/>
        <v>3.524805378278506E-2</v>
      </c>
      <c r="J18" s="32">
        <v>3139.9139999999993</v>
      </c>
      <c r="K18" s="269">
        <v>3492.1539999999945</v>
      </c>
      <c r="L18" s="36">
        <f t="shared" si="2"/>
        <v>6.3465070559699677E-3</v>
      </c>
      <c r="M18" s="276">
        <f t="shared" si="3"/>
        <v>6.5046845148828683E-3</v>
      </c>
      <c r="N18" s="110">
        <f t="shared" si="9"/>
        <v>0.11218141643369701</v>
      </c>
      <c r="O18" s="106">
        <f t="shared" si="10"/>
        <v>2.4923545742237499E-2</v>
      </c>
      <c r="Q18" s="102">
        <f t="shared" si="4"/>
        <v>1.9089967278656705</v>
      </c>
      <c r="R18" s="281">
        <f t="shared" si="5"/>
        <v>1.9408424841243619</v>
      </c>
      <c r="S18" s="115">
        <f t="shared" si="6"/>
        <v>1.6681933391418692E-2</v>
      </c>
    </row>
    <row r="19" spans="1:19" ht="26.25" customHeight="1" thickBot="1" x14ac:dyDescent="0.3">
      <c r="A19" s="19" t="s">
        <v>12</v>
      </c>
      <c r="B19" s="95"/>
      <c r="C19" s="96">
        <f>C7+C8+C9+C12+C16+C17+C18</f>
        <v>2021964.3900000006</v>
      </c>
      <c r="D19" s="270">
        <f>D7+D8+D9+D12+D16+D17+D18</f>
        <v>2136582.21</v>
      </c>
      <c r="E19" s="97">
        <f>E7+E8+E9+E12+E16+E17+E18</f>
        <v>1</v>
      </c>
      <c r="F19" s="277">
        <f>F7+F8+F9+F12+F16+F17+F18</f>
        <v>0.99999999999999989</v>
      </c>
      <c r="G19" s="110">
        <f>(D19-C19)/C19</f>
        <v>5.6686369239173064E-2</v>
      </c>
      <c r="H19" s="106">
        <v>0</v>
      </c>
      <c r="I19" s="2"/>
      <c r="J19" s="96">
        <f>J7+J8+J9+J12+J16+J17+J18</f>
        <v>494746.79100000008</v>
      </c>
      <c r="K19" s="270">
        <f>K7+K8+K9+K12+K16+K17+K18</f>
        <v>536867.54399999965</v>
      </c>
      <c r="L19" s="97">
        <f>L7+L8+L9+L12+L16+L17+L18</f>
        <v>0.99999999999999978</v>
      </c>
      <c r="M19" s="277">
        <f>M7+M8+M9+M12+M16+M17+M18</f>
        <v>1</v>
      </c>
      <c r="N19" s="110">
        <f>(K19-J19)/J19</f>
        <v>8.5135980194765024E-2</v>
      </c>
      <c r="O19" s="106">
        <f>(M19-L19)/L19</f>
        <v>2.2204460492503136E-16</v>
      </c>
      <c r="P19" s="2"/>
      <c r="Q19" s="40">
        <f>(J19/C19)*10</f>
        <v>2.4468620389501519</v>
      </c>
      <c r="R19" s="282">
        <f>(K19/D19)*10</f>
        <v>2.5127399333723726</v>
      </c>
      <c r="S19" s="115">
        <f t="shared" si="6"/>
        <v>2.692342002677282E-2</v>
      </c>
    </row>
    <row r="21" spans="1:19" x14ac:dyDescent="0.25">
      <c r="A21" s="2"/>
    </row>
    <row r="22" spans="1:19" ht="8.25" customHeight="1" thickBot="1" x14ac:dyDescent="0.3"/>
    <row r="23" spans="1:19" ht="15" customHeight="1" x14ac:dyDescent="0.25">
      <c r="A23" s="367" t="s">
        <v>2</v>
      </c>
      <c r="B23" s="382"/>
      <c r="C23" s="385" t="s">
        <v>1</v>
      </c>
      <c r="D23" s="386"/>
      <c r="E23" s="380" t="s">
        <v>13</v>
      </c>
      <c r="F23" s="380"/>
      <c r="G23" s="385" t="s">
        <v>14</v>
      </c>
      <c r="H23" s="381"/>
      <c r="J23" s="387">
        <v>1000</v>
      </c>
      <c r="K23" s="380"/>
      <c r="L23" s="378" t="s">
        <v>13</v>
      </c>
      <c r="M23" s="379"/>
      <c r="N23" s="380" t="s">
        <v>14</v>
      </c>
      <c r="O23" s="381"/>
      <c r="Q23" s="391" t="s">
        <v>23</v>
      </c>
      <c r="R23" s="380"/>
      <c r="S23" s="247" t="s">
        <v>0</v>
      </c>
    </row>
    <row r="24" spans="1:19" ht="15" customHeight="1" x14ac:dyDescent="0.25">
      <c r="A24" s="383"/>
      <c r="B24" s="384"/>
      <c r="C24" s="388" t="str">
        <f>C5</f>
        <v>jan - set</v>
      </c>
      <c r="D24" s="389"/>
      <c r="E24" s="376" t="str">
        <f>C5</f>
        <v>jan - set</v>
      </c>
      <c r="F24" s="376"/>
      <c r="G24" s="388" t="str">
        <f>G5</f>
        <v>2017/2016</v>
      </c>
      <c r="H24" s="377"/>
      <c r="J24" s="390" t="str">
        <f>C5</f>
        <v>jan - set</v>
      </c>
      <c r="K24" s="376"/>
      <c r="L24" s="374" t="str">
        <f>C5</f>
        <v>jan - set</v>
      </c>
      <c r="M24" s="375"/>
      <c r="N24" s="376" t="str">
        <f>N5</f>
        <v>2017/2016</v>
      </c>
      <c r="O24" s="377"/>
      <c r="Q24" s="390" t="str">
        <f>C5</f>
        <v>jan - set</v>
      </c>
      <c r="R24" s="389"/>
      <c r="S24" s="248" t="str">
        <f>S5</f>
        <v>2017 /2016</v>
      </c>
    </row>
    <row r="25" spans="1:19" ht="19.5" customHeight="1" x14ac:dyDescent="0.25">
      <c r="A25" s="383"/>
      <c r="B25" s="384"/>
      <c r="C25" s="263">
        <f>C6</f>
        <v>2016</v>
      </c>
      <c r="D25" s="261">
        <f>D6</f>
        <v>2017</v>
      </c>
      <c r="E25" s="258">
        <f>C6</f>
        <v>2016</v>
      </c>
      <c r="F25" s="261">
        <f>D6</f>
        <v>2017</v>
      </c>
      <c r="G25" s="263" t="s">
        <v>1</v>
      </c>
      <c r="H25" s="264" t="s">
        <v>15</v>
      </c>
      <c r="J25" s="257">
        <f>C6</f>
        <v>2016</v>
      </c>
      <c r="K25" s="262">
        <f>D6</f>
        <v>2017</v>
      </c>
      <c r="L25" s="260">
        <f>C6</f>
        <v>2016</v>
      </c>
      <c r="M25" s="261">
        <f>D6</f>
        <v>2017</v>
      </c>
      <c r="N25" s="259">
        <v>1000</v>
      </c>
      <c r="O25" s="264" t="s">
        <v>15</v>
      </c>
      <c r="Q25" s="257">
        <f>C6</f>
        <v>2016</v>
      </c>
      <c r="R25" s="262">
        <f>D6</f>
        <v>2017</v>
      </c>
      <c r="S25" s="248" t="s">
        <v>24</v>
      </c>
    </row>
    <row r="26" spans="1:19" ht="20.100000000000001" customHeight="1" x14ac:dyDescent="0.25">
      <c r="A26" s="15" t="s">
        <v>4</v>
      </c>
      <c r="B26" s="1"/>
      <c r="C26" s="28">
        <v>201288.65000000011</v>
      </c>
      <c r="D26" s="265">
        <v>220835.4599999999</v>
      </c>
      <c r="E26" s="35">
        <f>C26/$C$38</f>
        <v>0.16767184930453749</v>
      </c>
      <c r="F26" s="271">
        <f>D26/$D$38</f>
        <v>0.1886365319904203</v>
      </c>
      <c r="G26" s="107">
        <f>(D26-C26)/C26</f>
        <v>9.710835658145546E-2</v>
      </c>
      <c r="H26" s="103">
        <f>(F26-E26)/E26</f>
        <v>0.12503400405517842</v>
      </c>
      <c r="J26" s="28">
        <v>50471.97999999996</v>
      </c>
      <c r="K26" s="265">
        <v>55950.431000000084</v>
      </c>
      <c r="L26" s="35">
        <f>J26/$J$38</f>
        <v>0.17281813871853005</v>
      </c>
      <c r="M26" s="271">
        <f>K26/$K$38</f>
        <v>0.18901262948000166</v>
      </c>
      <c r="N26" s="107">
        <f>(K26-J26)/J26</f>
        <v>0.10854440424172242</v>
      </c>
      <c r="O26" s="103">
        <f>(M26-L26)/L26</f>
        <v>9.3708281327156751E-2</v>
      </c>
      <c r="Q26" s="60">
        <f t="shared" ref="Q26:Q38" si="11">(J26/C26)*10</f>
        <v>2.5074429184159133</v>
      </c>
      <c r="R26" s="278">
        <f t="shared" ref="R26:R38" si="12">(K26/D26)*10</f>
        <v>2.5335800237878514</v>
      </c>
      <c r="S26" s="112">
        <f>(R26-Q26)/Q26</f>
        <v>1.0423808725604153E-2</v>
      </c>
    </row>
    <row r="27" spans="1:19" ht="20.100000000000001" customHeight="1" x14ac:dyDescent="0.25">
      <c r="A27" s="15" t="s">
        <v>5</v>
      </c>
      <c r="B27" s="1"/>
      <c r="C27" s="28">
        <v>122263.58999999989</v>
      </c>
      <c r="D27" s="265">
        <v>133405.4</v>
      </c>
      <c r="E27" s="35">
        <f>C27/$C$38</f>
        <v>0.10184460096439481</v>
      </c>
      <c r="F27" s="271">
        <f>D27/$D$38</f>
        <v>0.11395421733807978</v>
      </c>
      <c r="G27" s="107">
        <f t="shared" ref="G27:G38" si="13">(D27-C27)/C27</f>
        <v>9.1129419641612919E-2</v>
      </c>
      <c r="H27" s="103">
        <f t="shared" ref="H27:H38" si="14">(F27-E27)/E27</f>
        <v>0.11890288006448703</v>
      </c>
      <c r="J27" s="28">
        <v>27917.015999999996</v>
      </c>
      <c r="K27" s="265">
        <v>31686.627999999997</v>
      </c>
      <c r="L27" s="35">
        <f t="shared" ref="L27:L37" si="15">J27/$J$38</f>
        <v>9.5589012828413436E-2</v>
      </c>
      <c r="M27" s="271">
        <f t="shared" ref="M27:M37" si="16">K27/$K$38</f>
        <v>0.10704426705193096</v>
      </c>
      <c r="N27" s="107">
        <f t="shared" ref="N27:N38" si="17">(K27-J27)/J27</f>
        <v>0.13502918793326626</v>
      </c>
      <c r="O27" s="103">
        <f t="shared" ref="O27:O37" si="18">(M27-L27)/L27</f>
        <v>0.11983860785423338</v>
      </c>
      <c r="Q27" s="60">
        <f t="shared" si="11"/>
        <v>2.2833466610950994</v>
      </c>
      <c r="R27" s="278">
        <f t="shared" si="12"/>
        <v>2.3752132972128566</v>
      </c>
      <c r="S27" s="112">
        <f t="shared" ref="S27:S36" si="19">(R27-Q27)/Q27</f>
        <v>4.0233328422280674E-2</v>
      </c>
    </row>
    <row r="28" spans="1:19" ht="20.100000000000001" customHeight="1" x14ac:dyDescent="0.25">
      <c r="A28" s="37" t="s">
        <v>97</v>
      </c>
      <c r="B28" s="22"/>
      <c r="C28" s="30">
        <f>C29+C30</f>
        <v>471697.80000000016</v>
      </c>
      <c r="D28" s="266">
        <f>D29+D30</f>
        <v>418931.20000000013</v>
      </c>
      <c r="E28" s="38">
        <f>C28/$C$38</f>
        <v>0.39292052700876007</v>
      </c>
      <c r="F28" s="272">
        <f>D28/$D$38</f>
        <v>0.357848910272767</v>
      </c>
      <c r="G28" s="108">
        <f>(D28-C28)/C28</f>
        <v>-0.11186526627853685</v>
      </c>
      <c r="H28" s="104">
        <f t="shared" si="14"/>
        <v>-8.9258805089638793E-2</v>
      </c>
      <c r="J28" s="30">
        <f>J29+J30</f>
        <v>49688.900999999983</v>
      </c>
      <c r="K28" s="266">
        <f>K29+K30</f>
        <v>45905.938000000016</v>
      </c>
      <c r="L28" s="38">
        <f t="shared" si="15"/>
        <v>0.17013684396350828</v>
      </c>
      <c r="M28" s="272">
        <f t="shared" si="16"/>
        <v>0.15508016462153648</v>
      </c>
      <c r="N28" s="108">
        <f t="shared" si="17"/>
        <v>-7.6132957740400992E-2</v>
      </c>
      <c r="O28" s="104">
        <f t="shared" si="18"/>
        <v>-8.8497464694955938E-2</v>
      </c>
      <c r="Q28" s="61">
        <f t="shared" ref="Q28:R30" si="20">(J28/C28)*10</f>
        <v>1.0534054006611853</v>
      </c>
      <c r="R28" s="279">
        <f t="shared" si="20"/>
        <v>1.0957870409270067</v>
      </c>
      <c r="S28" s="113">
        <f t="shared" si="19"/>
        <v>4.0232981755381182E-2</v>
      </c>
    </row>
    <row r="29" spans="1:19" ht="20.100000000000001" customHeight="1" x14ac:dyDescent="0.25">
      <c r="A29" s="15"/>
      <c r="B29" s="1" t="s">
        <v>6</v>
      </c>
      <c r="C29" s="28">
        <v>447012.23000000016</v>
      </c>
      <c r="D29" s="265">
        <v>402009.95000000013</v>
      </c>
      <c r="E29" s="55">
        <f t="shared" ref="E29:E36" si="21">C29/$C$38</f>
        <v>0.37235764294631235</v>
      </c>
      <c r="F29" s="273">
        <f t="shared" ref="F29:F36" si="22">D29/$D$38</f>
        <v>0.34339486418368825</v>
      </c>
      <c r="G29" s="107">
        <f>(D29-C29)/C29</f>
        <v>-0.1006734871661118</v>
      </c>
      <c r="H29" s="103">
        <f>(F29-E29)/E29</f>
        <v>-7.7782151947932587E-2</v>
      </c>
      <c r="J29" s="28">
        <v>45103.282999999981</v>
      </c>
      <c r="K29" s="265">
        <v>43420.018000000011</v>
      </c>
      <c r="L29" s="55">
        <f>J29/$J$38</f>
        <v>0.15443549902649195</v>
      </c>
      <c r="M29" s="273">
        <f>K29/$K$38</f>
        <v>0.14668219042403788</v>
      </c>
      <c r="N29" s="107">
        <f>(K29-J29)/J29</f>
        <v>-3.7320232321003573E-2</v>
      </c>
      <c r="O29" s="103">
        <f>(M29-L29)/L29</f>
        <v>-5.0204186546022468E-2</v>
      </c>
      <c r="Q29" s="60">
        <f t="shared" si="20"/>
        <v>1.0089943847845049</v>
      </c>
      <c r="R29" s="278">
        <f t="shared" si="20"/>
        <v>1.0800732170932583</v>
      </c>
      <c r="S29" s="112">
        <f t="shared" si="19"/>
        <v>7.0445220885876431E-2</v>
      </c>
    </row>
    <row r="30" spans="1:19" ht="20.100000000000001" customHeight="1" x14ac:dyDescent="0.25">
      <c r="A30" s="15"/>
      <c r="B30" s="1" t="s">
        <v>98</v>
      </c>
      <c r="C30" s="28">
        <v>24685.570000000011</v>
      </c>
      <c r="D30" s="265">
        <v>16921.250000000022</v>
      </c>
      <c r="E30" s="54">
        <f t="shared" si="21"/>
        <v>2.0562884062447689E-2</v>
      </c>
      <c r="F30" s="274">
        <f t="shared" si="22"/>
        <v>1.4454046089078741E-2</v>
      </c>
      <c r="G30" s="107">
        <f>(D30-C30)/C30</f>
        <v>-0.31452869024292268</v>
      </c>
      <c r="H30" s="103">
        <f>(F30-E30)/E30</f>
        <v>-0.29708079639105778</v>
      </c>
      <c r="J30" s="28">
        <v>4585.6179999999995</v>
      </c>
      <c r="K30" s="265">
        <v>2485.9200000000033</v>
      </c>
      <c r="L30" s="54">
        <f>J30/$J$38</f>
        <v>1.5701344937016318E-2</v>
      </c>
      <c r="M30" s="274">
        <f>K30/$K$38</f>
        <v>8.3979741974985981E-3</v>
      </c>
      <c r="N30" s="107">
        <f>(K30-J30)/J30</f>
        <v>-0.45788768275072117</v>
      </c>
      <c r="O30" s="103">
        <f>(M30-L30)/L30</f>
        <v>-0.46514300327864516</v>
      </c>
      <c r="Q30" s="60">
        <f t="shared" si="20"/>
        <v>1.8576107418220433</v>
      </c>
      <c r="R30" s="278">
        <f t="shared" si="20"/>
        <v>1.4691113245179876</v>
      </c>
      <c r="S30" s="112">
        <f t="shared" si="19"/>
        <v>-0.20913930381506882</v>
      </c>
    </row>
    <row r="31" spans="1:19" ht="20.100000000000001" customHeight="1" x14ac:dyDescent="0.25">
      <c r="A31" s="37" t="s">
        <v>96</v>
      </c>
      <c r="B31" s="22"/>
      <c r="C31" s="30">
        <f>SUM(C32:C34)</f>
        <v>384846.24999999988</v>
      </c>
      <c r="D31" s="266">
        <f>SUM(D32:D34)</f>
        <v>383138.7100000002</v>
      </c>
      <c r="E31" s="38">
        <f t="shared" si="21"/>
        <v>0.32057387455982395</v>
      </c>
      <c r="F31" s="272">
        <f t="shared" si="22"/>
        <v>0.32727514650809897</v>
      </c>
      <c r="G31" s="108">
        <f t="shared" si="13"/>
        <v>-4.4369407263282114E-3</v>
      </c>
      <c r="H31" s="104">
        <f t="shared" si="14"/>
        <v>2.0903986506936839E-2</v>
      </c>
      <c r="J31" s="30">
        <f>SUM(J32:J34)</f>
        <v>158970.45500000005</v>
      </c>
      <c r="K31" s="266">
        <f>SUM(K32:K34)</f>
        <v>158550.40399999995</v>
      </c>
      <c r="L31" s="38">
        <f t="shared" si="15"/>
        <v>0.5443213867246316</v>
      </c>
      <c r="M31" s="272">
        <f t="shared" si="16"/>
        <v>0.53561747835609197</v>
      </c>
      <c r="N31" s="108">
        <f t="shared" si="17"/>
        <v>-2.642321178486241E-3</v>
      </c>
      <c r="O31" s="104">
        <f t="shared" si="18"/>
        <v>-1.599038468966657E-2</v>
      </c>
      <c r="Q31" s="61">
        <f t="shared" si="11"/>
        <v>4.1307523459043729</v>
      </c>
      <c r="R31" s="279">
        <f t="shared" si="12"/>
        <v>4.1381985130137302</v>
      </c>
      <c r="S31" s="113">
        <f t="shared" si="19"/>
        <v>1.8026176555319649E-3</v>
      </c>
    </row>
    <row r="32" spans="1:19" ht="20.100000000000001" customHeight="1" x14ac:dyDescent="0.25">
      <c r="A32" s="15"/>
      <c r="B32" s="5" t="s">
        <v>7</v>
      </c>
      <c r="C32" s="53">
        <v>372619.54999999987</v>
      </c>
      <c r="D32" s="267">
        <v>365867.50000000017</v>
      </c>
      <c r="E32" s="35">
        <f t="shared" si="21"/>
        <v>0.31038913041308847</v>
      </c>
      <c r="F32" s="271">
        <f t="shared" si="22"/>
        <v>0.31252216635863261</v>
      </c>
      <c r="G32" s="107">
        <f t="shared" si="13"/>
        <v>-1.8120493141059561E-2</v>
      </c>
      <c r="H32" s="103">
        <f t="shared" si="14"/>
        <v>6.8721348028693814E-3</v>
      </c>
      <c r="J32" s="53">
        <v>152087.99700000006</v>
      </c>
      <c r="K32" s="267">
        <v>150019.39099999997</v>
      </c>
      <c r="L32" s="35">
        <f t="shared" si="15"/>
        <v>0.52075556700904968</v>
      </c>
      <c r="M32" s="271">
        <f t="shared" si="16"/>
        <v>0.50679787553197664</v>
      </c>
      <c r="N32" s="107">
        <f t="shared" si="17"/>
        <v>-1.3601375787729563E-2</v>
      </c>
      <c r="O32" s="103">
        <f t="shared" si="18"/>
        <v>-2.6802769593494303E-2</v>
      </c>
      <c r="Q32" s="60">
        <f t="shared" si="11"/>
        <v>4.0815893046942957</v>
      </c>
      <c r="R32" s="278">
        <f t="shared" si="12"/>
        <v>4.1003748898166661</v>
      </c>
      <c r="S32" s="112">
        <f t="shared" si="19"/>
        <v>4.6025172353241928E-3</v>
      </c>
    </row>
    <row r="33" spans="1:19" ht="20.100000000000001" customHeight="1" x14ac:dyDescent="0.25">
      <c r="A33" s="15"/>
      <c r="B33" s="5" t="s">
        <v>8</v>
      </c>
      <c r="C33" s="53">
        <v>9672.9399999999987</v>
      </c>
      <c r="D33" s="267">
        <v>13766.13999999999</v>
      </c>
      <c r="E33" s="35">
        <f t="shared" si="21"/>
        <v>8.0574823171193789E-3</v>
      </c>
      <c r="F33" s="271">
        <f t="shared" si="22"/>
        <v>1.1758967099281084E-2</v>
      </c>
      <c r="G33" s="107">
        <f t="shared" si="13"/>
        <v>0.42315986659691801</v>
      </c>
      <c r="H33" s="103">
        <f t="shared" si="14"/>
        <v>0.45938478503357344</v>
      </c>
      <c r="J33" s="53">
        <v>6205.8810000000021</v>
      </c>
      <c r="K33" s="267">
        <v>7504.7620000000015</v>
      </c>
      <c r="L33" s="35">
        <f t="shared" si="15"/>
        <v>2.1249192195921206E-2</v>
      </c>
      <c r="M33" s="271">
        <f t="shared" si="16"/>
        <v>2.5352705491072883E-2</v>
      </c>
      <c r="N33" s="107">
        <f t="shared" si="17"/>
        <v>0.20929840581860962</v>
      </c>
      <c r="O33" s="103">
        <f t="shared" si="18"/>
        <v>0.19311384909678347</v>
      </c>
      <c r="Q33" s="60">
        <f t="shared" si="11"/>
        <v>6.4157133198386465</v>
      </c>
      <c r="R33" s="278">
        <f t="shared" si="12"/>
        <v>5.451609528887551</v>
      </c>
      <c r="S33" s="112">
        <f t="shared" si="19"/>
        <v>-0.15027226792847759</v>
      </c>
    </row>
    <row r="34" spans="1:19" ht="20.100000000000001" customHeight="1" x14ac:dyDescent="0.25">
      <c r="A34" s="56"/>
      <c r="B34" s="57" t="s">
        <v>9</v>
      </c>
      <c r="C34" s="58">
        <v>2553.7600000000002</v>
      </c>
      <c r="D34" s="268">
        <v>3505.0699999999997</v>
      </c>
      <c r="E34" s="59">
        <f t="shared" si="21"/>
        <v>2.1272618296161033E-3</v>
      </c>
      <c r="F34" s="275">
        <f t="shared" si="22"/>
        <v>2.9940130501852494E-3</v>
      </c>
      <c r="G34" s="107">
        <f t="shared" si="13"/>
        <v>0.37251347033393872</v>
      </c>
      <c r="H34" s="103">
        <f t="shared" si="14"/>
        <v>0.40744924226161877</v>
      </c>
      <c r="J34" s="58">
        <v>676.577</v>
      </c>
      <c r="K34" s="268">
        <v>1026.2509999999997</v>
      </c>
      <c r="L34" s="59">
        <f t="shared" si="15"/>
        <v>2.3166275196607506E-3</v>
      </c>
      <c r="M34" s="275">
        <f t="shared" si="16"/>
        <v>3.4668973330425437E-3</v>
      </c>
      <c r="N34" s="107">
        <f t="shared" si="17"/>
        <v>0.51682809199839741</v>
      </c>
      <c r="O34" s="103">
        <f t="shared" si="18"/>
        <v>0.4965277342255866</v>
      </c>
      <c r="Q34" s="60">
        <f t="shared" si="11"/>
        <v>2.6493366643693999</v>
      </c>
      <c r="R34" s="278">
        <f t="shared" si="12"/>
        <v>2.9279044355747526</v>
      </c>
      <c r="S34" s="112">
        <f t="shared" si="19"/>
        <v>0.10514623337674524</v>
      </c>
    </row>
    <row r="35" spans="1:19" ht="20.100000000000001" customHeight="1" x14ac:dyDescent="0.25">
      <c r="A35" s="15" t="s">
        <v>99</v>
      </c>
      <c r="B35" s="5"/>
      <c r="C35" s="53">
        <v>6562.5099999999993</v>
      </c>
      <c r="D35" s="267">
        <v>1806.3199999999995</v>
      </c>
      <c r="E35" s="35">
        <f t="shared" si="21"/>
        <v>5.466518791693022E-3</v>
      </c>
      <c r="F35" s="271">
        <f t="shared" si="22"/>
        <v>1.5429493998153016E-3</v>
      </c>
      <c r="G35" s="109">
        <f>(D35-C35)/C35</f>
        <v>-0.72475165752128379</v>
      </c>
      <c r="H35" s="105">
        <f>(F35-E35)/E35</f>
        <v>-0.71774552350208998</v>
      </c>
      <c r="J35" s="53">
        <v>1666.2559999999999</v>
      </c>
      <c r="K35" s="267">
        <v>400.80799999999999</v>
      </c>
      <c r="L35" s="35">
        <f>J35/$J$38</f>
        <v>5.705329185591356E-3</v>
      </c>
      <c r="M35" s="271">
        <f>K35/$K$38</f>
        <v>1.3540159144908176E-3</v>
      </c>
      <c r="N35" s="109">
        <f>(K35-J35)/J35</f>
        <v>-0.75945592994113753</v>
      </c>
      <c r="O35" s="105">
        <f>(M35-L35)/L35</f>
        <v>-0.76267523390055292</v>
      </c>
      <c r="Q35" s="101">
        <f>(J35/C35)*10</f>
        <v>2.5390528928717826</v>
      </c>
      <c r="R35" s="280">
        <f>(K35/D35)*10</f>
        <v>2.2189202356171669</v>
      </c>
      <c r="S35" s="114">
        <f t="shared" si="19"/>
        <v>-0.12608349284623657</v>
      </c>
    </row>
    <row r="36" spans="1:19" ht="20.100000000000001" customHeight="1" x14ac:dyDescent="0.25">
      <c r="A36" s="15" t="s">
        <v>10</v>
      </c>
      <c r="B36" s="1"/>
      <c r="C36" s="28">
        <v>3458.3600000000024</v>
      </c>
      <c r="D36" s="265">
        <v>2717.0200000000004</v>
      </c>
      <c r="E36" s="35">
        <f t="shared" si="21"/>
        <v>2.8807864564685606E-3</v>
      </c>
      <c r="F36" s="271">
        <f t="shared" si="22"/>
        <v>2.3208647295529985E-3</v>
      </c>
      <c r="G36" s="107">
        <f t="shared" si="13"/>
        <v>-0.21436172058432362</v>
      </c>
      <c r="H36" s="103">
        <f t="shared" si="14"/>
        <v>-0.19436419025724924</v>
      </c>
      <c r="J36" s="28">
        <v>1298.4819999999997</v>
      </c>
      <c r="K36" s="265">
        <v>1397.2559999999999</v>
      </c>
      <c r="L36" s="35">
        <f t="shared" si="15"/>
        <v>4.4460558591027039E-3</v>
      </c>
      <c r="M36" s="271">
        <f t="shared" si="16"/>
        <v>4.7202322823341391E-3</v>
      </c>
      <c r="N36" s="107">
        <f t="shared" si="17"/>
        <v>7.6068824981786534E-2</v>
      </c>
      <c r="O36" s="103">
        <f t="shared" si="18"/>
        <v>6.1667336605790893E-2</v>
      </c>
      <c r="Q36" s="60">
        <f t="shared" si="11"/>
        <v>3.7546177957181981</v>
      </c>
      <c r="R36" s="278">
        <f t="shared" si="12"/>
        <v>5.1426047655151583</v>
      </c>
      <c r="S36" s="112">
        <f t="shared" si="19"/>
        <v>0.3696746367579235</v>
      </c>
    </row>
    <row r="37" spans="1:19" ht="20.100000000000001" customHeight="1" thickBot="1" x14ac:dyDescent="0.3">
      <c r="A37" s="15" t="s">
        <v>11</v>
      </c>
      <c r="B37" s="17"/>
      <c r="C37" s="32">
        <v>10374.460000000003</v>
      </c>
      <c r="D37" s="269">
        <v>9858.8499999999985</v>
      </c>
      <c r="E37" s="36">
        <f>C37/$C$38</f>
        <v>8.6418429143220524E-3</v>
      </c>
      <c r="F37" s="276">
        <f>D37/$D$38</f>
        <v>8.4213797612654948E-3</v>
      </c>
      <c r="G37" s="110">
        <f t="shared" si="13"/>
        <v>-4.9699936189450254E-2</v>
      </c>
      <c r="H37" s="106">
        <f t="shared" si="14"/>
        <v>-2.5511127110536332E-2</v>
      </c>
      <c r="J37" s="32">
        <v>2039.4710000000005</v>
      </c>
      <c r="K37" s="269">
        <v>2122.7810000000004</v>
      </c>
      <c r="L37" s="36">
        <f t="shared" si="15"/>
        <v>6.9832327202225784E-3</v>
      </c>
      <c r="M37" s="276">
        <f t="shared" si="16"/>
        <v>7.1712122936137329E-3</v>
      </c>
      <c r="N37" s="110">
        <f t="shared" si="17"/>
        <v>4.0848827955876757E-2</v>
      </c>
      <c r="O37" s="106">
        <f t="shared" si="18"/>
        <v>2.6918703832794925E-2</v>
      </c>
      <c r="Q37" s="102">
        <f t="shared" si="11"/>
        <v>1.9658575000530147</v>
      </c>
      <c r="R37" s="281">
        <f t="shared" si="12"/>
        <v>2.1531730374232296</v>
      </c>
      <c r="S37" s="115">
        <f>(R37-Q37)/Q37</f>
        <v>9.5284392365755616E-2</v>
      </c>
    </row>
    <row r="38" spans="1:19" ht="26.25" customHeight="1" thickBot="1" x14ac:dyDescent="0.3">
      <c r="A38" s="19" t="s">
        <v>12</v>
      </c>
      <c r="B38" s="95"/>
      <c r="C38" s="96">
        <f>C26+C27+C28+C31+C35+C36+C37</f>
        <v>1200491.6200000001</v>
      </c>
      <c r="D38" s="270">
        <f>D26+D27+D28+D31+D35+D36+D37</f>
        <v>1170692.9600000004</v>
      </c>
      <c r="E38" s="97">
        <f>C38/$C$38</f>
        <v>1</v>
      </c>
      <c r="F38" s="277">
        <f>D38/$D$38</f>
        <v>1</v>
      </c>
      <c r="G38" s="110">
        <f t="shared" si="13"/>
        <v>-2.4822047487511559E-2</v>
      </c>
      <c r="H38" s="106">
        <f t="shared" si="14"/>
        <v>0</v>
      </c>
      <c r="I38" s="2"/>
      <c r="J38" s="96">
        <f>J26+J27+J28+J31+J35+J36+J37</f>
        <v>292052.56099999999</v>
      </c>
      <c r="K38" s="270">
        <f>K26+K27+K28+K31+K35+K36+K37</f>
        <v>296014.2460000001</v>
      </c>
      <c r="L38" s="97">
        <f>L26+L27+L28+L31+L35+L36+L37</f>
        <v>1</v>
      </c>
      <c r="M38" s="277">
        <f>M26+M27+M28+M31+M35+M36+M37</f>
        <v>0.99999999999999967</v>
      </c>
      <c r="N38" s="110">
        <f t="shared" si="17"/>
        <v>1.3564972642031084E-2</v>
      </c>
      <c r="O38" s="106">
        <v>0</v>
      </c>
      <c r="P38" s="2"/>
      <c r="Q38" s="40">
        <f t="shared" si="11"/>
        <v>2.4327746744287975</v>
      </c>
      <c r="R38" s="282">
        <f t="shared" si="12"/>
        <v>2.5285387041193106</v>
      </c>
      <c r="S38" s="115">
        <f>(R38-Q38)/Q38</f>
        <v>3.9364118139300346E-2</v>
      </c>
    </row>
    <row r="40" spans="1:19" x14ac:dyDescent="0.25">
      <c r="A40" s="2"/>
    </row>
    <row r="41" spans="1:19" ht="8.25" customHeight="1" thickBot="1" x14ac:dyDescent="0.3"/>
    <row r="42" spans="1:19" ht="15" customHeight="1" x14ac:dyDescent="0.25">
      <c r="A42" s="367" t="s">
        <v>16</v>
      </c>
      <c r="B42" s="382"/>
      <c r="C42" s="385" t="s">
        <v>1</v>
      </c>
      <c r="D42" s="386"/>
      <c r="E42" s="380" t="s">
        <v>13</v>
      </c>
      <c r="F42" s="380"/>
      <c r="G42" s="385" t="s">
        <v>14</v>
      </c>
      <c r="H42" s="381"/>
      <c r="J42" s="387">
        <v>1000</v>
      </c>
      <c r="K42" s="380"/>
      <c r="L42" s="378" t="s">
        <v>13</v>
      </c>
      <c r="M42" s="379"/>
      <c r="N42" s="380" t="s">
        <v>14</v>
      </c>
      <c r="O42" s="381"/>
      <c r="Q42" s="391" t="s">
        <v>23</v>
      </c>
      <c r="R42" s="380"/>
      <c r="S42" s="247" t="s">
        <v>0</v>
      </c>
    </row>
    <row r="43" spans="1:19" ht="15" customHeight="1" x14ac:dyDescent="0.25">
      <c r="A43" s="383"/>
      <c r="B43" s="384"/>
      <c r="C43" s="388" t="str">
        <f>C5</f>
        <v>jan - set</v>
      </c>
      <c r="D43" s="389"/>
      <c r="E43" s="376" t="str">
        <f>C5</f>
        <v>jan - set</v>
      </c>
      <c r="F43" s="376"/>
      <c r="G43" s="388" t="str">
        <f>C5</f>
        <v>jan - set</v>
      </c>
      <c r="H43" s="377"/>
      <c r="J43" s="390" t="str">
        <f>C5</f>
        <v>jan - set</v>
      </c>
      <c r="K43" s="376"/>
      <c r="L43" s="374" t="str">
        <f>C5</f>
        <v>jan - set</v>
      </c>
      <c r="M43" s="375"/>
      <c r="N43" s="376" t="str">
        <f>C5</f>
        <v>jan - set</v>
      </c>
      <c r="O43" s="377"/>
      <c r="Q43" s="390" t="str">
        <f>C5</f>
        <v>jan - set</v>
      </c>
      <c r="R43" s="389"/>
      <c r="S43" s="248" t="str">
        <f>S24</f>
        <v>2017 /2016</v>
      </c>
    </row>
    <row r="44" spans="1:19" ht="15.75" customHeight="1" x14ac:dyDescent="0.25">
      <c r="A44" s="383"/>
      <c r="B44" s="384"/>
      <c r="C44" s="263">
        <f>C6</f>
        <v>2016</v>
      </c>
      <c r="D44" s="261">
        <f>D6</f>
        <v>2017</v>
      </c>
      <c r="E44" s="258">
        <f>C6</f>
        <v>2016</v>
      </c>
      <c r="F44" s="261">
        <f>D6</f>
        <v>2017</v>
      </c>
      <c r="G44" s="263" t="s">
        <v>1</v>
      </c>
      <c r="H44" s="264" t="s">
        <v>15</v>
      </c>
      <c r="J44" s="257">
        <f>C6</f>
        <v>2016</v>
      </c>
      <c r="K44" s="262">
        <f>D6</f>
        <v>2017</v>
      </c>
      <c r="L44" s="260">
        <f>C6</f>
        <v>2016</v>
      </c>
      <c r="M44" s="261">
        <f>D6</f>
        <v>2017</v>
      </c>
      <c r="N44" s="259">
        <v>1000</v>
      </c>
      <c r="O44" s="264" t="s">
        <v>15</v>
      </c>
      <c r="Q44" s="257">
        <f>Q25</f>
        <v>2016</v>
      </c>
      <c r="R44" s="262">
        <f>R25</f>
        <v>2017</v>
      </c>
      <c r="S44" s="248" t="s">
        <v>24</v>
      </c>
    </row>
    <row r="45" spans="1:19" ht="20.100000000000001" customHeight="1" x14ac:dyDescent="0.25">
      <c r="A45" s="15" t="s">
        <v>4</v>
      </c>
      <c r="B45" s="1"/>
      <c r="C45" s="28">
        <v>226884.89999999976</v>
      </c>
      <c r="D45" s="265">
        <v>238646.08000000028</v>
      </c>
      <c r="E45" s="35">
        <f>C45/$C$57</f>
        <v>0.27619284325151744</v>
      </c>
      <c r="F45" s="271">
        <f>D45/$D$57</f>
        <v>0.2470739580133022</v>
      </c>
      <c r="G45" s="107">
        <f>(D45-C45)/C45</f>
        <v>5.1837649839193922E-2</v>
      </c>
      <c r="H45" s="103">
        <f>(F45-E45)/E45</f>
        <v>-0.10542954297949664</v>
      </c>
      <c r="J45" s="28">
        <v>71623.231999999902</v>
      </c>
      <c r="K45" s="265">
        <v>80293.477000000014</v>
      </c>
      <c r="L45" s="35">
        <f>J45/$J$57</f>
        <v>0.35335604767831785</v>
      </c>
      <c r="M45" s="271">
        <f>K45/$K$57</f>
        <v>0.33337088454566238</v>
      </c>
      <c r="N45" s="107">
        <f>(K45-J45)/J45</f>
        <v>0.1210535291118966</v>
      </c>
      <c r="O45" s="103">
        <f>(M45-L45)/L45</f>
        <v>-5.6558146560573987E-2</v>
      </c>
      <c r="Q45" s="60">
        <f t="shared" ref="Q45:R47" si="23">(J45/C45)*10</f>
        <v>3.1568091133433729</v>
      </c>
      <c r="R45" s="278">
        <f t="shared" si="23"/>
        <v>3.3645420448557095</v>
      </c>
      <c r="S45" s="112">
        <f>(R45-Q45)/Q45</f>
        <v>6.580471737561823E-2</v>
      </c>
    </row>
    <row r="46" spans="1:19" ht="20.100000000000001" customHeight="1" x14ac:dyDescent="0.25">
      <c r="A46" s="15" t="s">
        <v>5</v>
      </c>
      <c r="B46" s="1"/>
      <c r="C46" s="28">
        <v>180444.26</v>
      </c>
      <c r="D46" s="265">
        <v>237621.17999999985</v>
      </c>
      <c r="E46" s="35">
        <f>C46/$C$57</f>
        <v>0.21965945383679616</v>
      </c>
      <c r="F46" s="271">
        <f>D46/$D$57</f>
        <v>0.24601286327599103</v>
      </c>
      <c r="G46" s="107">
        <f>(D46-C46)/C46</f>
        <v>0.3168674913793314</v>
      </c>
      <c r="H46" s="103">
        <f>(F46-E46)/E46</f>
        <v>0.11997393683212504</v>
      </c>
      <c r="J46" s="28">
        <v>45178.123999999989</v>
      </c>
      <c r="K46" s="265">
        <v>61018.72000000003</v>
      </c>
      <c r="L46" s="35">
        <f>J46/$J$57</f>
        <v>0.22288806149045293</v>
      </c>
      <c r="M46" s="271">
        <f>K46/$K$57</f>
        <v>0.25334392556252239</v>
      </c>
      <c r="N46" s="107">
        <f>(K46-J46)/J46</f>
        <v>0.35062536018538631</v>
      </c>
      <c r="O46" s="103">
        <f>(M46-L46)/L46</f>
        <v>0.13664197116889543</v>
      </c>
      <c r="Q46" s="60">
        <f t="shared" si="23"/>
        <v>2.5037163276903343</v>
      </c>
      <c r="R46" s="278">
        <f t="shared" si="23"/>
        <v>2.5678990399761532</v>
      </c>
      <c r="S46" s="112">
        <f>(R46-Q46)/Q46</f>
        <v>2.5634977723305894E-2</v>
      </c>
    </row>
    <row r="47" spans="1:19" ht="20.100000000000001" customHeight="1" x14ac:dyDescent="0.25">
      <c r="A47" s="37" t="s">
        <v>97</v>
      </c>
      <c r="B47" s="22"/>
      <c r="C47" s="30">
        <f>C48+C49</f>
        <v>342126.57999999984</v>
      </c>
      <c r="D47" s="266">
        <f>D48+D49</f>
        <v>410018.25000000099</v>
      </c>
      <c r="E47" s="38">
        <f>C47/$C$57</f>
        <v>0.41647951398315974</v>
      </c>
      <c r="F47" s="272">
        <f>D47/$D$57</f>
        <v>0.42449820204542132</v>
      </c>
      <c r="G47" s="108">
        <f>(D47-C47)/C47</f>
        <v>0.19844020888409541</v>
      </c>
      <c r="H47" s="104">
        <f>(F47-E47)/E47</f>
        <v>1.9253499375207719E-2</v>
      </c>
      <c r="J47" s="30">
        <f>J48+J49</f>
        <v>31621.645000000015</v>
      </c>
      <c r="K47" s="266">
        <f>K48+K49</f>
        <v>40135.392999999975</v>
      </c>
      <c r="L47" s="38">
        <f>J47/$J$57</f>
        <v>0.1560066362027179</v>
      </c>
      <c r="M47" s="272">
        <f>K47/$K$57</f>
        <v>0.16663833683522977</v>
      </c>
      <c r="N47" s="108">
        <f>(K47-J47)/J47</f>
        <v>0.26923798556336825</v>
      </c>
      <c r="O47" s="104">
        <f>(M47-L47)/L47</f>
        <v>6.8149028088118263E-2</v>
      </c>
      <c r="Q47" s="61">
        <f t="shared" si="23"/>
        <v>0.92426741587865024</v>
      </c>
      <c r="R47" s="279">
        <f t="shared" si="23"/>
        <v>0.9788684528066709</v>
      </c>
      <c r="S47" s="113">
        <f>(R47-Q47)/Q47</f>
        <v>5.9074934364222335E-2</v>
      </c>
    </row>
    <row r="48" spans="1:19" ht="20.100000000000001" customHeight="1" x14ac:dyDescent="0.25">
      <c r="A48" s="15"/>
      <c r="B48" s="1" t="s">
        <v>6</v>
      </c>
      <c r="C48" s="28">
        <v>337173.91999999981</v>
      </c>
      <c r="D48" s="265">
        <v>404401.69000000099</v>
      </c>
      <c r="E48" s="55">
        <f t="shared" ref="E48:E54" si="24">C48/$C$57</f>
        <v>0.41045051316795317</v>
      </c>
      <c r="F48" s="273">
        <f t="shared" ref="F48:F54" si="25">D48/$D$57</f>
        <v>0.41868329107089708</v>
      </c>
      <c r="G48" s="107">
        <f t="shared" ref="G48:G56" si="26">(D48-C48)/C48</f>
        <v>0.19938603199203905</v>
      </c>
      <c r="H48" s="103">
        <f t="shared" ref="H48:H56" si="27">(F48-E48)/E48</f>
        <v>2.0057906224556533E-2</v>
      </c>
      <c r="J48" s="28">
        <v>30698.805000000015</v>
      </c>
      <c r="K48" s="265">
        <v>38831.871999999974</v>
      </c>
      <c r="L48" s="55">
        <f t="shared" ref="L48:L55" si="28">J48/$J$57</f>
        <v>0.15145376856558782</v>
      </c>
      <c r="M48" s="273">
        <f t="shared" ref="M48:M55" si="29">K48/$K$57</f>
        <v>0.16122624154392926</v>
      </c>
      <c r="N48" s="107">
        <f t="shared" ref="N48:N55" si="30">(K48-J48)/J48</f>
        <v>0.26493106164881514</v>
      </c>
      <c r="O48" s="103">
        <f t="shared" ref="O48:O55" si="31">(M48-L48)/L48</f>
        <v>6.4524462289027959E-2</v>
      </c>
      <c r="Q48" s="60">
        <f t="shared" ref="Q48:Q55" si="32">(J48/C48)*10</f>
        <v>0.91047388837191301</v>
      </c>
      <c r="R48" s="278">
        <f t="shared" ref="R48:R55" si="33">(K48/D48)*10</f>
        <v>0.96023021070955161</v>
      </c>
      <c r="S48" s="112">
        <f t="shared" ref="S48:S55" si="34">(R48-Q48)/Q48</f>
        <v>5.4648818569208647E-2</v>
      </c>
    </row>
    <row r="49" spans="1:19" ht="20.100000000000001" customHeight="1" x14ac:dyDescent="0.25">
      <c r="A49" s="15"/>
      <c r="B49" s="1" t="s">
        <v>98</v>
      </c>
      <c r="C49" s="28">
        <v>4952.6600000000053</v>
      </c>
      <c r="D49" s="265">
        <v>5616.56</v>
      </c>
      <c r="E49" s="54">
        <f t="shared" si="24"/>
        <v>6.0290008152065798E-3</v>
      </c>
      <c r="F49" s="274">
        <f t="shared" si="25"/>
        <v>5.8149109745242455E-3</v>
      </c>
      <c r="G49" s="107">
        <f t="shared" si="26"/>
        <v>0.13404917761364488</v>
      </c>
      <c r="H49" s="103">
        <f t="shared" si="27"/>
        <v>-3.5510003604966943E-2</v>
      </c>
      <c r="J49" s="28">
        <v>922.8399999999998</v>
      </c>
      <c r="K49" s="265">
        <v>1303.520999999999</v>
      </c>
      <c r="L49" s="54">
        <f t="shared" si="28"/>
        <v>4.5528676371300756E-3</v>
      </c>
      <c r="M49" s="274">
        <f t="shared" si="29"/>
        <v>5.4120952913005119E-3</v>
      </c>
      <c r="N49" s="107">
        <f t="shared" si="30"/>
        <v>0.41251029430887187</v>
      </c>
      <c r="O49" s="103">
        <f t="shared" si="31"/>
        <v>0.18872230046029959</v>
      </c>
      <c r="Q49" s="60">
        <f t="shared" si="32"/>
        <v>1.8633219320526724</v>
      </c>
      <c r="R49" s="278">
        <f t="shared" si="33"/>
        <v>2.320852977623312</v>
      </c>
      <c r="S49" s="112">
        <f t="shared" si="34"/>
        <v>0.2455458918291239</v>
      </c>
    </row>
    <row r="50" spans="1:19" ht="20.100000000000001" customHeight="1" x14ac:dyDescent="0.25">
      <c r="A50" s="37" t="s">
        <v>96</v>
      </c>
      <c r="B50" s="22"/>
      <c r="C50" s="30">
        <f>SUM(C51:C53)</f>
        <v>60587.369999999974</v>
      </c>
      <c r="D50" s="266">
        <f>SUM(D51:D53)</f>
        <v>64299.299999999996</v>
      </c>
      <c r="E50" s="38">
        <f t="shared" si="24"/>
        <v>7.375456888242321E-2</v>
      </c>
      <c r="F50" s="272">
        <f t="shared" si="25"/>
        <v>6.6570054486060293E-2</v>
      </c>
      <c r="G50" s="108">
        <f t="shared" si="26"/>
        <v>6.1265739047593977E-2</v>
      </c>
      <c r="H50" s="104">
        <f t="shared" si="27"/>
        <v>-9.7411109646864086E-2</v>
      </c>
      <c r="J50" s="30">
        <f>SUM(J51:J53)</f>
        <v>50535.551000000043</v>
      </c>
      <c r="K50" s="266">
        <f>SUM(K51:K53)</f>
        <v>54204.436999999991</v>
      </c>
      <c r="L50" s="38">
        <f t="shared" si="28"/>
        <v>0.24931913947427148</v>
      </c>
      <c r="M50" s="272">
        <f t="shared" si="29"/>
        <v>0.22505167024949763</v>
      </c>
      <c r="N50" s="108">
        <f t="shared" si="30"/>
        <v>7.2600098888798981E-2</v>
      </c>
      <c r="O50" s="104">
        <f t="shared" si="31"/>
        <v>-9.7334963035511909E-2</v>
      </c>
      <c r="Q50" s="61">
        <f t="shared" si="32"/>
        <v>8.3409382186419485</v>
      </c>
      <c r="R50" s="279">
        <f t="shared" si="33"/>
        <v>8.4300197669336985</v>
      </c>
      <c r="S50" s="113">
        <f t="shared" si="34"/>
        <v>1.0680039338099067E-2</v>
      </c>
    </row>
    <row r="51" spans="1:19" ht="20.100000000000001" customHeight="1" x14ac:dyDescent="0.25">
      <c r="A51" s="15"/>
      <c r="B51" s="5" t="s">
        <v>7</v>
      </c>
      <c r="C51" s="53">
        <v>54808.249999999971</v>
      </c>
      <c r="D51" s="267">
        <v>56788.229999999996</v>
      </c>
      <c r="E51" s="35">
        <f t="shared" si="24"/>
        <v>6.6719496983448395E-2</v>
      </c>
      <c r="F51" s="271">
        <f t="shared" si="25"/>
        <v>5.8793728162933712E-2</v>
      </c>
      <c r="G51" s="107">
        <f t="shared" si="26"/>
        <v>3.6125583283538994E-2</v>
      </c>
      <c r="H51" s="103">
        <f t="shared" si="27"/>
        <v>-0.11879239471006336</v>
      </c>
      <c r="J51" s="53">
        <v>46305.69800000004</v>
      </c>
      <c r="K51" s="267">
        <v>48841.955999999984</v>
      </c>
      <c r="L51" s="35">
        <f t="shared" si="28"/>
        <v>0.22845099241354852</v>
      </c>
      <c r="M51" s="271">
        <f t="shared" si="29"/>
        <v>0.20278715884554746</v>
      </c>
      <c r="N51" s="107">
        <f t="shared" si="30"/>
        <v>5.4772049867382225E-2</v>
      </c>
      <c r="O51" s="103">
        <f t="shared" si="31"/>
        <v>-0.11233846391677588</v>
      </c>
      <c r="Q51" s="60">
        <f t="shared" si="32"/>
        <v>8.4486729643803731</v>
      </c>
      <c r="R51" s="278">
        <f t="shared" si="33"/>
        <v>8.6007181417698675</v>
      </c>
      <c r="S51" s="112">
        <f t="shared" si="34"/>
        <v>1.7996338363494156E-2</v>
      </c>
    </row>
    <row r="52" spans="1:19" ht="20.100000000000001" customHeight="1" x14ac:dyDescent="0.25">
      <c r="A52" s="15"/>
      <c r="B52" s="5" t="s">
        <v>8</v>
      </c>
      <c r="C52" s="53">
        <v>4618.8600000000006</v>
      </c>
      <c r="D52" s="267">
        <v>6137.6000000000013</v>
      </c>
      <c r="E52" s="35">
        <f t="shared" si="24"/>
        <v>5.6226574619144135E-3</v>
      </c>
      <c r="F52" s="271">
        <f t="shared" si="25"/>
        <v>6.354351702330255E-3</v>
      </c>
      <c r="G52" s="107">
        <f t="shared" si="26"/>
        <v>0.3288127373421148</v>
      </c>
      <c r="H52" s="103">
        <f t="shared" si="27"/>
        <v>0.13013317019079315</v>
      </c>
      <c r="J52" s="53">
        <v>3584.9469999999988</v>
      </c>
      <c r="K52" s="267">
        <v>4700.5260000000017</v>
      </c>
      <c r="L52" s="35">
        <f t="shared" si="28"/>
        <v>1.7686477804523593E-2</v>
      </c>
      <c r="M52" s="271">
        <f t="shared" si="29"/>
        <v>1.9516137163295151E-2</v>
      </c>
      <c r="N52" s="107">
        <f t="shared" si="30"/>
        <v>0.31118423787018423</v>
      </c>
      <c r="O52" s="103">
        <f t="shared" si="31"/>
        <v>0.10344961721567844</v>
      </c>
      <c r="Q52" s="60">
        <f t="shared" si="32"/>
        <v>7.7615407264996081</v>
      </c>
      <c r="R52" s="278">
        <f t="shared" si="33"/>
        <v>7.6585733837330565</v>
      </c>
      <c r="S52" s="112">
        <f t="shared" si="34"/>
        <v>-1.3266353472191217E-2</v>
      </c>
    </row>
    <row r="53" spans="1:19" ht="20.100000000000001" customHeight="1" x14ac:dyDescent="0.25">
      <c r="A53" s="56"/>
      <c r="B53" s="57" t="s">
        <v>9</v>
      </c>
      <c r="C53" s="58">
        <v>1160.2599999999998</v>
      </c>
      <c r="D53" s="268">
        <v>1373.47</v>
      </c>
      <c r="E53" s="59">
        <f t="shared" si="24"/>
        <v>1.4124144370604034E-3</v>
      </c>
      <c r="F53" s="275">
        <f t="shared" si="25"/>
        <v>1.4219746207963266E-3</v>
      </c>
      <c r="G53" s="107">
        <f t="shared" si="26"/>
        <v>0.18376053643148976</v>
      </c>
      <c r="H53" s="103">
        <f t="shared" si="27"/>
        <v>6.7686816879473479E-3</v>
      </c>
      <c r="J53" s="58">
        <v>644.90600000000006</v>
      </c>
      <c r="K53" s="268">
        <v>661.95500000000004</v>
      </c>
      <c r="L53" s="59">
        <f t="shared" si="28"/>
        <v>3.1816692561993515E-3</v>
      </c>
      <c r="M53" s="275">
        <f t="shared" si="29"/>
        <v>2.7483742406549899E-3</v>
      </c>
      <c r="N53" s="107">
        <f t="shared" si="30"/>
        <v>2.643641088778826E-2</v>
      </c>
      <c r="O53" s="103">
        <f t="shared" si="31"/>
        <v>-0.1361848076132062</v>
      </c>
      <c r="Q53" s="60">
        <f t="shared" si="32"/>
        <v>5.5582886594384027</v>
      </c>
      <c r="R53" s="278">
        <f t="shared" si="33"/>
        <v>4.8195810611079972</v>
      </c>
      <c r="S53" s="112">
        <f t="shared" si="34"/>
        <v>-0.13290198541164699</v>
      </c>
    </row>
    <row r="54" spans="1:19" ht="20.100000000000001" customHeight="1" x14ac:dyDescent="0.25">
      <c r="A54" s="15" t="s">
        <v>99</v>
      </c>
      <c r="B54" s="5"/>
      <c r="C54" s="53">
        <v>275.06</v>
      </c>
      <c r="D54" s="267">
        <v>541.56000000000006</v>
      </c>
      <c r="E54" s="35">
        <f t="shared" si="24"/>
        <v>3.3483763557981371E-4</v>
      </c>
      <c r="F54" s="271">
        <f t="shared" si="25"/>
        <v>5.6068539949067589E-4</v>
      </c>
      <c r="G54" s="109">
        <f t="shared" si="26"/>
        <v>0.96887951719624832</v>
      </c>
      <c r="H54" s="105">
        <f t="shared" si="27"/>
        <v>0.67449933911932636</v>
      </c>
      <c r="J54" s="53">
        <v>158.10600000000008</v>
      </c>
      <c r="K54" s="267">
        <v>293.85199999999998</v>
      </c>
      <c r="L54" s="35">
        <f t="shared" si="28"/>
        <v>7.8002220388809359E-4</v>
      </c>
      <c r="M54" s="271">
        <f t="shared" si="29"/>
        <v>1.2200455731355606E-3</v>
      </c>
      <c r="N54" s="109">
        <f t="shared" si="30"/>
        <v>0.858575892123005</v>
      </c>
      <c r="O54" s="105">
        <f t="shared" si="31"/>
        <v>0.5641164662417677</v>
      </c>
      <c r="Q54" s="101">
        <f t="shared" si="32"/>
        <v>5.7480549698247687</v>
      </c>
      <c r="R54" s="280">
        <f t="shared" si="33"/>
        <v>5.4260285102297061</v>
      </c>
      <c r="S54" s="114">
        <f t="shared" si="34"/>
        <v>-5.6023552538308395E-2</v>
      </c>
    </row>
    <row r="55" spans="1:19" ht="20.100000000000001" customHeight="1" x14ac:dyDescent="0.25">
      <c r="A55" s="15" t="s">
        <v>10</v>
      </c>
      <c r="B55" s="1"/>
      <c r="C55" s="28">
        <v>5081.0800000000008</v>
      </c>
      <c r="D55" s="265">
        <v>6628.7500000000009</v>
      </c>
      <c r="E55" s="35">
        <f>C55/$C$57</f>
        <v>6.1853297949243076E-3</v>
      </c>
      <c r="F55" s="271">
        <f>D55/$D$57</f>
        <v>6.8628468533012375E-3</v>
      </c>
      <c r="G55" s="107">
        <f t="shared" si="26"/>
        <v>0.30459469246695581</v>
      </c>
      <c r="H55" s="103">
        <f t="shared" si="27"/>
        <v>0.1095361251283483</v>
      </c>
      <c r="J55" s="28">
        <v>2477.1289999999995</v>
      </c>
      <c r="K55" s="265">
        <v>3538.0459999999971</v>
      </c>
      <c r="L55" s="35">
        <f t="shared" si="28"/>
        <v>1.2221013888752533E-2</v>
      </c>
      <c r="M55" s="271">
        <f t="shared" si="29"/>
        <v>1.4689630697936289E-2</v>
      </c>
      <c r="N55" s="107">
        <f t="shared" si="30"/>
        <v>0.42828492177839661</v>
      </c>
      <c r="O55" s="103">
        <f t="shared" si="31"/>
        <v>0.20199770916353502</v>
      </c>
      <c r="Q55" s="60">
        <f t="shared" si="32"/>
        <v>4.8752017287663234</v>
      </c>
      <c r="R55" s="278">
        <f t="shared" si="33"/>
        <v>5.3374256081463267</v>
      </c>
      <c r="S55" s="112">
        <f t="shared" si="34"/>
        <v>9.4811231431231408E-2</v>
      </c>
    </row>
    <row r="56" spans="1:19" ht="20.100000000000001" customHeight="1" thickBot="1" x14ac:dyDescent="0.3">
      <c r="A56" s="15" t="s">
        <v>11</v>
      </c>
      <c r="B56" s="17"/>
      <c r="C56" s="32">
        <v>6073.5199999999995</v>
      </c>
      <c r="D56" s="269">
        <v>8134.1299999999983</v>
      </c>
      <c r="E56" s="36">
        <f>C56/$C$57</f>
        <v>7.3934526155991784E-3</v>
      </c>
      <c r="F56" s="276">
        <f>D56/$D$57</f>
        <v>8.4213899264330636E-3</v>
      </c>
      <c r="G56" s="110">
        <f t="shared" si="26"/>
        <v>0.33927771704052984</v>
      </c>
      <c r="H56" s="106">
        <f t="shared" si="27"/>
        <v>0.13903346166919056</v>
      </c>
      <c r="J56" s="32">
        <v>1100.4429999999998</v>
      </c>
      <c r="K56" s="269">
        <v>1369.3729999999996</v>
      </c>
      <c r="L56" s="36">
        <f>J56/$J$57</f>
        <v>5.4290790615993366E-3</v>
      </c>
      <c r="M56" s="276">
        <f>K56/$K$57</f>
        <v>5.6855065360159589E-3</v>
      </c>
      <c r="N56" s="110">
        <f>(K56-J56)/J56</f>
        <v>0.24438339832231193</v>
      </c>
      <c r="O56" s="106">
        <f>(M56-L56)/L56</f>
        <v>4.7232223275282738E-2</v>
      </c>
      <c r="Q56" s="102">
        <f>(J56/C56)*10</f>
        <v>1.8118702169417402</v>
      </c>
      <c r="R56" s="281">
        <f>(K56/D56)*10</f>
        <v>1.6834904286014607</v>
      </c>
      <c r="S56" s="115">
        <f>(R56-Q56)/Q56</f>
        <v>-7.0854847736816412E-2</v>
      </c>
    </row>
    <row r="57" spans="1:19" ht="26.25" customHeight="1" thickBot="1" x14ac:dyDescent="0.3">
      <c r="A57" s="19" t="s">
        <v>12</v>
      </c>
      <c r="B57" s="95"/>
      <c r="C57" s="96">
        <f>C45+C46+C47+C50+C54+C55+C56</f>
        <v>821472.76999999967</v>
      </c>
      <c r="D57" s="270">
        <f>D45+D46+D47+D50+D54+D55+D56</f>
        <v>965889.25000000128</v>
      </c>
      <c r="E57" s="97">
        <f>E45+E46+E47+E50+E54+E55+E56</f>
        <v>0.99999999999999989</v>
      </c>
      <c r="F57" s="277">
        <f>F45+F46+F47+F50+F54+F55+F56</f>
        <v>0.99999999999999978</v>
      </c>
      <c r="G57" s="110">
        <f>(D57-C57)/C57</f>
        <v>0.17580190759092559</v>
      </c>
      <c r="H57" s="106">
        <v>0</v>
      </c>
      <c r="I57" s="2"/>
      <c r="J57" s="96">
        <f>J45+J46+J47+J50+J54+J55+J56</f>
        <v>202694.22999999992</v>
      </c>
      <c r="K57" s="270">
        <f>K45+K46+K47+K50+K54+K55+K56</f>
        <v>240853.29800000001</v>
      </c>
      <c r="L57" s="97">
        <f>L45+L46+L47+L50+L54+L55+L56</f>
        <v>1</v>
      </c>
      <c r="M57" s="277">
        <f>M45+M46+M47+M50+M54+M55+M56</f>
        <v>0.99999999999999989</v>
      </c>
      <c r="N57" s="110">
        <f>(K57-J57)/J57</f>
        <v>0.18825927111985427</v>
      </c>
      <c r="O57" s="106">
        <v>0</v>
      </c>
      <c r="P57" s="2"/>
      <c r="Q57" s="40">
        <f>(J57/C57)*10</f>
        <v>2.4674491645048686</v>
      </c>
      <c r="R57" s="282">
        <f>(K57/D57)*10</f>
        <v>2.4935912476508015</v>
      </c>
      <c r="S57" s="115">
        <f>(R57-Q57)/Q57</f>
        <v>1.0594780845739825E-2</v>
      </c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45">
    <mergeCell ref="Q43:R43"/>
    <mergeCell ref="Q4:R4"/>
    <mergeCell ref="Q5:R5"/>
    <mergeCell ref="Q23:R23"/>
    <mergeCell ref="Q24:R24"/>
    <mergeCell ref="Q42:R42"/>
    <mergeCell ref="A4:B6"/>
    <mergeCell ref="G4:H4"/>
    <mergeCell ref="E4:F4"/>
    <mergeCell ref="A23:B25"/>
    <mergeCell ref="C23:D23"/>
    <mergeCell ref="C24:D24"/>
    <mergeCell ref="E24:F24"/>
    <mergeCell ref="G24:H24"/>
    <mergeCell ref="E23:F23"/>
    <mergeCell ref="G23:H23"/>
    <mergeCell ref="J24:K24"/>
    <mergeCell ref="L24:M24"/>
    <mergeCell ref="N24:O24"/>
    <mergeCell ref="C4:D4"/>
    <mergeCell ref="C5:D5"/>
    <mergeCell ref="E5:F5"/>
    <mergeCell ref="G5:H5"/>
    <mergeCell ref="J4:K4"/>
    <mergeCell ref="J5:K5"/>
    <mergeCell ref="L5:M5"/>
    <mergeCell ref="N5:O5"/>
    <mergeCell ref="J23:K23"/>
    <mergeCell ref="A42:B44"/>
    <mergeCell ref="C42:D42"/>
    <mergeCell ref="J42:K42"/>
    <mergeCell ref="C43:D43"/>
    <mergeCell ref="E43:F43"/>
    <mergeCell ref="G43:H43"/>
    <mergeCell ref="J43:K43"/>
    <mergeCell ref="E42:F42"/>
    <mergeCell ref="G42:H42"/>
    <mergeCell ref="L43:M43"/>
    <mergeCell ref="N43:O43"/>
    <mergeCell ref="L4:M4"/>
    <mergeCell ref="N4:O4"/>
    <mergeCell ref="L23:M23"/>
    <mergeCell ref="N23:O23"/>
    <mergeCell ref="L42:M42"/>
    <mergeCell ref="N42:O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G7:H19</xm:sqref>
        </x14:conditionalFormatting>
        <x14:conditionalFormatting xmlns:xm="http://schemas.microsoft.com/office/excel/2006/main">
          <x14:cfRule type="iconSet" priority="15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N7:O19</xm:sqref>
        </x14:conditionalFormatting>
        <x14:conditionalFormatting xmlns:xm="http://schemas.microsoft.com/office/excel/2006/main">
          <x14:cfRule type="iconSet" priority="14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S7:S19</xm:sqref>
        </x14:conditionalFormatting>
        <x14:conditionalFormatting xmlns:xm="http://schemas.microsoft.com/office/excel/2006/main">
          <x14:cfRule type="iconSet" priority="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G26:H38</xm:sqref>
        </x14:conditionalFormatting>
        <x14:conditionalFormatting xmlns:xm="http://schemas.microsoft.com/office/excel/2006/main">
          <x14:cfRule type="iconSet" priority="5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N26:O38</xm:sqref>
        </x14:conditionalFormatting>
        <x14:conditionalFormatting xmlns:xm="http://schemas.microsoft.com/office/excel/2006/main">
          <x14:cfRule type="iconSet" priority="4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S26:S38</xm:sqref>
        </x14:conditionalFormatting>
        <x14:conditionalFormatting xmlns:xm="http://schemas.microsoft.com/office/excel/2006/main">
          <x14:cfRule type="iconSet" priority="3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G45:H57</xm:sqref>
        </x14:conditionalFormatting>
        <x14:conditionalFormatting xmlns:xm="http://schemas.microsoft.com/office/excel/2006/main">
          <x14:cfRule type="iconSet" priority="2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N45:O57</xm:sqref>
        </x14:conditionalFormatting>
        <x14:conditionalFormatting xmlns:xm="http://schemas.microsoft.com/office/excel/2006/main">
          <x14:cfRule type="iconSet" priority="1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S45:S57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workbookViewId="0">
      <selection activeCell="L16" sqref="L16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4" customWidth="1"/>
    <col min="21" max="21" width="10.85546875" customWidth="1"/>
  </cols>
  <sheetData>
    <row r="1" spans="1:21" ht="15.75" x14ac:dyDescent="0.25">
      <c r="A1" s="52" t="s">
        <v>169</v>
      </c>
      <c r="B1" s="7"/>
    </row>
    <row r="3" spans="1:21" ht="15.75" thickBot="1" x14ac:dyDescent="0.3"/>
    <row r="4" spans="1:21" x14ac:dyDescent="0.25">
      <c r="A4" s="367" t="s">
        <v>17</v>
      </c>
      <c r="B4" s="382"/>
      <c r="C4" s="382"/>
      <c r="D4" s="382"/>
      <c r="E4" s="385" t="s">
        <v>1</v>
      </c>
      <c r="F4" s="386"/>
      <c r="G4" s="380" t="s">
        <v>13</v>
      </c>
      <c r="H4" s="380"/>
      <c r="I4" s="385" t="s">
        <v>90</v>
      </c>
      <c r="J4" s="381"/>
      <c r="L4" s="387" t="s">
        <v>20</v>
      </c>
      <c r="M4" s="380"/>
      <c r="N4" s="378" t="s">
        <v>13</v>
      </c>
      <c r="O4" s="379"/>
      <c r="P4" s="380" t="s">
        <v>90</v>
      </c>
      <c r="Q4" s="381"/>
      <c r="R4"/>
      <c r="S4" s="391" t="s">
        <v>23</v>
      </c>
      <c r="T4" s="380"/>
      <c r="U4" s="247" t="s">
        <v>0</v>
      </c>
    </row>
    <row r="5" spans="1:21" x14ac:dyDescent="0.25">
      <c r="A5" s="383"/>
      <c r="B5" s="384"/>
      <c r="C5" s="384"/>
      <c r="D5" s="384"/>
      <c r="E5" s="388" t="s">
        <v>204</v>
      </c>
      <c r="F5" s="389"/>
      <c r="G5" s="376" t="str">
        <f>E5</f>
        <v>jan - set</v>
      </c>
      <c r="H5" s="376"/>
      <c r="I5" s="388" t="str">
        <f>G5</f>
        <v>jan - set</v>
      </c>
      <c r="J5" s="377"/>
      <c r="L5" s="390" t="str">
        <f>E5</f>
        <v>jan - set</v>
      </c>
      <c r="M5" s="376"/>
      <c r="N5" s="374" t="str">
        <f>E5</f>
        <v>jan - set</v>
      </c>
      <c r="O5" s="375"/>
      <c r="P5" s="376" t="str">
        <f>E5</f>
        <v>jan - set</v>
      </c>
      <c r="Q5" s="377"/>
      <c r="R5"/>
      <c r="S5" s="390" t="str">
        <f>E5</f>
        <v>jan - set</v>
      </c>
      <c r="T5" s="389"/>
      <c r="U5" s="248" t="s">
        <v>91</v>
      </c>
    </row>
    <row r="6" spans="1:21" ht="15.75" thickBot="1" x14ac:dyDescent="0.3">
      <c r="A6" s="368"/>
      <c r="B6" s="392"/>
      <c r="C6" s="392"/>
      <c r="D6" s="392"/>
      <c r="E6" s="172">
        <v>2016</v>
      </c>
      <c r="F6" s="283">
        <v>2017</v>
      </c>
      <c r="G6" s="258">
        <f>E6</f>
        <v>2016</v>
      </c>
      <c r="H6" s="261">
        <f>F6</f>
        <v>2017</v>
      </c>
      <c r="I6" s="263" t="s">
        <v>1</v>
      </c>
      <c r="J6" s="264" t="s">
        <v>15</v>
      </c>
      <c r="L6" s="257">
        <f>E6</f>
        <v>2016</v>
      </c>
      <c r="M6" s="262">
        <f>F6</f>
        <v>2017</v>
      </c>
      <c r="N6" s="260">
        <f>G6</f>
        <v>2016</v>
      </c>
      <c r="O6" s="261">
        <f>H6</f>
        <v>2017</v>
      </c>
      <c r="P6" s="259">
        <v>1000</v>
      </c>
      <c r="Q6" s="264" t="s">
        <v>15</v>
      </c>
      <c r="R6"/>
      <c r="S6" s="257">
        <f>E6</f>
        <v>2016</v>
      </c>
      <c r="T6" s="262">
        <f>F6</f>
        <v>2017</v>
      </c>
      <c r="U6" s="248" t="s">
        <v>24</v>
      </c>
    </row>
    <row r="7" spans="1:21" ht="24" customHeight="1" thickBot="1" x14ac:dyDescent="0.3">
      <c r="A7" s="19" t="s">
        <v>21</v>
      </c>
      <c r="B7" s="20"/>
      <c r="C7" s="20"/>
      <c r="D7" s="20"/>
      <c r="E7" s="26">
        <v>1200491.6199999996</v>
      </c>
      <c r="F7" s="284">
        <v>1170692.9600000002</v>
      </c>
      <c r="G7" s="21">
        <f>E7/E17</f>
        <v>0.59372540186031586</v>
      </c>
      <c r="H7" s="289">
        <f>F7/F17</f>
        <v>0.54792787963913603</v>
      </c>
      <c r="I7" s="179">
        <f t="shared" ref="I7:I12" si="0">(F7-E7)/E7</f>
        <v>-2.4822047487511375E-2</v>
      </c>
      <c r="J7" s="119">
        <f t="shared" ref="J7:J12" si="1">(H7-G7)/G7</f>
        <v>-7.7135864623077879E-2</v>
      </c>
      <c r="K7" s="13"/>
      <c r="L7" s="26">
        <v>292052.56099999964</v>
      </c>
      <c r="M7" s="284">
        <v>296014.24600000022</v>
      </c>
      <c r="N7" s="21">
        <f>L7/L17</f>
        <v>0.59030713551409342</v>
      </c>
      <c r="O7" s="289">
        <f>M7/M17</f>
        <v>0.55137295839213607</v>
      </c>
      <c r="P7" s="179">
        <f t="shared" ref="P7:P21" si="2">(M7-L7)/L7</f>
        <v>1.3564972642032694E-2</v>
      </c>
      <c r="Q7" s="119">
        <f t="shared" ref="Q7:Q21" si="3">(O7-N7)/N7</f>
        <v>-6.5955796194213212E-2</v>
      </c>
      <c r="R7" s="78"/>
      <c r="S7" s="40">
        <f>(L7/E7)*10</f>
        <v>2.4327746744287952</v>
      </c>
      <c r="T7" s="298">
        <f>(M7/F7)*10</f>
        <v>2.5285387041193119</v>
      </c>
      <c r="U7" s="115">
        <f>(T7-S7)/S7</f>
        <v>3.9364118139301844E-2</v>
      </c>
    </row>
    <row r="8" spans="1:21" s="10" customFormat="1" ht="24" customHeight="1" x14ac:dyDescent="0.25">
      <c r="A8" s="88"/>
      <c r="B8" s="5" t="s">
        <v>89</v>
      </c>
      <c r="C8" s="92"/>
      <c r="D8" s="92"/>
      <c r="E8" s="93">
        <v>887656.04999999958</v>
      </c>
      <c r="F8" s="285">
        <v>896285.22000000032</v>
      </c>
      <c r="G8" s="94">
        <f>E8/E7</f>
        <v>0.73941045086178936</v>
      </c>
      <c r="H8" s="290">
        <f>F8/F7</f>
        <v>0.76560229763404419</v>
      </c>
      <c r="I8" s="254">
        <f t="shared" si="0"/>
        <v>9.7212991450920036E-3</v>
      </c>
      <c r="J8" s="294">
        <f t="shared" si="1"/>
        <v>3.5422608297905459E-2</v>
      </c>
      <c r="K8" s="5"/>
      <c r="L8" s="93">
        <v>274033.69499999966</v>
      </c>
      <c r="M8" s="285">
        <v>277521.0950000002</v>
      </c>
      <c r="N8" s="94">
        <f>L8/L7</f>
        <v>0.93830266052691791</v>
      </c>
      <c r="O8" s="290">
        <f>M8/M7</f>
        <v>0.93752614527883227</v>
      </c>
      <c r="P8" s="254">
        <f t="shared" si="2"/>
        <v>1.2726172232216011E-2</v>
      </c>
      <c r="Q8" s="294">
        <f t="shared" si="3"/>
        <v>-8.2757438591251253E-4</v>
      </c>
      <c r="R8" s="87"/>
      <c r="S8" s="49">
        <f t="shared" ref="S8:S21" si="4">(L8/E8)*10</f>
        <v>3.0871607871089237</v>
      </c>
      <c r="T8" s="299">
        <f t="shared" ref="T8:T21" si="5">(M8/F8)*10</f>
        <v>3.0963480018112994</v>
      </c>
      <c r="U8" s="112">
        <f t="shared" ref="U8:U21" si="6">(T8-S8)/S8</f>
        <v>2.9759430544527583E-3</v>
      </c>
    </row>
    <row r="9" spans="1:21" s="10" customFormat="1" ht="24" customHeight="1" x14ac:dyDescent="0.25">
      <c r="A9" s="37"/>
      <c r="B9" s="22" t="s">
        <v>94</v>
      </c>
      <c r="C9" s="57"/>
      <c r="D9" s="57"/>
      <c r="E9" s="58">
        <v>312836</v>
      </c>
      <c r="F9" s="268">
        <f>F10+F11</f>
        <v>274407.73999999993</v>
      </c>
      <c r="G9" s="91">
        <f>E9/E7</f>
        <v>0.26058990732480092</v>
      </c>
      <c r="H9" s="274">
        <f>F9/F7</f>
        <v>0.23439770236595586</v>
      </c>
      <c r="I9" s="255">
        <f t="shared" si="0"/>
        <v>-0.12283835619941461</v>
      </c>
      <c r="J9" s="295">
        <f t="shared" si="1"/>
        <v>-0.10051120255474409</v>
      </c>
      <c r="K9" s="5"/>
      <c r="L9" s="58">
        <v>18019</v>
      </c>
      <c r="M9" s="268">
        <f>M10+M11</f>
        <v>18493.151000000005</v>
      </c>
      <c r="N9" s="91">
        <f>L9/L7</f>
        <v>6.1697798294602257E-2</v>
      </c>
      <c r="O9" s="274">
        <f>M9/M7</f>
        <v>6.2473854721167683E-2</v>
      </c>
      <c r="P9" s="255">
        <f t="shared" si="2"/>
        <v>2.6313946389922044E-2</v>
      </c>
      <c r="Q9" s="295">
        <f t="shared" si="3"/>
        <v>1.2578348790662124E-2</v>
      </c>
      <c r="R9" s="87"/>
      <c r="S9" s="129">
        <f t="shared" si="4"/>
        <v>0.57598869695303612</v>
      </c>
      <c r="T9" s="300">
        <f t="shared" si="5"/>
        <v>0.67392964207204975</v>
      </c>
      <c r="U9" s="113">
        <f t="shared" si="6"/>
        <v>0.17003969980160802</v>
      </c>
    </row>
    <row r="10" spans="1:21" ht="24" customHeight="1" x14ac:dyDescent="0.25">
      <c r="A10" s="15"/>
      <c r="B10" s="1"/>
      <c r="C10" s="1" t="s">
        <v>93</v>
      </c>
      <c r="D10" s="1"/>
      <c r="E10" s="28"/>
      <c r="F10" s="265">
        <v>82934.340000000011</v>
      </c>
      <c r="G10" s="4"/>
      <c r="H10" s="291">
        <f>F10/F9</f>
        <v>0.30223032338665096</v>
      </c>
      <c r="I10" s="256" t="e">
        <f t="shared" si="0"/>
        <v>#DIV/0!</v>
      </c>
      <c r="J10" s="296" t="e">
        <f t="shared" si="1"/>
        <v>#DIV/0!</v>
      </c>
      <c r="K10" s="1"/>
      <c r="L10" s="28"/>
      <c r="M10" s="265">
        <v>9087.0509999999977</v>
      </c>
      <c r="N10" s="4"/>
      <c r="O10" s="291">
        <f>M10/M9</f>
        <v>0.49137386051733395</v>
      </c>
      <c r="P10" s="256" t="e">
        <f t="shared" si="2"/>
        <v>#DIV/0!</v>
      </c>
      <c r="Q10" s="296" t="e">
        <f t="shared" si="3"/>
        <v>#DIV/0!</v>
      </c>
      <c r="R10" s="9"/>
      <c r="S10" s="131" t="e">
        <f t="shared" si="4"/>
        <v>#DIV/0!</v>
      </c>
      <c r="T10" s="301">
        <f t="shared" si="5"/>
        <v>1.0956922066299675</v>
      </c>
      <c r="U10" s="126" t="e">
        <f t="shared" si="6"/>
        <v>#DIV/0!</v>
      </c>
    </row>
    <row r="11" spans="1:21" ht="24" customHeight="1" thickBot="1" x14ac:dyDescent="0.3">
      <c r="A11" s="15"/>
      <c r="B11" s="1"/>
      <c r="C11" s="1" t="s">
        <v>92</v>
      </c>
      <c r="D11" s="1"/>
      <c r="E11" s="28"/>
      <c r="F11" s="265">
        <v>191473.39999999994</v>
      </c>
      <c r="G11" s="4"/>
      <c r="H11" s="271">
        <f>F11/F9</f>
        <v>0.6977696766133491</v>
      </c>
      <c r="I11" s="175" t="e">
        <f t="shared" si="0"/>
        <v>#DIV/0!</v>
      </c>
      <c r="J11" s="125" t="e">
        <f t="shared" si="1"/>
        <v>#DIV/0!</v>
      </c>
      <c r="K11" s="1"/>
      <c r="L11" s="28"/>
      <c r="M11" s="265">
        <v>9406.1000000000076</v>
      </c>
      <c r="N11" s="4">
        <f>L11/L9</f>
        <v>0</v>
      </c>
      <c r="O11" s="271">
        <f>M11/M9</f>
        <v>0.508626139482666</v>
      </c>
      <c r="P11" s="175" t="e">
        <f t="shared" si="2"/>
        <v>#DIV/0!</v>
      </c>
      <c r="Q11" s="125" t="e">
        <f t="shared" si="3"/>
        <v>#DIV/0!</v>
      </c>
      <c r="R11" s="9"/>
      <c r="S11" s="131" t="e">
        <f t="shared" si="4"/>
        <v>#DIV/0!</v>
      </c>
      <c r="T11" s="301">
        <f t="shared" si="5"/>
        <v>0.49124839272713655</v>
      </c>
      <c r="U11" s="126" t="e">
        <f t="shared" si="6"/>
        <v>#DIV/0!</v>
      </c>
    </row>
    <row r="12" spans="1:21" ht="24" customHeight="1" thickBot="1" x14ac:dyDescent="0.3">
      <c r="A12" s="19" t="s">
        <v>22</v>
      </c>
      <c r="B12" s="20"/>
      <c r="C12" s="20"/>
      <c r="D12" s="20"/>
      <c r="E12" s="26">
        <v>821472.77000000246</v>
      </c>
      <c r="F12" s="284">
        <v>965889.25000000186</v>
      </c>
      <c r="G12" s="21">
        <f>E12/E17</f>
        <v>0.4062745981396842</v>
      </c>
      <c r="H12" s="289">
        <f>F12/F17</f>
        <v>0.45207212036086408</v>
      </c>
      <c r="I12" s="179">
        <f t="shared" si="0"/>
        <v>0.17580190759092229</v>
      </c>
      <c r="J12" s="119">
        <f t="shared" si="1"/>
        <v>0.11272553694197221</v>
      </c>
      <c r="K12" s="13"/>
      <c r="L12" s="26">
        <v>202694.22999999998</v>
      </c>
      <c r="M12" s="284">
        <v>240853.29799999963</v>
      </c>
      <c r="N12" s="21">
        <f>L12/L17</f>
        <v>0.40969286448590658</v>
      </c>
      <c r="O12" s="289">
        <f>M12/M17</f>
        <v>0.44862704160786387</v>
      </c>
      <c r="P12" s="179">
        <f t="shared" si="2"/>
        <v>0.18825927111985208</v>
      </c>
      <c r="Q12" s="119">
        <f t="shared" si="3"/>
        <v>9.5032597579684297E-2</v>
      </c>
      <c r="R12" s="9"/>
      <c r="S12" s="51">
        <f t="shared" si="4"/>
        <v>2.4674491645048606</v>
      </c>
      <c r="T12" s="302">
        <f t="shared" si="5"/>
        <v>2.4935912476507962</v>
      </c>
      <c r="U12" s="118">
        <f t="shared" si="6"/>
        <v>1.0594780845740939E-2</v>
      </c>
    </row>
    <row r="13" spans="1:21" s="10" customFormat="1" ht="24" customHeight="1" x14ac:dyDescent="0.25">
      <c r="A13" s="88"/>
      <c r="B13" s="5" t="s">
        <v>89</v>
      </c>
      <c r="C13" s="5"/>
      <c r="D13" s="5"/>
      <c r="E13" s="53">
        <v>641799.59000000241</v>
      </c>
      <c r="F13" s="267">
        <v>756281.88000000198</v>
      </c>
      <c r="G13" s="89">
        <f>E13/E12</f>
        <v>0.78127920174396104</v>
      </c>
      <c r="H13" s="273">
        <f>F13/F12</f>
        <v>0.78299026518827131</v>
      </c>
      <c r="I13" s="255">
        <f t="shared" ref="I13:I21" si="7">(F13-E13)/E13</f>
        <v>0.17837700706539739</v>
      </c>
      <c r="J13" s="295">
        <f t="shared" ref="J13:J21" si="8">(H13-G13)/G13</f>
        <v>2.1900793474226052E-3</v>
      </c>
      <c r="K13" s="5"/>
      <c r="L13" s="53">
        <v>188349.80799999999</v>
      </c>
      <c r="M13" s="267">
        <v>223552.09999999963</v>
      </c>
      <c r="N13" s="89">
        <f>L13/L12</f>
        <v>0.92923122675963699</v>
      </c>
      <c r="O13" s="273">
        <f>M13/M12</f>
        <v>0.9281670703965198</v>
      </c>
      <c r="P13" s="255">
        <f t="shared" si="2"/>
        <v>0.1868984756278575</v>
      </c>
      <c r="Q13" s="295">
        <f t="shared" si="3"/>
        <v>-1.1452008202824308E-3</v>
      </c>
      <c r="R13" s="87"/>
      <c r="S13" s="39">
        <f t="shared" si="4"/>
        <v>2.9347137476357577</v>
      </c>
      <c r="T13" s="301">
        <f t="shared" si="5"/>
        <v>2.9559362178556898</v>
      </c>
      <c r="U13" s="112">
        <f t="shared" si="6"/>
        <v>7.2315299020319331E-3</v>
      </c>
    </row>
    <row r="14" spans="1:21" s="10" customFormat="1" ht="24" customHeight="1" x14ac:dyDescent="0.25">
      <c r="A14" s="37"/>
      <c r="B14" s="22" t="s">
        <v>94</v>
      </c>
      <c r="C14" s="22"/>
      <c r="D14" s="22"/>
      <c r="E14" s="30">
        <v>179673</v>
      </c>
      <c r="F14" s="266">
        <f>F15+F16</f>
        <v>209607.36999999994</v>
      </c>
      <c r="G14" s="86">
        <f>E14/E12</f>
        <v>0.21872057913739423</v>
      </c>
      <c r="H14" s="272">
        <f>F14/F12</f>
        <v>0.21700973481172872</v>
      </c>
      <c r="I14" s="255">
        <f t="shared" si="7"/>
        <v>0.16660472079833885</v>
      </c>
      <c r="J14" s="295">
        <f t="shared" si="8"/>
        <v>-7.8220546617646172E-3</v>
      </c>
      <c r="K14" s="5"/>
      <c r="L14" s="30">
        <v>14344</v>
      </c>
      <c r="M14" s="266">
        <f>M15+M16</f>
        <v>17301.197999999997</v>
      </c>
      <c r="N14" s="86">
        <f>L14/L12</f>
        <v>7.0766691286673539E-2</v>
      </c>
      <c r="O14" s="272">
        <f>M14/M12</f>
        <v>7.1832929603480131E-2</v>
      </c>
      <c r="P14" s="255">
        <f t="shared" si="2"/>
        <v>0.20616271611823736</v>
      </c>
      <c r="Q14" s="295">
        <f t="shared" si="3"/>
        <v>1.5066951660736768E-2</v>
      </c>
      <c r="R14" s="87"/>
      <c r="S14" s="84">
        <f t="shared" si="4"/>
        <v>0.79833920511150813</v>
      </c>
      <c r="T14" s="303">
        <f t="shared" si="5"/>
        <v>0.82540981264160707</v>
      </c>
      <c r="U14" s="113">
        <f t="shared" si="6"/>
        <v>3.3908653560760359E-2</v>
      </c>
    </row>
    <row r="15" spans="1:21" ht="24" customHeight="1" x14ac:dyDescent="0.25">
      <c r="A15" s="15"/>
      <c r="B15" s="1"/>
      <c r="C15" s="1" t="s">
        <v>93</v>
      </c>
      <c r="D15" s="1"/>
      <c r="E15" s="28"/>
      <c r="F15" s="265">
        <v>94408.089999999967</v>
      </c>
      <c r="G15" s="4">
        <f>E15/E14</f>
        <v>0</v>
      </c>
      <c r="H15" s="271">
        <f>F15/F14</f>
        <v>0.45040443950038589</v>
      </c>
      <c r="I15" s="256" t="e">
        <f t="shared" si="7"/>
        <v>#DIV/0!</v>
      </c>
      <c r="J15" s="296" t="e">
        <f t="shared" si="8"/>
        <v>#DIV/0!</v>
      </c>
      <c r="K15" s="1"/>
      <c r="L15" s="28"/>
      <c r="M15" s="265">
        <v>9196.8260000000009</v>
      </c>
      <c r="N15" s="4">
        <f>L15/L14</f>
        <v>0</v>
      </c>
      <c r="O15" s="271">
        <f>M15/M14</f>
        <v>0.53157162873923547</v>
      </c>
      <c r="P15" s="256" t="e">
        <f t="shared" si="2"/>
        <v>#DIV/0!</v>
      </c>
      <c r="Q15" s="296" t="e">
        <f t="shared" si="3"/>
        <v>#DIV/0!</v>
      </c>
      <c r="R15" s="9"/>
      <c r="S15" s="131" t="e">
        <f t="shared" si="4"/>
        <v>#DIV/0!</v>
      </c>
      <c r="T15" s="301">
        <f t="shared" si="5"/>
        <v>0.9741565579814192</v>
      </c>
      <c r="U15" s="126" t="e">
        <f t="shared" si="6"/>
        <v>#DIV/0!</v>
      </c>
    </row>
    <row r="16" spans="1:21" ht="24" customHeight="1" thickBot="1" x14ac:dyDescent="0.3">
      <c r="A16" s="15"/>
      <c r="B16" s="1"/>
      <c r="C16" s="1" t="s">
        <v>92</v>
      </c>
      <c r="D16" s="1"/>
      <c r="E16" s="28"/>
      <c r="F16" s="265">
        <v>115199.27999999997</v>
      </c>
      <c r="G16" s="4">
        <f>E16/E14</f>
        <v>0</v>
      </c>
      <c r="H16" s="271">
        <f>F16/F14</f>
        <v>0.54959556049961411</v>
      </c>
      <c r="I16" s="175" t="e">
        <f t="shared" si="7"/>
        <v>#DIV/0!</v>
      </c>
      <c r="J16" s="125" t="e">
        <f t="shared" si="8"/>
        <v>#DIV/0!</v>
      </c>
      <c r="K16" s="1"/>
      <c r="L16" s="28"/>
      <c r="M16" s="265">
        <v>8104.3719999999958</v>
      </c>
      <c r="N16" s="4">
        <f>L16/L14</f>
        <v>0</v>
      </c>
      <c r="O16" s="271">
        <f>M16/M14</f>
        <v>0.46842837126076459</v>
      </c>
      <c r="P16" s="175" t="e">
        <f t="shared" si="2"/>
        <v>#DIV/0!</v>
      </c>
      <c r="Q16" s="125" t="e">
        <f t="shared" si="3"/>
        <v>#DIV/0!</v>
      </c>
      <c r="R16" s="9"/>
      <c r="S16" s="131" t="e">
        <f t="shared" si="4"/>
        <v>#DIV/0!</v>
      </c>
      <c r="T16" s="301">
        <f t="shared" si="5"/>
        <v>0.70350891081958133</v>
      </c>
      <c r="U16" s="126" t="e">
        <f t="shared" si="6"/>
        <v>#DIV/0!</v>
      </c>
    </row>
    <row r="17" spans="1:21" ht="24" customHeight="1" thickBot="1" x14ac:dyDescent="0.3">
      <c r="A17" s="19" t="s">
        <v>12</v>
      </c>
      <c r="B17" s="20"/>
      <c r="C17" s="20"/>
      <c r="D17" s="20"/>
      <c r="E17" s="26">
        <f>E7+E12</f>
        <v>2021964.390000002</v>
      </c>
      <c r="F17" s="284">
        <f>F7+F12</f>
        <v>2136582.2100000018</v>
      </c>
      <c r="G17" s="21">
        <f>G7+G12</f>
        <v>1</v>
      </c>
      <c r="H17" s="289">
        <f>H7+H12</f>
        <v>1</v>
      </c>
      <c r="I17" s="179">
        <f t="shared" si="7"/>
        <v>5.6686369239173258E-2</v>
      </c>
      <c r="J17" s="119">
        <v>0</v>
      </c>
      <c r="K17" s="13"/>
      <c r="L17" s="26">
        <f>L7+L12</f>
        <v>494746.79099999962</v>
      </c>
      <c r="M17" s="284">
        <f>M7+M12</f>
        <v>536867.54399999988</v>
      </c>
      <c r="N17" s="21">
        <f>N7+N12</f>
        <v>1</v>
      </c>
      <c r="O17" s="289">
        <f>O7+O12</f>
        <v>1</v>
      </c>
      <c r="P17" s="179">
        <f t="shared" si="2"/>
        <v>8.5135980194766522E-2</v>
      </c>
      <c r="Q17" s="119">
        <v>0</v>
      </c>
      <c r="R17" s="9"/>
      <c r="S17" s="51">
        <f t="shared" si="4"/>
        <v>2.4468620389501474</v>
      </c>
      <c r="T17" s="302">
        <f t="shared" si="5"/>
        <v>2.5127399333723717</v>
      </c>
      <c r="U17" s="118">
        <f t="shared" si="6"/>
        <v>2.6923420026774322E-2</v>
      </c>
    </row>
    <row r="18" spans="1:21" s="83" customFormat="1" ht="24" customHeight="1" x14ac:dyDescent="0.25">
      <c r="A18" s="80"/>
      <c r="B18" s="79" t="s">
        <v>89</v>
      </c>
      <c r="C18" s="127"/>
      <c r="D18" s="46"/>
      <c r="E18" s="81">
        <f>E8+E13</f>
        <v>1529455.640000002</v>
      </c>
      <c r="F18" s="286">
        <f>F8+F13</f>
        <v>1652567.1000000024</v>
      </c>
      <c r="G18" s="82">
        <f>E18/E17</f>
        <v>0.75642066080105419</v>
      </c>
      <c r="H18" s="292">
        <f>F18/F17</f>
        <v>0.77346291299504966</v>
      </c>
      <c r="I18" s="255">
        <f t="shared" si="7"/>
        <v>8.0493645438451722E-2</v>
      </c>
      <c r="J18" s="295">
        <f t="shared" si="8"/>
        <v>2.2530125203015495E-2</v>
      </c>
      <c r="K18" s="46"/>
      <c r="L18" s="81">
        <f>L8+L13</f>
        <v>462383.50299999968</v>
      </c>
      <c r="M18" s="286">
        <f>M8+M13</f>
        <v>501073.19499999983</v>
      </c>
      <c r="N18" s="82">
        <f>L18/L17</f>
        <v>0.93458615884180651</v>
      </c>
      <c r="O18" s="292">
        <f>M18/M17</f>
        <v>0.93332741120219398</v>
      </c>
      <c r="P18" s="255">
        <f t="shared" si="2"/>
        <v>8.3674464484517264E-2</v>
      </c>
      <c r="Q18" s="295">
        <f t="shared" si="3"/>
        <v>-1.346850290584709E-3</v>
      </c>
      <c r="R18" s="47"/>
      <c r="S18" s="39">
        <f t="shared" si="4"/>
        <v>3.0231900220394694</v>
      </c>
      <c r="T18" s="301">
        <f t="shared" si="5"/>
        <v>3.0320898618882048</v>
      </c>
      <c r="U18" s="112">
        <f t="shared" si="6"/>
        <v>2.943857244782625E-3</v>
      </c>
    </row>
    <row r="19" spans="1:21" s="10" customFormat="1" ht="24" customHeight="1" x14ac:dyDescent="0.25">
      <c r="A19" s="48"/>
      <c r="B19" s="43" t="s">
        <v>94</v>
      </c>
      <c r="C19" s="5"/>
      <c r="D19" s="43"/>
      <c r="E19" s="44">
        <f>E9+E14</f>
        <v>492509</v>
      </c>
      <c r="F19" s="287">
        <f>F9+F14</f>
        <v>484015.10999999987</v>
      </c>
      <c r="G19" s="45">
        <f>E19/E17</f>
        <v>0.24357946284108373</v>
      </c>
      <c r="H19" s="293">
        <f>F19/F17</f>
        <v>0.22653708700495051</v>
      </c>
      <c r="I19" s="255">
        <f t="shared" si="7"/>
        <v>-1.7246161999070333E-2</v>
      </c>
      <c r="J19" s="295">
        <f t="shared" si="8"/>
        <v>-6.9966390587091545E-2</v>
      </c>
      <c r="K19" s="46"/>
      <c r="L19" s="44">
        <f>L9+L14</f>
        <v>32363</v>
      </c>
      <c r="M19" s="287">
        <f>M9+M14</f>
        <v>35794.349000000002</v>
      </c>
      <c r="N19" s="45">
        <f>L19/L17</f>
        <v>6.5413259042240102E-2</v>
      </c>
      <c r="O19" s="293">
        <f>M19/M17</f>
        <v>6.6672588797805979E-2</v>
      </c>
      <c r="P19" s="255">
        <f t="shared" si="2"/>
        <v>0.10602691345054543</v>
      </c>
      <c r="Q19" s="295">
        <f t="shared" si="3"/>
        <v>1.9251903574360588E-2</v>
      </c>
      <c r="R19" s="47"/>
      <c r="S19" s="84">
        <f t="shared" si="4"/>
        <v>0.65710474326357482</v>
      </c>
      <c r="T19" s="303">
        <f t="shared" si="5"/>
        <v>0.73952957790925189</v>
      </c>
      <c r="U19" s="113">
        <f t="shared" si="6"/>
        <v>0.12543637143190611</v>
      </c>
    </row>
    <row r="20" spans="1:21" ht="24" customHeight="1" x14ac:dyDescent="0.25">
      <c r="A20" s="23"/>
      <c r="B20" s="24"/>
      <c r="C20" s="24" t="s">
        <v>93</v>
      </c>
      <c r="D20" s="24"/>
      <c r="E20" s="31"/>
      <c r="F20" s="288">
        <f>F10+F15</f>
        <v>177342.43</v>
      </c>
      <c r="G20" s="90">
        <f>E20/E19</f>
        <v>0</v>
      </c>
      <c r="H20" s="291">
        <f>F20/F19</f>
        <v>0.36639854073977163</v>
      </c>
      <c r="I20" s="256" t="e">
        <f t="shared" si="7"/>
        <v>#DIV/0!</v>
      </c>
      <c r="J20" s="296" t="e">
        <f t="shared" si="8"/>
        <v>#DIV/0!</v>
      </c>
      <c r="K20" s="1"/>
      <c r="L20" s="31"/>
      <c r="M20" s="288">
        <f>M10+M15</f>
        <v>18283.877</v>
      </c>
      <c r="N20" s="90">
        <f>L20/L19</f>
        <v>0</v>
      </c>
      <c r="O20" s="291">
        <f>M20/M19</f>
        <v>0.51080345112576286</v>
      </c>
      <c r="P20" s="256" t="e">
        <f t="shared" si="2"/>
        <v>#DIV/0!</v>
      </c>
      <c r="Q20" s="296" t="e">
        <f t="shared" si="3"/>
        <v>#DIV/0!</v>
      </c>
      <c r="R20" s="9"/>
      <c r="S20" s="131" t="e">
        <f t="shared" si="4"/>
        <v>#DIV/0!</v>
      </c>
      <c r="T20" s="301">
        <f t="shared" si="5"/>
        <v>1.030992808658368</v>
      </c>
      <c r="U20" s="126" t="e">
        <f t="shared" si="6"/>
        <v>#DIV/0!</v>
      </c>
    </row>
    <row r="21" spans="1:21" ht="24" customHeight="1" thickBot="1" x14ac:dyDescent="0.3">
      <c r="A21" s="16"/>
      <c r="B21" s="17"/>
      <c r="C21" s="17" t="s">
        <v>92</v>
      </c>
      <c r="D21" s="17"/>
      <c r="E21" s="32"/>
      <c r="F21" s="269">
        <f>F11+F16</f>
        <v>306672.67999999993</v>
      </c>
      <c r="G21" s="18"/>
      <c r="H21" s="276">
        <f>F21/F19</f>
        <v>0.63360145926022848</v>
      </c>
      <c r="I21" s="178" t="e">
        <f t="shared" si="7"/>
        <v>#DIV/0!</v>
      </c>
      <c r="J21" s="297" t="e">
        <f t="shared" si="8"/>
        <v>#DIV/0!</v>
      </c>
      <c r="K21" s="1"/>
      <c r="L21" s="32"/>
      <c r="M21" s="269">
        <f>M11+M16</f>
        <v>17510.472000000002</v>
      </c>
      <c r="N21" s="18"/>
      <c r="O21" s="276">
        <f>M21/M19</f>
        <v>0.48919654887423714</v>
      </c>
      <c r="P21" s="178" t="e">
        <f t="shared" si="2"/>
        <v>#DIV/0!</v>
      </c>
      <c r="Q21" s="297" t="e">
        <f t="shared" si="3"/>
        <v>#DIV/0!</v>
      </c>
      <c r="R21" s="9"/>
      <c r="S21" s="132" t="e">
        <f t="shared" si="4"/>
        <v>#DIV/0!</v>
      </c>
      <c r="T21" s="298">
        <f t="shared" si="5"/>
        <v>0.57098245595271169</v>
      </c>
      <c r="U21" s="246" t="e">
        <f t="shared" si="6"/>
        <v>#DIV/0!</v>
      </c>
    </row>
    <row r="22" spans="1:21" ht="6.75" customHeight="1" x14ac:dyDescent="0.25">
      <c r="S22" s="6"/>
      <c r="T22" s="6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L4:M4"/>
    <mergeCell ref="A4:D6"/>
    <mergeCell ref="E4:F4"/>
    <mergeCell ref="G4:H4"/>
    <mergeCell ref="I4:J4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J20:J21 I20:I21 I15:J16 I10:J11 P20:Q21 P15:Q16 P10:Q11 U10:U11 U20:U21 U15:U16" evalError="1"/>
    <ignoredError sqref="G19:H1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I7:J21</xm:sqref>
        </x14:conditionalFormatting>
        <x14:conditionalFormatting xmlns:xm="http://schemas.microsoft.com/office/excel/2006/main">
          <x14:cfRule type="iconSet" priority="2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U7:U21</xm:sqref>
        </x14:conditionalFormatting>
        <x14:conditionalFormatting xmlns:xm="http://schemas.microsoft.com/office/excel/2006/main">
          <x14:cfRule type="iconSet" priority="1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P7:Q21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showGridLines="0" zoomScaleNormal="100" workbookViewId="0">
      <selection activeCell="I96" sqref="I96:J96"/>
    </sheetView>
  </sheetViews>
  <sheetFormatPr defaultRowHeight="15" x14ac:dyDescent="0.25"/>
  <cols>
    <col min="1" max="1" width="26.7109375" customWidth="1"/>
    <col min="2" max="5" width="9.7109375" customWidth="1"/>
    <col min="6" max="6" width="11.28515625" customWidth="1"/>
    <col min="7" max="7" width="10.85546875" customWidth="1"/>
    <col min="8" max="8" width="1.85546875" customWidth="1"/>
    <col min="9" max="12" width="9.7109375" customWidth="1"/>
    <col min="13" max="14" width="10.42578125" customWidth="1"/>
    <col min="15" max="15" width="1.85546875" customWidth="1"/>
    <col min="16" max="17" width="9.7109375" style="62" customWidth="1"/>
    <col min="18" max="18" width="10" customWidth="1"/>
    <col min="19" max="19" width="1.85546875" customWidth="1"/>
  </cols>
  <sheetData>
    <row r="1" spans="1:19" ht="15.75" x14ac:dyDescent="0.25">
      <c r="A1" s="7" t="s">
        <v>33</v>
      </c>
    </row>
    <row r="3" spans="1:19" ht="8.25" customHeight="1" thickBot="1" x14ac:dyDescent="0.3"/>
    <row r="4" spans="1:19" x14ac:dyDescent="0.25">
      <c r="A4" s="397" t="s">
        <v>3</v>
      </c>
      <c r="B4" s="385" t="s">
        <v>1</v>
      </c>
      <c r="C4" s="380"/>
      <c r="D4" s="385" t="s">
        <v>13</v>
      </c>
      <c r="E4" s="380"/>
      <c r="F4" s="400" t="s">
        <v>100</v>
      </c>
      <c r="G4" s="396"/>
      <c r="I4" s="393" t="s">
        <v>20</v>
      </c>
      <c r="J4" s="394"/>
      <c r="K4" s="385" t="s">
        <v>13</v>
      </c>
      <c r="L4" s="386"/>
      <c r="M4" s="395" t="s">
        <v>101</v>
      </c>
      <c r="N4" s="396"/>
      <c r="P4" s="391" t="s">
        <v>23</v>
      </c>
      <c r="Q4" s="380"/>
      <c r="R4" s="247" t="s">
        <v>0</v>
      </c>
    </row>
    <row r="5" spans="1:19" x14ac:dyDescent="0.25">
      <c r="A5" s="398"/>
      <c r="B5" s="388" t="s">
        <v>204</v>
      </c>
      <c r="C5" s="376"/>
      <c r="D5" s="388" t="str">
        <f>B5</f>
        <v>jan - set</v>
      </c>
      <c r="E5" s="376"/>
      <c r="F5" s="388" t="str">
        <f>B5</f>
        <v>jan - set</v>
      </c>
      <c r="G5" s="377"/>
      <c r="I5" s="390" t="str">
        <f>B5</f>
        <v>jan - set</v>
      </c>
      <c r="J5" s="376"/>
      <c r="K5" s="388" t="str">
        <f>B5</f>
        <v>jan - set</v>
      </c>
      <c r="L5" s="389"/>
      <c r="M5" s="376" t="str">
        <f>B5</f>
        <v>jan - set</v>
      </c>
      <c r="N5" s="377"/>
      <c r="P5" s="390" t="str">
        <f>B5</f>
        <v>jan - set</v>
      </c>
      <c r="Q5" s="389"/>
      <c r="R5" s="248" t="s">
        <v>95</v>
      </c>
    </row>
    <row r="6" spans="1:19" ht="19.5" customHeight="1" thickBot="1" x14ac:dyDescent="0.3">
      <c r="A6" s="399"/>
      <c r="B6" s="172">
        <v>2016</v>
      </c>
      <c r="C6" s="252">
        <v>2017</v>
      </c>
      <c r="D6" s="172">
        <f>B6</f>
        <v>2016</v>
      </c>
      <c r="E6" s="252">
        <f>C6</f>
        <v>2017</v>
      </c>
      <c r="F6" s="172" t="s">
        <v>1</v>
      </c>
      <c r="G6" s="251" t="s">
        <v>15</v>
      </c>
      <c r="I6" s="41">
        <f>B6</f>
        <v>2016</v>
      </c>
      <c r="J6" s="252">
        <f>C6</f>
        <v>2017</v>
      </c>
      <c r="K6" s="172">
        <f>B6</f>
        <v>2016</v>
      </c>
      <c r="L6" s="252">
        <f>C6</f>
        <v>2017</v>
      </c>
      <c r="M6" s="42">
        <v>1000</v>
      </c>
      <c r="N6" s="251" t="s">
        <v>15</v>
      </c>
      <c r="P6" s="41">
        <f>B6</f>
        <v>2016</v>
      </c>
      <c r="Q6" s="252">
        <f>C6</f>
        <v>2017</v>
      </c>
      <c r="R6" s="249" t="s">
        <v>24</v>
      </c>
    </row>
    <row r="7" spans="1:19" ht="20.100000000000001" customHeight="1" x14ac:dyDescent="0.25">
      <c r="A7" s="15" t="s">
        <v>35</v>
      </c>
      <c r="B7" s="28">
        <v>273927.87000000005</v>
      </c>
      <c r="C7" s="304">
        <v>283869.39</v>
      </c>
      <c r="D7" s="35">
        <f>B7/$B$33</f>
        <v>0.13547610994276713</v>
      </c>
      <c r="E7" s="306">
        <f>C7/$C$33</f>
        <v>0.13286144042170972</v>
      </c>
      <c r="F7" s="107">
        <f>(C7-B7)/B7</f>
        <v>3.6292473635486447E-2</v>
      </c>
      <c r="G7" s="103">
        <f>(E7-D7)/D7</f>
        <v>-1.929985679513526E-2</v>
      </c>
      <c r="H7" s="1"/>
      <c r="I7" s="28">
        <v>78073.770999999964</v>
      </c>
      <c r="J7" s="304">
        <v>77856.096999999965</v>
      </c>
      <c r="K7" s="35">
        <f t="shared" ref="K7:K32" si="0">I7/$I$33</f>
        <v>0.15780551267890891</v>
      </c>
      <c r="L7" s="306">
        <f>J7/$J$33</f>
        <v>0.14501919117688358</v>
      </c>
      <c r="M7" s="107">
        <f>(J7-I7)/I7</f>
        <v>-2.7880554149228832E-3</v>
      </c>
      <c r="N7" s="103">
        <f>(L7-K7)/K7</f>
        <v>-8.1025822767307229E-2</v>
      </c>
      <c r="O7" s="1"/>
      <c r="P7" s="73">
        <f t="shared" ref="P7:P33" si="1">(I7/B7)*10</f>
        <v>2.8501579996223074</v>
      </c>
      <c r="Q7" s="308">
        <f t="shared" ref="Q7:Q33" si="2">(J7/C7)*10</f>
        <v>2.742673206153011</v>
      </c>
      <c r="R7" s="112">
        <f>(Q7-P7)/P7</f>
        <v>-3.7711871932552474E-2</v>
      </c>
      <c r="S7" s="4"/>
    </row>
    <row r="8" spans="1:19" ht="20.100000000000001" customHeight="1" x14ac:dyDescent="0.25">
      <c r="A8" s="15" t="s">
        <v>36</v>
      </c>
      <c r="B8" s="28">
        <v>144817.31000000006</v>
      </c>
      <c r="C8" s="265">
        <v>155771.11000000002</v>
      </c>
      <c r="D8" s="35">
        <f t="shared" ref="D8:D32" si="3">B8/$B$33</f>
        <v>7.1622087271279819E-2</v>
      </c>
      <c r="E8" s="271">
        <f t="shared" ref="E8:E32" si="4">C8/$C$33</f>
        <v>7.2906677436015879E-2</v>
      </c>
      <c r="F8" s="107">
        <f t="shared" ref="F8:F33" si="5">(C8-B8)/B8</f>
        <v>7.5638747881727364E-2</v>
      </c>
      <c r="G8" s="103">
        <f t="shared" ref="G8:G32" si="6">(E8-D8)/D8</f>
        <v>1.7935670596564365E-2</v>
      </c>
      <c r="H8" s="1"/>
      <c r="I8" s="28">
        <v>54990.088999999964</v>
      </c>
      <c r="J8" s="265">
        <v>59542.770999999993</v>
      </c>
      <c r="K8" s="35">
        <f t="shared" si="0"/>
        <v>0.11114794476756897</v>
      </c>
      <c r="L8" s="271">
        <f t="shared" ref="L8:L32" si="7">J8/$J$33</f>
        <v>0.1109077493423592</v>
      </c>
      <c r="M8" s="107">
        <f t="shared" ref="M8:M33" si="8">(J8-I8)/I8</f>
        <v>8.2790955293780902E-2</v>
      </c>
      <c r="N8" s="103">
        <f t="shared" ref="N8:N33" si="9">(L8-K8)/K8</f>
        <v>-2.1610424350361323E-3</v>
      </c>
      <c r="O8" s="1"/>
      <c r="P8" s="73">
        <f t="shared" si="1"/>
        <v>3.7972041463827733</v>
      </c>
      <c r="Q8" s="278">
        <f t="shared" si="2"/>
        <v>3.8224527641871453</v>
      </c>
      <c r="R8" s="112">
        <f t="shared" ref="R8:R33" si="10">(Q8-P8)/P8</f>
        <v>6.6492653096947504E-3</v>
      </c>
      <c r="S8" s="4"/>
    </row>
    <row r="9" spans="1:19" ht="20.100000000000001" customHeight="1" x14ac:dyDescent="0.25">
      <c r="A9" s="15" t="s">
        <v>37</v>
      </c>
      <c r="B9" s="28">
        <v>120716.24999999993</v>
      </c>
      <c r="C9" s="265">
        <v>133153.17999999996</v>
      </c>
      <c r="D9" s="35">
        <f t="shared" si="3"/>
        <v>5.9702460932064154E-2</v>
      </c>
      <c r="E9" s="271">
        <f t="shared" si="4"/>
        <v>6.232064433411149E-2</v>
      </c>
      <c r="F9" s="107">
        <f t="shared" si="5"/>
        <v>0.10302614602425145</v>
      </c>
      <c r="G9" s="103">
        <f t="shared" si="6"/>
        <v>4.3853860647831339E-2</v>
      </c>
      <c r="H9" s="1"/>
      <c r="I9" s="28">
        <v>40000.453999999998</v>
      </c>
      <c r="J9" s="265">
        <v>43660.036000000007</v>
      </c>
      <c r="K9" s="35">
        <f t="shared" si="0"/>
        <v>8.0850355631715484E-2</v>
      </c>
      <c r="L9" s="271">
        <f t="shared" si="7"/>
        <v>8.1323664445619767E-2</v>
      </c>
      <c r="M9" s="107">
        <f t="shared" si="8"/>
        <v>9.1488511605393522E-2</v>
      </c>
      <c r="N9" s="103">
        <f t="shared" si="9"/>
        <v>5.8541339763583701E-3</v>
      </c>
      <c r="O9" s="1"/>
      <c r="P9" s="73">
        <f t="shared" si="1"/>
        <v>3.3135931575077935</v>
      </c>
      <c r="Q9" s="278">
        <f t="shared" si="2"/>
        <v>3.2789330303639779</v>
      </c>
      <c r="R9" s="112">
        <f t="shared" si="10"/>
        <v>-1.0459982712507787E-2</v>
      </c>
      <c r="S9" s="4"/>
    </row>
    <row r="10" spans="1:19" ht="20.100000000000001" customHeight="1" x14ac:dyDescent="0.25">
      <c r="A10" s="15" t="s">
        <v>39</v>
      </c>
      <c r="B10" s="28">
        <v>169014.67999999996</v>
      </c>
      <c r="C10" s="265">
        <v>202992.12000000005</v>
      </c>
      <c r="D10" s="35">
        <f t="shared" si="3"/>
        <v>8.3589345507711924E-2</v>
      </c>
      <c r="E10" s="271">
        <f t="shared" si="4"/>
        <v>9.5007867729086801E-2</v>
      </c>
      <c r="F10" s="107">
        <f t="shared" si="5"/>
        <v>0.20103247836223515</v>
      </c>
      <c r="G10" s="103">
        <f t="shared" si="6"/>
        <v>0.13660260350191888</v>
      </c>
      <c r="H10" s="1"/>
      <c r="I10" s="28">
        <v>32579.581999999988</v>
      </c>
      <c r="J10" s="265">
        <v>35094.909999999996</v>
      </c>
      <c r="K10" s="35">
        <f t="shared" si="0"/>
        <v>6.5851022366712031E-2</v>
      </c>
      <c r="L10" s="271">
        <f t="shared" si="7"/>
        <v>6.5369773964208941E-2</v>
      </c>
      <c r="M10" s="107">
        <f t="shared" si="8"/>
        <v>7.7205655984168536E-2</v>
      </c>
      <c r="N10" s="103">
        <f t="shared" si="9"/>
        <v>-7.3081386621927846E-3</v>
      </c>
      <c r="O10" s="1"/>
      <c r="P10" s="73">
        <f t="shared" si="1"/>
        <v>1.9276184766909001</v>
      </c>
      <c r="Q10" s="278">
        <f t="shared" si="2"/>
        <v>1.7288804117125327</v>
      </c>
      <c r="R10" s="112">
        <f t="shared" si="10"/>
        <v>-0.10310031128127421</v>
      </c>
      <c r="S10" s="4"/>
    </row>
    <row r="11" spans="1:19" ht="20.100000000000001" customHeight="1" x14ac:dyDescent="0.25">
      <c r="A11" s="15" t="s">
        <v>41</v>
      </c>
      <c r="B11" s="28">
        <v>79017.010000000009</v>
      </c>
      <c r="C11" s="265">
        <v>84255.749999999985</v>
      </c>
      <c r="D11" s="35">
        <f t="shared" si="3"/>
        <v>3.9079328197268608E-2</v>
      </c>
      <c r="E11" s="271">
        <f t="shared" si="4"/>
        <v>3.9434827083016828E-2</v>
      </c>
      <c r="F11" s="107">
        <f t="shared" si="5"/>
        <v>6.6298889315097795E-2</v>
      </c>
      <c r="G11" s="103">
        <f t="shared" si="6"/>
        <v>9.0968525342528181E-3</v>
      </c>
      <c r="H11" s="1"/>
      <c r="I11" s="28">
        <v>29742.265000000003</v>
      </c>
      <c r="J11" s="265">
        <v>32921.460999999988</v>
      </c>
      <c r="K11" s="35">
        <f t="shared" si="0"/>
        <v>6.0116135245433085E-2</v>
      </c>
      <c r="L11" s="271">
        <f t="shared" si="7"/>
        <v>6.1321384330135606E-2</v>
      </c>
      <c r="M11" s="107">
        <f t="shared" si="8"/>
        <v>0.10689152288838745</v>
      </c>
      <c r="N11" s="103">
        <f t="shared" si="9"/>
        <v>2.0048678774540515E-2</v>
      </c>
      <c r="O11" s="1"/>
      <c r="P11" s="73">
        <f t="shared" si="1"/>
        <v>3.7640332125956171</v>
      </c>
      <c r="Q11" s="278">
        <f t="shared" si="2"/>
        <v>3.9073251380469576</v>
      </c>
      <c r="R11" s="112">
        <f t="shared" si="10"/>
        <v>3.8068719737073917E-2</v>
      </c>
      <c r="S11" s="4"/>
    </row>
    <row r="12" spans="1:19" ht="20.100000000000001" customHeight="1" x14ac:dyDescent="0.25">
      <c r="A12" s="15" t="s">
        <v>40</v>
      </c>
      <c r="B12" s="28">
        <v>100667.42000000001</v>
      </c>
      <c r="C12" s="265">
        <v>99290.469999999972</v>
      </c>
      <c r="D12" s="35">
        <f t="shared" si="3"/>
        <v>4.9786940115201544E-2</v>
      </c>
      <c r="E12" s="271">
        <f t="shared" si="4"/>
        <v>4.6471635650284636E-2</v>
      </c>
      <c r="F12" s="107">
        <f t="shared" si="5"/>
        <v>-1.3678208898172225E-2</v>
      </c>
      <c r="G12" s="103">
        <f t="shared" si="6"/>
        <v>-6.6589841778700518E-2</v>
      </c>
      <c r="H12" s="1"/>
      <c r="I12" s="28">
        <v>31698.368999999995</v>
      </c>
      <c r="J12" s="265">
        <v>32016.589000000011</v>
      </c>
      <c r="K12" s="35">
        <f t="shared" si="0"/>
        <v>6.40698829717119E-2</v>
      </c>
      <c r="L12" s="271">
        <f t="shared" si="7"/>
        <v>5.9635918315077009E-2</v>
      </c>
      <c r="M12" s="107">
        <f t="shared" si="8"/>
        <v>1.0039002322170448E-2</v>
      </c>
      <c r="N12" s="103">
        <f t="shared" si="9"/>
        <v>-6.9205131193896083E-2</v>
      </c>
      <c r="O12" s="1"/>
      <c r="P12" s="73">
        <f t="shared" si="1"/>
        <v>3.1488210386240145</v>
      </c>
      <c r="Q12" s="278">
        <f t="shared" si="2"/>
        <v>3.2245379642175145</v>
      </c>
      <c r="R12" s="112">
        <f t="shared" si="10"/>
        <v>2.404611906003622E-2</v>
      </c>
      <c r="S12" s="4"/>
    </row>
    <row r="13" spans="1:19" ht="20.100000000000001" customHeight="1" x14ac:dyDescent="0.25">
      <c r="A13" s="15" t="s">
        <v>42</v>
      </c>
      <c r="B13" s="28">
        <v>81866.130000000063</v>
      </c>
      <c r="C13" s="265">
        <v>127092.53999999994</v>
      </c>
      <c r="D13" s="35">
        <f t="shared" si="3"/>
        <v>4.0488413349356794E-2</v>
      </c>
      <c r="E13" s="271">
        <f t="shared" si="4"/>
        <v>5.9484039231048301E-2</v>
      </c>
      <c r="F13" s="107">
        <f t="shared" si="5"/>
        <v>0.55244348303748858</v>
      </c>
      <c r="G13" s="103">
        <f t="shared" si="6"/>
        <v>0.46916202217623515</v>
      </c>
      <c r="H13" s="1"/>
      <c r="I13" s="28">
        <v>19936.456999999988</v>
      </c>
      <c r="J13" s="265">
        <v>31944.570999999996</v>
      </c>
      <c r="K13" s="35">
        <f t="shared" si="0"/>
        <v>4.0296283599341218E-2</v>
      </c>
      <c r="L13" s="271">
        <f t="shared" si="7"/>
        <v>5.9501773495177046E-2</v>
      </c>
      <c r="M13" s="107">
        <f t="shared" si="8"/>
        <v>0.60231935895129296</v>
      </c>
      <c r="N13" s="103">
        <f t="shared" si="9"/>
        <v>0.47660697663319523</v>
      </c>
      <c r="O13" s="1"/>
      <c r="P13" s="73">
        <f t="shared" si="1"/>
        <v>2.4352509395521653</v>
      </c>
      <c r="Q13" s="278">
        <f t="shared" si="2"/>
        <v>2.513489068673898</v>
      </c>
      <c r="R13" s="112">
        <f t="shared" si="10"/>
        <v>3.2127337618898695E-2</v>
      </c>
      <c r="S13" s="4"/>
    </row>
    <row r="14" spans="1:19" ht="20.100000000000001" customHeight="1" x14ac:dyDescent="0.25">
      <c r="A14" s="15" t="s">
        <v>38</v>
      </c>
      <c r="B14" s="28">
        <v>101210.33999999998</v>
      </c>
      <c r="C14" s="265">
        <v>96766.539999999964</v>
      </c>
      <c r="D14" s="35">
        <f t="shared" si="3"/>
        <v>5.0055451273303575E-2</v>
      </c>
      <c r="E14" s="271">
        <f t="shared" si="4"/>
        <v>4.5290342467093708E-2</v>
      </c>
      <c r="F14" s="107">
        <f t="shared" si="5"/>
        <v>-4.3906581086478103E-2</v>
      </c>
      <c r="G14" s="103">
        <f t="shared" si="6"/>
        <v>-9.519660066977112E-2</v>
      </c>
      <c r="H14" s="1"/>
      <c r="I14" s="28">
        <v>33334.017999999989</v>
      </c>
      <c r="J14" s="265">
        <v>31437.204999999987</v>
      </c>
      <c r="K14" s="35">
        <f t="shared" si="0"/>
        <v>6.7375915531708838E-2</v>
      </c>
      <c r="L14" s="271">
        <f t="shared" si="7"/>
        <v>5.8556724747734032E-2</v>
      </c>
      <c r="M14" s="107">
        <f t="shared" si="8"/>
        <v>-5.6903221207836467E-2</v>
      </c>
      <c r="N14" s="103">
        <f t="shared" si="9"/>
        <v>-0.13089530159815443</v>
      </c>
      <c r="O14" s="1"/>
      <c r="P14" s="73">
        <f t="shared" si="1"/>
        <v>3.2935387826974987</v>
      </c>
      <c r="Q14" s="278">
        <f t="shared" si="2"/>
        <v>3.2487681175745253</v>
      </c>
      <c r="R14" s="112">
        <f t="shared" si="10"/>
        <v>-1.3593483507215584E-2</v>
      </c>
      <c r="S14" s="4"/>
    </row>
    <row r="15" spans="1:19" ht="20.100000000000001" customHeight="1" x14ac:dyDescent="0.25">
      <c r="A15" s="15" t="s">
        <v>44</v>
      </c>
      <c r="B15" s="28">
        <v>96451.389999999985</v>
      </c>
      <c r="C15" s="265">
        <v>195031.30999999982</v>
      </c>
      <c r="D15" s="35">
        <f t="shared" si="3"/>
        <v>4.7701824264076181E-2</v>
      </c>
      <c r="E15" s="271">
        <f t="shared" si="4"/>
        <v>9.128191233980168E-2</v>
      </c>
      <c r="F15" s="107">
        <f t="shared" si="5"/>
        <v>1.0220684222383924</v>
      </c>
      <c r="G15" s="103">
        <f t="shared" si="6"/>
        <v>0.91359374086968148</v>
      </c>
      <c r="H15" s="1"/>
      <c r="I15" s="28">
        <v>15585.965</v>
      </c>
      <c r="J15" s="265">
        <v>31076.174999999981</v>
      </c>
      <c r="K15" s="35">
        <f t="shared" si="0"/>
        <v>3.1502912769776827E-2</v>
      </c>
      <c r="L15" s="271">
        <f t="shared" si="7"/>
        <v>5.788424975081001E-2</v>
      </c>
      <c r="M15" s="107">
        <f t="shared" si="8"/>
        <v>0.99385633164195997</v>
      </c>
      <c r="N15" s="103">
        <f t="shared" si="9"/>
        <v>0.83742532551919557</v>
      </c>
      <c r="O15" s="1"/>
      <c r="P15" s="73">
        <f t="shared" si="1"/>
        <v>1.6159399050651322</v>
      </c>
      <c r="Q15" s="278">
        <f t="shared" si="2"/>
        <v>1.5933941580969748</v>
      </c>
      <c r="R15" s="112">
        <f t="shared" si="10"/>
        <v>-1.3952094937124926E-2</v>
      </c>
      <c r="S15" s="4"/>
    </row>
    <row r="16" spans="1:19" ht="20.100000000000001" customHeight="1" x14ac:dyDescent="0.25">
      <c r="A16" s="15" t="s">
        <v>43</v>
      </c>
      <c r="B16" s="28">
        <v>70727.62</v>
      </c>
      <c r="C16" s="265">
        <v>70003.439999999988</v>
      </c>
      <c r="D16" s="35">
        <f t="shared" si="3"/>
        <v>3.4979656590292375E-2</v>
      </c>
      <c r="E16" s="271">
        <f t="shared" si="4"/>
        <v>3.2764215517829272E-2</v>
      </c>
      <c r="F16" s="107">
        <f t="shared" si="5"/>
        <v>-1.023899856944158E-2</v>
      </c>
      <c r="G16" s="103">
        <f t="shared" si="6"/>
        <v>-6.33351292842005E-2</v>
      </c>
      <c r="H16" s="1"/>
      <c r="I16" s="28">
        <v>20459.294000000002</v>
      </c>
      <c r="J16" s="265">
        <v>20294.631999999991</v>
      </c>
      <c r="K16" s="35">
        <f t="shared" si="0"/>
        <v>4.1353060539608452E-2</v>
      </c>
      <c r="L16" s="271">
        <f t="shared" si="7"/>
        <v>3.7801934996465329E-2</v>
      </c>
      <c r="M16" s="107">
        <f t="shared" si="8"/>
        <v>-8.0482738065160587E-3</v>
      </c>
      <c r="N16" s="103">
        <f t="shared" si="9"/>
        <v>-8.5873342790234661E-2</v>
      </c>
      <c r="O16" s="1"/>
      <c r="P16" s="73">
        <f t="shared" si="1"/>
        <v>2.8926880333312504</v>
      </c>
      <c r="Q16" s="278">
        <f t="shared" si="2"/>
        <v>2.8990906732583421</v>
      </c>
      <c r="R16" s="112">
        <f t="shared" si="10"/>
        <v>2.2133876357618943E-3</v>
      </c>
      <c r="S16" s="4"/>
    </row>
    <row r="17" spans="1:19" ht="20.100000000000001" customHeight="1" x14ac:dyDescent="0.25">
      <c r="A17" s="15" t="s">
        <v>48</v>
      </c>
      <c r="B17" s="28">
        <v>50908.850000000013</v>
      </c>
      <c r="C17" s="265">
        <v>69903.13999999997</v>
      </c>
      <c r="D17" s="35">
        <f t="shared" si="3"/>
        <v>2.5177916214439374E-2</v>
      </c>
      <c r="E17" s="271">
        <f t="shared" si="4"/>
        <v>3.2717271384563262E-2</v>
      </c>
      <c r="F17" s="107">
        <f t="shared" si="5"/>
        <v>0.37310389058090987</v>
      </c>
      <c r="G17" s="103">
        <f t="shared" si="6"/>
        <v>0.29944317495981326</v>
      </c>
      <c r="H17" s="1"/>
      <c r="I17" s="28">
        <v>12045.090999999997</v>
      </c>
      <c r="J17" s="265">
        <v>14519.948000000008</v>
      </c>
      <c r="K17" s="35">
        <f t="shared" si="0"/>
        <v>2.434597094738913E-2</v>
      </c>
      <c r="L17" s="271">
        <f t="shared" si="7"/>
        <v>2.7045680377355812E-2</v>
      </c>
      <c r="M17" s="107">
        <f t="shared" si="8"/>
        <v>0.2054660276124117</v>
      </c>
      <c r="N17" s="103">
        <f t="shared" si="9"/>
        <v>0.11088937203616435</v>
      </c>
      <c r="O17" s="1"/>
      <c r="P17" s="73">
        <f t="shared" si="1"/>
        <v>2.3660112141602085</v>
      </c>
      <c r="Q17" s="278">
        <f t="shared" si="2"/>
        <v>2.0771524712623801</v>
      </c>
      <c r="R17" s="112">
        <f t="shared" si="10"/>
        <v>-0.12208680211194851</v>
      </c>
      <c r="S17" s="4"/>
    </row>
    <row r="18" spans="1:19" ht="20.100000000000001" customHeight="1" x14ac:dyDescent="0.25">
      <c r="A18" s="15" t="s">
        <v>45</v>
      </c>
      <c r="B18" s="28">
        <v>75942.40999999996</v>
      </c>
      <c r="C18" s="265">
        <v>67886.109999999986</v>
      </c>
      <c r="D18" s="35">
        <f t="shared" si="3"/>
        <v>3.7558727728137668E-2</v>
      </c>
      <c r="E18" s="271">
        <f t="shared" si="4"/>
        <v>3.177322626869572E-2</v>
      </c>
      <c r="F18" s="107">
        <f t="shared" si="5"/>
        <v>-0.10608433416848344</v>
      </c>
      <c r="G18" s="103">
        <f t="shared" si="6"/>
        <v>-0.15403880294666253</v>
      </c>
      <c r="H18" s="1"/>
      <c r="I18" s="28">
        <v>14911.007000000007</v>
      </c>
      <c r="J18" s="265">
        <v>14497.226000000002</v>
      </c>
      <c r="K18" s="35">
        <f t="shared" si="0"/>
        <v>3.0138663395595452E-2</v>
      </c>
      <c r="L18" s="271">
        <f t="shared" si="7"/>
        <v>2.7003357088764529E-2</v>
      </c>
      <c r="M18" s="107">
        <f t="shared" si="8"/>
        <v>-2.7750037271124902E-2</v>
      </c>
      <c r="N18" s="103">
        <f t="shared" si="9"/>
        <v>-0.10402937468318933</v>
      </c>
      <c r="O18" s="1"/>
      <c r="P18" s="73">
        <f t="shared" si="1"/>
        <v>1.9634624447657132</v>
      </c>
      <c r="Q18" s="278">
        <f t="shared" si="2"/>
        <v>2.1355216847746918</v>
      </c>
      <c r="R18" s="112">
        <f t="shared" si="10"/>
        <v>8.7630522533120994E-2</v>
      </c>
      <c r="S18" s="4"/>
    </row>
    <row r="19" spans="1:19" ht="20.100000000000001" customHeight="1" x14ac:dyDescent="0.25">
      <c r="A19" s="15" t="s">
        <v>46</v>
      </c>
      <c r="B19" s="28">
        <v>191549.96999999997</v>
      </c>
      <c r="C19" s="265">
        <v>123484.80000000006</v>
      </c>
      <c r="D19" s="35">
        <f t="shared" si="3"/>
        <v>9.4734591245694486E-2</v>
      </c>
      <c r="E19" s="271">
        <f t="shared" si="4"/>
        <v>5.7795482627368694E-2</v>
      </c>
      <c r="F19" s="107">
        <f t="shared" si="5"/>
        <v>-0.35533897499435746</v>
      </c>
      <c r="G19" s="103">
        <f t="shared" si="6"/>
        <v>-0.3899220773806274</v>
      </c>
      <c r="H19" s="1"/>
      <c r="I19" s="28">
        <v>14158.841999999995</v>
      </c>
      <c r="J19" s="265">
        <v>14022.134000000004</v>
      </c>
      <c r="K19" s="35">
        <f t="shared" si="0"/>
        <v>2.8618360457440543E-2</v>
      </c>
      <c r="L19" s="271">
        <f t="shared" si="7"/>
        <v>2.6118423727995006E-2</v>
      </c>
      <c r="M19" s="107">
        <f t="shared" si="8"/>
        <v>-9.6553093819389674E-3</v>
      </c>
      <c r="N19" s="103">
        <f t="shared" si="9"/>
        <v>-8.7354295965462028E-2</v>
      </c>
      <c r="O19" s="1"/>
      <c r="P19" s="73">
        <f t="shared" si="1"/>
        <v>0.73917223792830655</v>
      </c>
      <c r="Q19" s="278">
        <f t="shared" si="2"/>
        <v>1.1355352237684311</v>
      </c>
      <c r="R19" s="112">
        <f t="shared" si="10"/>
        <v>0.53622547696193157</v>
      </c>
      <c r="S19" s="4"/>
    </row>
    <row r="20" spans="1:19" ht="20.100000000000001" customHeight="1" x14ac:dyDescent="0.25">
      <c r="A20" s="15" t="s">
        <v>49</v>
      </c>
      <c r="B20" s="28">
        <v>53630.789999999986</v>
      </c>
      <c r="C20" s="265">
        <v>47819.820000000022</v>
      </c>
      <c r="D20" s="35">
        <f t="shared" si="3"/>
        <v>2.6524102138119253E-2</v>
      </c>
      <c r="E20" s="271">
        <f t="shared" si="4"/>
        <v>2.2381455661376119E-2</v>
      </c>
      <c r="F20" s="107">
        <f t="shared" si="5"/>
        <v>-0.10835137800505952</v>
      </c>
      <c r="G20" s="103">
        <f t="shared" si="6"/>
        <v>-0.15618423029632011</v>
      </c>
      <c r="H20" s="1"/>
      <c r="I20" s="28">
        <v>12802.380000000005</v>
      </c>
      <c r="J20" s="265">
        <v>11535.780999999994</v>
      </c>
      <c r="K20" s="35">
        <f t="shared" si="0"/>
        <v>2.5876630698550625E-2</v>
      </c>
      <c r="L20" s="271">
        <f t="shared" si="7"/>
        <v>2.1487201319810075E-2</v>
      </c>
      <c r="M20" s="107">
        <f t="shared" si="8"/>
        <v>-9.8934651213290856E-2</v>
      </c>
      <c r="N20" s="103">
        <f t="shared" si="9"/>
        <v>-0.16962909236040555</v>
      </c>
      <c r="O20" s="1"/>
      <c r="P20" s="73">
        <f t="shared" si="1"/>
        <v>2.3871324662567917</v>
      </c>
      <c r="Q20" s="278">
        <f t="shared" si="2"/>
        <v>2.4123430410235733</v>
      </c>
      <c r="R20" s="112">
        <f t="shared" si="10"/>
        <v>1.0561028817271214E-2</v>
      </c>
      <c r="S20" s="4"/>
    </row>
    <row r="21" spans="1:19" ht="20.100000000000001" customHeight="1" x14ac:dyDescent="0.25">
      <c r="A21" s="15" t="s">
        <v>47</v>
      </c>
      <c r="B21" s="28">
        <v>28266.870000000006</v>
      </c>
      <c r="C21" s="265">
        <v>22741.07</v>
      </c>
      <c r="D21" s="35">
        <f t="shared" si="3"/>
        <v>1.3979904957673369E-2</v>
      </c>
      <c r="E21" s="271">
        <f t="shared" si="4"/>
        <v>1.0643667205297937E-2</v>
      </c>
      <c r="F21" s="107">
        <f t="shared" si="5"/>
        <v>-0.19548680133315097</v>
      </c>
      <c r="G21" s="103">
        <f t="shared" si="6"/>
        <v>-0.23864523846739163</v>
      </c>
      <c r="H21" s="1"/>
      <c r="I21" s="28">
        <v>11539.596000000005</v>
      </c>
      <c r="J21" s="265">
        <v>10451.771999999994</v>
      </c>
      <c r="K21" s="35">
        <f t="shared" si="0"/>
        <v>2.332424628096276E-2</v>
      </c>
      <c r="L21" s="271">
        <f t="shared" si="7"/>
        <v>1.9468064547407234E-2</v>
      </c>
      <c r="M21" s="107">
        <f t="shared" si="8"/>
        <v>-9.4268811490455212E-2</v>
      </c>
      <c r="N21" s="103">
        <f t="shared" si="9"/>
        <v>-0.16532931813119034</v>
      </c>
      <c r="O21" s="1"/>
      <c r="P21" s="73">
        <f t="shared" si="1"/>
        <v>4.0823748791429697</v>
      </c>
      <c r="Q21" s="278">
        <f t="shared" si="2"/>
        <v>4.595989546666007</v>
      </c>
      <c r="R21" s="112">
        <f t="shared" si="10"/>
        <v>0.12581271508089983</v>
      </c>
      <c r="S21" s="4"/>
    </row>
    <row r="22" spans="1:19" ht="20.100000000000001" customHeight="1" x14ac:dyDescent="0.25">
      <c r="A22" s="15" t="s">
        <v>50</v>
      </c>
      <c r="B22" s="28">
        <v>34055.539999999979</v>
      </c>
      <c r="C22" s="265">
        <v>34376.009999999995</v>
      </c>
      <c r="D22" s="35">
        <f t="shared" si="3"/>
        <v>1.6842799095982092E-2</v>
      </c>
      <c r="E22" s="271">
        <f t="shared" si="4"/>
        <v>1.6089252189364613E-2</v>
      </c>
      <c r="F22" s="107">
        <f t="shared" si="5"/>
        <v>9.4102163700829859E-3</v>
      </c>
      <c r="G22" s="103">
        <f t="shared" si="6"/>
        <v>-4.4740004456696333E-2</v>
      </c>
      <c r="H22" s="1"/>
      <c r="I22" s="28">
        <v>6989.2900000000036</v>
      </c>
      <c r="J22" s="265">
        <v>7547.1119999999974</v>
      </c>
      <c r="K22" s="35">
        <f t="shared" si="0"/>
        <v>1.4127004211332027E-2</v>
      </c>
      <c r="L22" s="271">
        <f t="shared" si="7"/>
        <v>1.40576797467943E-2</v>
      </c>
      <c r="M22" s="107">
        <f t="shared" si="8"/>
        <v>7.9810967923779591E-2</v>
      </c>
      <c r="N22" s="103">
        <f t="shared" si="9"/>
        <v>-4.9072304007751295E-3</v>
      </c>
      <c r="O22" s="1"/>
      <c r="P22" s="73">
        <f t="shared" si="1"/>
        <v>2.052321002691488</v>
      </c>
      <c r="Q22" s="278">
        <f t="shared" si="2"/>
        <v>2.1954589843323871</v>
      </c>
      <c r="R22" s="112">
        <f t="shared" si="10"/>
        <v>6.9744441270728486E-2</v>
      </c>
      <c r="S22" s="4"/>
    </row>
    <row r="23" spans="1:19" ht="20.100000000000001" customHeight="1" x14ac:dyDescent="0.25">
      <c r="A23" s="15" t="s">
        <v>51</v>
      </c>
      <c r="B23" s="28">
        <v>24556.870000000003</v>
      </c>
      <c r="C23" s="265">
        <v>21912.199999999997</v>
      </c>
      <c r="D23" s="35">
        <f t="shared" si="3"/>
        <v>1.2145055630776962E-2</v>
      </c>
      <c r="E23" s="271">
        <f t="shared" si="4"/>
        <v>1.0255725193930164E-2</v>
      </c>
      <c r="F23" s="107">
        <f t="shared" si="5"/>
        <v>-0.10769572832368315</v>
      </c>
      <c r="G23" s="103">
        <f t="shared" si="6"/>
        <v>-0.15556375320826185</v>
      </c>
      <c r="H23" s="1"/>
      <c r="I23" s="28">
        <v>6228.9750000000022</v>
      </c>
      <c r="J23" s="265">
        <v>5929.759</v>
      </c>
      <c r="K23" s="35">
        <f t="shared" si="0"/>
        <v>1.2590228200186557E-2</v>
      </c>
      <c r="L23" s="271">
        <f t="shared" si="7"/>
        <v>1.1045106127704379E-2</v>
      </c>
      <c r="M23" s="107">
        <f t="shared" si="8"/>
        <v>-4.8036153620780633E-2</v>
      </c>
      <c r="N23" s="103">
        <f t="shared" si="9"/>
        <v>-0.12272391317412998</v>
      </c>
      <c r="O23" s="1"/>
      <c r="P23" s="73">
        <f t="shared" si="1"/>
        <v>2.5365508715076479</v>
      </c>
      <c r="Q23" s="278">
        <f t="shared" si="2"/>
        <v>2.7061449785963987</v>
      </c>
      <c r="R23" s="112">
        <f t="shared" si="10"/>
        <v>6.6860124507555907E-2</v>
      </c>
      <c r="S23" s="4"/>
    </row>
    <row r="24" spans="1:19" ht="20.100000000000001" customHeight="1" x14ac:dyDescent="0.25">
      <c r="A24" s="15" t="s">
        <v>52</v>
      </c>
      <c r="B24" s="28">
        <v>12994.079999999991</v>
      </c>
      <c r="C24" s="265">
        <v>13007.910000000005</v>
      </c>
      <c r="D24" s="35">
        <f t="shared" si="3"/>
        <v>6.4264633265870676E-3</v>
      </c>
      <c r="E24" s="271">
        <f t="shared" si="4"/>
        <v>6.0881860473789113E-3</v>
      </c>
      <c r="F24" s="107">
        <f t="shared" si="5"/>
        <v>1.0643308337346306E-3</v>
      </c>
      <c r="G24" s="103">
        <f t="shared" si="6"/>
        <v>-5.2638171575438958E-2</v>
      </c>
      <c r="H24" s="1"/>
      <c r="I24" s="28">
        <v>4770.853000000001</v>
      </c>
      <c r="J24" s="265">
        <v>4674.9980000000014</v>
      </c>
      <c r="K24" s="35">
        <f t="shared" si="0"/>
        <v>9.6430195946435211E-3</v>
      </c>
      <c r="L24" s="271">
        <f t="shared" si="7"/>
        <v>8.7079169755137995E-3</v>
      </c>
      <c r="M24" s="107">
        <f t="shared" si="8"/>
        <v>-2.0091794905439248E-2</v>
      </c>
      <c r="N24" s="103">
        <f t="shared" si="9"/>
        <v>-9.6971971274345425E-2</v>
      </c>
      <c r="O24" s="1"/>
      <c r="P24" s="73">
        <f t="shared" si="1"/>
        <v>3.6715588945119659</v>
      </c>
      <c r="Q24" s="278">
        <f t="shared" si="2"/>
        <v>3.5939655179041057</v>
      </c>
      <c r="R24" s="112">
        <f t="shared" si="10"/>
        <v>-2.1133632562408942E-2</v>
      </c>
      <c r="S24" s="4"/>
    </row>
    <row r="25" spans="1:19" ht="20.100000000000001" customHeight="1" x14ac:dyDescent="0.25">
      <c r="A25" s="15" t="s">
        <v>56</v>
      </c>
      <c r="B25" s="28">
        <v>1534.5199999999998</v>
      </c>
      <c r="C25" s="265">
        <v>2845.2400000000002</v>
      </c>
      <c r="D25" s="35">
        <f t="shared" si="3"/>
        <v>7.5892533399166335E-4</v>
      </c>
      <c r="E25" s="271">
        <f t="shared" si="4"/>
        <v>1.3316782226694658E-3</v>
      </c>
      <c r="F25" s="107">
        <f t="shared" si="5"/>
        <v>0.85415634856502409</v>
      </c>
      <c r="G25" s="103">
        <f t="shared" si="6"/>
        <v>0.75468937855234908</v>
      </c>
      <c r="H25" s="1"/>
      <c r="I25" s="28">
        <v>3361.494000000002</v>
      </c>
      <c r="J25" s="265">
        <v>4202.7630000000008</v>
      </c>
      <c r="K25" s="35">
        <f t="shared" si="0"/>
        <v>6.7943725177188738E-3</v>
      </c>
      <c r="L25" s="271">
        <f t="shared" si="7"/>
        <v>7.8283052253201608E-3</v>
      </c>
      <c r="M25" s="107">
        <f t="shared" si="8"/>
        <v>0.25026639940454998</v>
      </c>
      <c r="N25" s="103">
        <f t="shared" si="9"/>
        <v>0.15217486308042719</v>
      </c>
      <c r="O25" s="1"/>
      <c r="P25" s="73">
        <f t="shared" si="1"/>
        <v>21.905833746057418</v>
      </c>
      <c r="Q25" s="278">
        <f t="shared" si="2"/>
        <v>14.771207349819349</v>
      </c>
      <c r="R25" s="112">
        <f t="shared" si="10"/>
        <v>-0.32569526816216932</v>
      </c>
      <c r="S25" s="4"/>
    </row>
    <row r="26" spans="1:19" ht="20.100000000000001" customHeight="1" x14ac:dyDescent="0.25">
      <c r="A26" s="15" t="s">
        <v>53</v>
      </c>
      <c r="B26" s="28">
        <v>12584.260000000002</v>
      </c>
      <c r="C26" s="265">
        <v>12621.190000000004</v>
      </c>
      <c r="D26" s="35">
        <f t="shared" si="3"/>
        <v>6.2237792427195038E-3</v>
      </c>
      <c r="E26" s="271">
        <f t="shared" si="4"/>
        <v>5.9071866932749566E-3</v>
      </c>
      <c r="F26" s="107">
        <f t="shared" si="5"/>
        <v>2.9346183247963807E-3</v>
      </c>
      <c r="G26" s="103">
        <f t="shared" si="6"/>
        <v>-5.0868216416077597E-2</v>
      </c>
      <c r="H26" s="1"/>
      <c r="I26" s="28">
        <v>4133.5779999999995</v>
      </c>
      <c r="J26" s="265">
        <v>4179.9130000000005</v>
      </c>
      <c r="K26" s="35">
        <f t="shared" si="0"/>
        <v>8.3549364547571194E-3</v>
      </c>
      <c r="L26" s="271">
        <f t="shared" si="7"/>
        <v>7.7857435166540827E-3</v>
      </c>
      <c r="M26" s="107">
        <f t="shared" si="8"/>
        <v>1.1209417119986837E-2</v>
      </c>
      <c r="N26" s="103">
        <f t="shared" si="9"/>
        <v>-6.8126543054549571E-2</v>
      </c>
      <c r="O26" s="1"/>
      <c r="P26" s="73">
        <f t="shared" si="1"/>
        <v>3.2847207543391499</v>
      </c>
      <c r="Q26" s="278">
        <f t="shared" si="2"/>
        <v>3.3118216269622747</v>
      </c>
      <c r="R26" s="112">
        <f t="shared" si="10"/>
        <v>8.2505864729366229E-3</v>
      </c>
      <c r="S26" s="4"/>
    </row>
    <row r="27" spans="1:19" ht="20.100000000000001" customHeight="1" x14ac:dyDescent="0.25">
      <c r="A27" s="15" t="s">
        <v>55</v>
      </c>
      <c r="B27" s="28">
        <v>12831.459999999997</v>
      </c>
      <c r="C27" s="265">
        <v>13484.750000000004</v>
      </c>
      <c r="D27" s="35">
        <f t="shared" si="3"/>
        <v>6.3460365887056981E-3</v>
      </c>
      <c r="E27" s="271">
        <f t="shared" si="4"/>
        <v>6.3113649158391136E-3</v>
      </c>
      <c r="F27" s="107">
        <f t="shared" si="5"/>
        <v>5.0913146282652672E-2</v>
      </c>
      <c r="G27" s="103">
        <f t="shared" si="6"/>
        <v>-5.4635160673815065E-3</v>
      </c>
      <c r="H27" s="1"/>
      <c r="I27" s="28">
        <v>3848.6930000000025</v>
      </c>
      <c r="J27" s="265">
        <v>3943.4760000000001</v>
      </c>
      <c r="K27" s="35">
        <f t="shared" si="0"/>
        <v>7.7791166512083633E-3</v>
      </c>
      <c r="L27" s="271">
        <f t="shared" si="7"/>
        <v>7.345342522698672E-3</v>
      </c>
      <c r="M27" s="107">
        <f t="shared" si="8"/>
        <v>2.4627321534868477E-2</v>
      </c>
      <c r="N27" s="103">
        <f t="shared" si="9"/>
        <v>-5.5761360570716116E-2</v>
      </c>
      <c r="O27" s="1"/>
      <c r="P27" s="73">
        <f t="shared" si="1"/>
        <v>2.9994193957663455</v>
      </c>
      <c r="Q27" s="278">
        <f t="shared" si="2"/>
        <v>2.9243968186284497</v>
      </c>
      <c r="R27" s="112">
        <f t="shared" si="10"/>
        <v>-2.5012366474588234E-2</v>
      </c>
      <c r="S27" s="4"/>
    </row>
    <row r="28" spans="1:19" ht="20.100000000000001" customHeight="1" x14ac:dyDescent="0.25">
      <c r="A28" s="15" t="s">
        <v>59</v>
      </c>
      <c r="B28" s="28">
        <v>38090.329999999994</v>
      </c>
      <c r="C28" s="265">
        <v>16083.55</v>
      </c>
      <c r="D28" s="35">
        <f t="shared" si="3"/>
        <v>1.8838279342792974E-2</v>
      </c>
      <c r="E28" s="271">
        <f t="shared" si="4"/>
        <v>7.5277000457660802E-3</v>
      </c>
      <c r="F28" s="107">
        <f t="shared" si="5"/>
        <v>-0.57775241117627485</v>
      </c>
      <c r="G28" s="103">
        <f t="shared" si="6"/>
        <v>-0.60040405448993517</v>
      </c>
      <c r="H28" s="1"/>
      <c r="I28" s="28">
        <v>2787.1350000000002</v>
      </c>
      <c r="J28" s="265">
        <v>3464.7109999999984</v>
      </c>
      <c r="K28" s="35">
        <f t="shared" si="0"/>
        <v>5.6334574588478761E-3</v>
      </c>
      <c r="L28" s="271">
        <f t="shared" si="7"/>
        <v>6.4535676233763882E-3</v>
      </c>
      <c r="M28" s="107">
        <f t="shared" si="8"/>
        <v>0.24310842495968016</v>
      </c>
      <c r="N28" s="103">
        <f t="shared" si="9"/>
        <v>0.1455784783180446</v>
      </c>
      <c r="O28" s="1"/>
      <c r="P28" s="73">
        <f t="shared" si="1"/>
        <v>0.7317172101160585</v>
      </c>
      <c r="Q28" s="278">
        <f t="shared" si="2"/>
        <v>2.1541954357091555</v>
      </c>
      <c r="R28" s="112">
        <f t="shared" si="10"/>
        <v>1.9440272907719036</v>
      </c>
      <c r="S28" s="4"/>
    </row>
    <row r="29" spans="1:19" ht="20.100000000000001" customHeight="1" x14ac:dyDescent="0.25">
      <c r="A29" s="15" t="s">
        <v>58</v>
      </c>
      <c r="B29" s="28">
        <v>10262.569999999998</v>
      </c>
      <c r="C29" s="265">
        <v>12442.220000000007</v>
      </c>
      <c r="D29" s="35">
        <f t="shared" si="3"/>
        <v>5.0755443818671798E-3</v>
      </c>
      <c r="E29" s="271">
        <f t="shared" si="4"/>
        <v>5.8234220718331271E-3</v>
      </c>
      <c r="F29" s="107">
        <f t="shared" si="5"/>
        <v>0.2123883198847861</v>
      </c>
      <c r="G29" s="103">
        <f t="shared" si="6"/>
        <v>0.14734925629609405</v>
      </c>
      <c r="H29" s="1"/>
      <c r="I29" s="28">
        <v>3011.6990000000001</v>
      </c>
      <c r="J29" s="265">
        <v>3459.8069999999993</v>
      </c>
      <c r="K29" s="35">
        <f t="shared" si="0"/>
        <v>6.0873542886708716E-3</v>
      </c>
      <c r="L29" s="271">
        <f t="shared" si="7"/>
        <v>6.444433154260484E-3</v>
      </c>
      <c r="M29" s="107">
        <f t="shared" si="8"/>
        <v>0.14878910541856913</v>
      </c>
      <c r="N29" s="103">
        <f t="shared" si="9"/>
        <v>5.8659123267093084E-2</v>
      </c>
      <c r="O29" s="1"/>
      <c r="P29" s="73">
        <f t="shared" si="1"/>
        <v>2.934644051148982</v>
      </c>
      <c r="Q29" s="278">
        <f t="shared" si="2"/>
        <v>2.7806991035361839</v>
      </c>
      <c r="R29" s="112">
        <f t="shared" si="10"/>
        <v>-5.2457792130710036E-2</v>
      </c>
      <c r="S29" s="4"/>
    </row>
    <row r="30" spans="1:19" ht="20.100000000000001" customHeight="1" x14ac:dyDescent="0.25">
      <c r="A30" s="15" t="s">
        <v>57</v>
      </c>
      <c r="B30" s="28">
        <v>59816.939999999981</v>
      </c>
      <c r="C30" s="265">
        <v>64163.140000000014</v>
      </c>
      <c r="D30" s="35">
        <f t="shared" si="3"/>
        <v>2.9583577384367281E-2</v>
      </c>
      <c r="E30" s="271">
        <f t="shared" si="4"/>
        <v>3.0030737736040584E-2</v>
      </c>
      <c r="F30" s="107">
        <f t="shared" si="5"/>
        <v>7.2658347284231442E-2</v>
      </c>
      <c r="G30" s="103">
        <f t="shared" si="6"/>
        <v>1.5115154799013406E-2</v>
      </c>
      <c r="H30" s="1"/>
      <c r="I30" s="28">
        <v>3466.9860000000026</v>
      </c>
      <c r="J30" s="265">
        <v>3349.1420000000007</v>
      </c>
      <c r="K30" s="35">
        <f t="shared" si="0"/>
        <v>7.0075967405314691E-3</v>
      </c>
      <c r="L30" s="271">
        <f t="shared" si="7"/>
        <v>6.2383022356814338E-3</v>
      </c>
      <c r="M30" s="107">
        <f t="shared" si="8"/>
        <v>-3.3990330506094277E-2</v>
      </c>
      <c r="N30" s="103">
        <f t="shared" si="9"/>
        <v>-0.10978007629926641</v>
      </c>
      <c r="O30" s="1"/>
      <c r="P30" s="73">
        <f t="shared" si="1"/>
        <v>0.57959935764016079</v>
      </c>
      <c r="Q30" s="278">
        <f t="shared" si="2"/>
        <v>0.5219728959648795</v>
      </c>
      <c r="R30" s="112">
        <f t="shared" si="10"/>
        <v>-9.9424647242376998E-2</v>
      </c>
      <c r="S30" s="4"/>
    </row>
    <row r="31" spans="1:19" ht="20.100000000000001" customHeight="1" x14ac:dyDescent="0.25">
      <c r="A31" s="15" t="s">
        <v>70</v>
      </c>
      <c r="B31" s="28">
        <v>39721.239999999976</v>
      </c>
      <c r="C31" s="265">
        <v>44411.410000000033</v>
      </c>
      <c r="D31" s="35">
        <f t="shared" si="3"/>
        <v>1.9644876139485314E-2</v>
      </c>
      <c r="E31" s="271">
        <f t="shared" si="4"/>
        <v>2.0786192916957786E-2</v>
      </c>
      <c r="F31" s="107">
        <f t="shared" si="5"/>
        <v>0.11807712951559567</v>
      </c>
      <c r="G31" s="103">
        <f t="shared" si="6"/>
        <v>5.8097428019842613E-2</v>
      </c>
      <c r="H31" s="1"/>
      <c r="I31" s="28">
        <v>2384.0749999999994</v>
      </c>
      <c r="J31" s="265">
        <v>2554.2280000000001</v>
      </c>
      <c r="K31" s="35">
        <f t="shared" si="0"/>
        <v>4.8187780969356515E-3</v>
      </c>
      <c r="L31" s="271">
        <f t="shared" si="7"/>
        <v>4.7576502408199217E-3</v>
      </c>
      <c r="M31" s="107">
        <f t="shared" si="8"/>
        <v>7.137065738284272E-2</v>
      </c>
      <c r="N31" s="103">
        <f t="shared" si="9"/>
        <v>-1.2685343646473795E-2</v>
      </c>
      <c r="O31" s="1"/>
      <c r="P31" s="73">
        <f t="shared" si="1"/>
        <v>0.60020155463424629</v>
      </c>
      <c r="Q31" s="278">
        <f t="shared" si="2"/>
        <v>0.57512877884309421</v>
      </c>
      <c r="R31" s="112">
        <f t="shared" si="10"/>
        <v>-4.1773926771034524E-2</v>
      </c>
      <c r="S31" s="4"/>
    </row>
    <row r="32" spans="1:19" ht="20.100000000000001" customHeight="1" thickBot="1" x14ac:dyDescent="0.3">
      <c r="A32" s="15" t="s">
        <v>18</v>
      </c>
      <c r="B32" s="28">
        <f>B33-SUM(B7:B31)</f>
        <v>136801.66999999946</v>
      </c>
      <c r="C32" s="265">
        <f>C33-SUM(C7:C31)</f>
        <v>121173.80000000121</v>
      </c>
      <c r="D32" s="35">
        <f t="shared" si="3"/>
        <v>6.7657803805337771E-2</v>
      </c>
      <c r="E32" s="271">
        <f t="shared" si="4"/>
        <v>5.6713848609645193E-2</v>
      </c>
      <c r="F32" s="107">
        <f t="shared" si="5"/>
        <v>-0.11423742122445077</v>
      </c>
      <c r="G32" s="103">
        <f t="shared" si="6"/>
        <v>-0.16175451433777061</v>
      </c>
      <c r="H32" s="1"/>
      <c r="I32" s="28">
        <f>I33-SUM(I7:I31)</f>
        <v>31906.832999999868</v>
      </c>
      <c r="J32" s="265">
        <f>J33-SUM(J7:J31)</f>
        <v>32690.326999999874</v>
      </c>
      <c r="K32" s="35">
        <f t="shared" si="0"/>
        <v>6.4491237902743428E-2</v>
      </c>
      <c r="L32" s="271">
        <f t="shared" si="7"/>
        <v>6.0890861005372818E-2</v>
      </c>
      <c r="M32" s="107">
        <f t="shared" si="8"/>
        <v>2.4555680596692542E-2</v>
      </c>
      <c r="N32" s="103">
        <f t="shared" si="9"/>
        <v>-5.5827380811021031E-2</v>
      </c>
      <c r="O32" s="1"/>
      <c r="P32" s="73">
        <f t="shared" si="1"/>
        <v>2.3323423610252707</v>
      </c>
      <c r="Q32" s="278">
        <f t="shared" si="2"/>
        <v>2.6978048885154671</v>
      </c>
      <c r="R32" s="112">
        <f t="shared" si="10"/>
        <v>0.1566933455384926</v>
      </c>
      <c r="S32" s="4"/>
    </row>
    <row r="33" spans="1:19" ht="26.25" customHeight="1" thickBot="1" x14ac:dyDescent="0.3">
      <c r="A33" s="63" t="s">
        <v>19</v>
      </c>
      <c r="B33" s="64">
        <v>2021964.39</v>
      </c>
      <c r="C33" s="305">
        <v>2136582.2100000009</v>
      </c>
      <c r="D33" s="65">
        <f>SUM(D7:D32)</f>
        <v>0.99999999999999956</v>
      </c>
      <c r="E33" s="307">
        <f>SUM(E7:E32)</f>
        <v>1.0000000000000002</v>
      </c>
      <c r="F33" s="117">
        <f t="shared" si="5"/>
        <v>5.6686369239173889E-2</v>
      </c>
      <c r="G33" s="119">
        <v>0</v>
      </c>
      <c r="H33" s="116"/>
      <c r="I33" s="64">
        <v>494746.79099999979</v>
      </c>
      <c r="J33" s="305">
        <v>536867.54399999999</v>
      </c>
      <c r="K33" s="65">
        <f>SUM(K7:K32)</f>
        <v>1</v>
      </c>
      <c r="L33" s="307">
        <f>SUM(L7:L32)</f>
        <v>0.99999999999999944</v>
      </c>
      <c r="M33" s="117">
        <f t="shared" si="8"/>
        <v>8.513598019476637E-2</v>
      </c>
      <c r="N33" s="119">
        <f t="shared" si="9"/>
        <v>-5.5511151231257827E-16</v>
      </c>
      <c r="O33" s="66"/>
      <c r="P33" s="67">
        <f t="shared" si="1"/>
        <v>2.446862038950151</v>
      </c>
      <c r="Q33" s="309">
        <f t="shared" si="2"/>
        <v>2.512739933372373</v>
      </c>
      <c r="R33" s="118">
        <f t="shared" si="10"/>
        <v>2.6923420026773375E-2</v>
      </c>
      <c r="S33" s="4"/>
    </row>
    <row r="35" spans="1:19" ht="15.75" thickBot="1" x14ac:dyDescent="0.3"/>
    <row r="36" spans="1:19" x14ac:dyDescent="0.25">
      <c r="A36" s="397" t="s">
        <v>2</v>
      </c>
      <c r="B36" s="385" t="s">
        <v>1</v>
      </c>
      <c r="C36" s="380"/>
      <c r="D36" s="385" t="s">
        <v>13</v>
      </c>
      <c r="E36" s="380"/>
      <c r="F36" s="400" t="s">
        <v>100</v>
      </c>
      <c r="G36" s="396"/>
      <c r="I36" s="393" t="s">
        <v>20</v>
      </c>
      <c r="J36" s="394"/>
      <c r="K36" s="385" t="s">
        <v>13</v>
      </c>
      <c r="L36" s="386"/>
      <c r="M36" s="395" t="s">
        <v>101</v>
      </c>
      <c r="N36" s="396"/>
      <c r="P36" s="391" t="s">
        <v>23</v>
      </c>
      <c r="Q36" s="380"/>
      <c r="R36" s="247" t="s">
        <v>0</v>
      </c>
    </row>
    <row r="37" spans="1:19" x14ac:dyDescent="0.25">
      <c r="A37" s="398"/>
      <c r="B37" s="388" t="str">
        <f>B5</f>
        <v>jan - set</v>
      </c>
      <c r="C37" s="376"/>
      <c r="D37" s="388" t="str">
        <f>B37</f>
        <v>jan - set</v>
      </c>
      <c r="E37" s="376"/>
      <c r="F37" s="388" t="str">
        <f>B37</f>
        <v>jan - set</v>
      </c>
      <c r="G37" s="377"/>
      <c r="I37" s="390" t="str">
        <f>B37</f>
        <v>jan - set</v>
      </c>
      <c r="J37" s="376"/>
      <c r="K37" s="388" t="str">
        <f>B37</f>
        <v>jan - set</v>
      </c>
      <c r="L37" s="389"/>
      <c r="M37" s="376" t="str">
        <f>B37</f>
        <v>jan - set</v>
      </c>
      <c r="N37" s="377"/>
      <c r="P37" s="390" t="str">
        <f>B37</f>
        <v>jan - set</v>
      </c>
      <c r="Q37" s="389"/>
      <c r="R37" s="248" t="s">
        <v>95</v>
      </c>
    </row>
    <row r="38" spans="1:19" ht="19.5" customHeight="1" thickBot="1" x14ac:dyDescent="0.3">
      <c r="A38" s="399"/>
      <c r="B38" s="172">
        <v>2016</v>
      </c>
      <c r="C38" s="252">
        <v>2017</v>
      </c>
      <c r="D38" s="172">
        <f>B38</f>
        <v>2016</v>
      </c>
      <c r="E38" s="252">
        <f>C38</f>
        <v>2017</v>
      </c>
      <c r="F38" s="172" t="s">
        <v>1</v>
      </c>
      <c r="G38" s="251" t="s">
        <v>15</v>
      </c>
      <c r="I38" s="41">
        <f>B38</f>
        <v>2016</v>
      </c>
      <c r="J38" s="252">
        <f>C38</f>
        <v>2017</v>
      </c>
      <c r="K38" s="172">
        <f>B38</f>
        <v>2016</v>
      </c>
      <c r="L38" s="252">
        <f>C38</f>
        <v>2017</v>
      </c>
      <c r="M38" s="42">
        <v>1000</v>
      </c>
      <c r="N38" s="251" t="s">
        <v>15</v>
      </c>
      <c r="P38" s="41">
        <f>B38</f>
        <v>2016</v>
      </c>
      <c r="Q38" s="252">
        <f>C38</f>
        <v>2017</v>
      </c>
      <c r="R38" s="249" t="s">
        <v>24</v>
      </c>
    </row>
    <row r="39" spans="1:19" ht="20.100000000000001" customHeight="1" x14ac:dyDescent="0.25">
      <c r="A39" s="68" t="s">
        <v>35</v>
      </c>
      <c r="B39" s="28">
        <v>273927.87000000017</v>
      </c>
      <c r="C39" s="304">
        <v>283869.39000000019</v>
      </c>
      <c r="D39" s="4">
        <f>B39/$B$62</f>
        <v>0.22817974356205856</v>
      </c>
      <c r="E39" s="306">
        <f>C39/$C$62</f>
        <v>0.2424797958979783</v>
      </c>
      <c r="F39" s="107">
        <f>(C39-B39)/B39</f>
        <v>3.6292473635486641E-2</v>
      </c>
      <c r="G39" s="103">
        <f>(E39-D39)/D39</f>
        <v>6.2670121863952946E-2</v>
      </c>
      <c r="I39" s="70">
        <v>78073.770999999935</v>
      </c>
      <c r="J39" s="304">
        <v>77856.096999999965</v>
      </c>
      <c r="K39" s="71">
        <f>I39/$I$62</f>
        <v>0.26732780816121643</v>
      </c>
      <c r="L39" s="306">
        <f>J39/$J$62</f>
        <v>0.26301469625890894</v>
      </c>
      <c r="M39" s="107">
        <f>(J39-I39)/I39</f>
        <v>-2.7880554149225115E-3</v>
      </c>
      <c r="N39" s="103">
        <f>(L39-K39)/K39</f>
        <v>-1.6134168502613816E-2</v>
      </c>
      <c r="P39" s="73">
        <f t="shared" ref="P39:P62" si="11">(I39/B39)*10</f>
        <v>2.8501579996223052</v>
      </c>
      <c r="Q39" s="308">
        <f t="shared" ref="Q39:Q62" si="12">(J39/C39)*10</f>
        <v>2.7426732061530097</v>
      </c>
      <c r="R39" s="112">
        <f>(Q39-P39)/P39</f>
        <v>-3.7711871932552189E-2</v>
      </c>
    </row>
    <row r="40" spans="1:19" ht="20.100000000000001" customHeight="1" x14ac:dyDescent="0.25">
      <c r="A40" s="68" t="s">
        <v>37</v>
      </c>
      <c r="B40" s="28">
        <v>120716.24999999988</v>
      </c>
      <c r="C40" s="265">
        <v>133153.18000000002</v>
      </c>
      <c r="D40" s="4">
        <f t="shared" ref="D40:D61" si="13">B40/$B$62</f>
        <v>0.10055567901423579</v>
      </c>
      <c r="E40" s="271">
        <f t="shared" ref="E40:E61" si="14">C40/$C$62</f>
        <v>0.11373877229090024</v>
      </c>
      <c r="F40" s="107">
        <f t="shared" ref="F40:F62" si="15">(C40-B40)/B40</f>
        <v>0.10302614602425234</v>
      </c>
      <c r="G40" s="103">
        <f t="shared" ref="G40:G61" si="16">(E40-D40)/D40</f>
        <v>0.13110242410871795</v>
      </c>
      <c r="I40" s="28">
        <v>40000.453999999991</v>
      </c>
      <c r="J40" s="265">
        <v>43660.036000000007</v>
      </c>
      <c r="K40" s="4">
        <f t="shared" ref="K40:K62" si="17">I40/$I$62</f>
        <v>0.1369632023189141</v>
      </c>
      <c r="L40" s="271">
        <f t="shared" ref="L40:L62" si="18">J40/$J$62</f>
        <v>0.14749302302160147</v>
      </c>
      <c r="M40" s="107">
        <f t="shared" ref="M40:M62" si="19">(J40-I40)/I40</f>
        <v>9.1488511605393716E-2</v>
      </c>
      <c r="N40" s="103">
        <f t="shared" ref="N40:N62" si="20">(L40-K40)/K40</f>
        <v>7.688065498183265E-2</v>
      </c>
      <c r="P40" s="73">
        <f t="shared" si="11"/>
        <v>3.3135931575077944</v>
      </c>
      <c r="Q40" s="278">
        <f t="shared" si="12"/>
        <v>3.2789330303639765</v>
      </c>
      <c r="R40" s="112">
        <f t="shared" ref="R40:R62" si="21">(Q40-P40)/P40</f>
        <v>-1.0459982712508455E-2</v>
      </c>
    </row>
    <row r="41" spans="1:19" ht="20.100000000000001" customHeight="1" x14ac:dyDescent="0.25">
      <c r="A41" s="68" t="s">
        <v>39</v>
      </c>
      <c r="B41" s="28">
        <v>169014.68000000005</v>
      </c>
      <c r="C41" s="265">
        <v>202992.12000000005</v>
      </c>
      <c r="D41" s="4">
        <f t="shared" si="13"/>
        <v>0.14078788821532973</v>
      </c>
      <c r="E41" s="271">
        <f t="shared" si="14"/>
        <v>0.17339484129126392</v>
      </c>
      <c r="F41" s="107">
        <f t="shared" si="15"/>
        <v>0.20103247836223453</v>
      </c>
      <c r="G41" s="103">
        <f t="shared" si="16"/>
        <v>0.23160339635227073</v>
      </c>
      <c r="I41" s="28">
        <v>32579.581999999988</v>
      </c>
      <c r="J41" s="265">
        <v>35094.910000000011</v>
      </c>
      <c r="K41" s="4">
        <f t="shared" si="17"/>
        <v>0.11155383088731072</v>
      </c>
      <c r="L41" s="271">
        <f t="shared" si="18"/>
        <v>0.1185581791222305</v>
      </c>
      <c r="M41" s="107">
        <f t="shared" si="19"/>
        <v>7.720565598416898E-2</v>
      </c>
      <c r="N41" s="103">
        <f t="shared" si="20"/>
        <v>6.2788952913642448E-2</v>
      </c>
      <c r="P41" s="73">
        <f t="shared" si="11"/>
        <v>1.927618476690899</v>
      </c>
      <c r="Q41" s="278">
        <f t="shared" si="12"/>
        <v>1.7288804117125336</v>
      </c>
      <c r="R41" s="112">
        <f t="shared" si="21"/>
        <v>-0.10310031128127324</v>
      </c>
    </row>
    <row r="42" spans="1:19" ht="20.100000000000001" customHeight="1" x14ac:dyDescent="0.25">
      <c r="A42" s="68" t="s">
        <v>40</v>
      </c>
      <c r="B42" s="28">
        <v>100667.42000000001</v>
      </c>
      <c r="C42" s="265">
        <v>99290.469999999958</v>
      </c>
      <c r="D42" s="4">
        <f t="shared" si="13"/>
        <v>8.3855162604133837E-2</v>
      </c>
      <c r="E42" s="271">
        <f t="shared" si="14"/>
        <v>8.481341683305238E-2</v>
      </c>
      <c r="F42" s="107">
        <f t="shared" si="15"/>
        <v>-1.3678208898172369E-2</v>
      </c>
      <c r="G42" s="103">
        <f t="shared" si="16"/>
        <v>1.1427492347040099E-2</v>
      </c>
      <c r="I42" s="28">
        <v>31698.368999999992</v>
      </c>
      <c r="J42" s="265">
        <v>32016.589000000011</v>
      </c>
      <c r="K42" s="4">
        <f t="shared" si="17"/>
        <v>0.10853652127364841</v>
      </c>
      <c r="L42" s="271">
        <f t="shared" si="18"/>
        <v>0.1081589465123243</v>
      </c>
      <c r="M42" s="107">
        <f t="shared" si="19"/>
        <v>1.0039002322170565E-2</v>
      </c>
      <c r="N42" s="103">
        <f t="shared" si="20"/>
        <v>-3.4787807541034384E-3</v>
      </c>
      <c r="P42" s="73">
        <f t="shared" si="11"/>
        <v>3.1488210386240145</v>
      </c>
      <c r="Q42" s="278">
        <f t="shared" si="12"/>
        <v>3.2245379642175149</v>
      </c>
      <c r="R42" s="112">
        <f t="shared" si="21"/>
        <v>2.4046119060036363E-2</v>
      </c>
    </row>
    <row r="43" spans="1:19" ht="20.100000000000001" customHeight="1" x14ac:dyDescent="0.25">
      <c r="A43" s="68" t="s">
        <v>38</v>
      </c>
      <c r="B43" s="28">
        <v>101210.33999999997</v>
      </c>
      <c r="C43" s="265">
        <v>96766.539999999964</v>
      </c>
      <c r="D43" s="4">
        <f t="shared" si="13"/>
        <v>8.4307410658976525E-2</v>
      </c>
      <c r="E43" s="271">
        <f t="shared" si="14"/>
        <v>8.2657488604014437E-2</v>
      </c>
      <c r="F43" s="107">
        <f t="shared" si="15"/>
        <v>-4.3906581086477964E-2</v>
      </c>
      <c r="G43" s="103">
        <f t="shared" si="16"/>
        <v>-1.9570308731649028E-2</v>
      </c>
      <c r="I43" s="28">
        <v>33334.018000000018</v>
      </c>
      <c r="J43" s="265">
        <v>31437.204999999987</v>
      </c>
      <c r="K43" s="4">
        <f t="shared" si="17"/>
        <v>0.11413705083038127</v>
      </c>
      <c r="L43" s="271">
        <f t="shared" si="18"/>
        <v>0.10620166233485932</v>
      </c>
      <c r="M43" s="107">
        <f t="shared" si="19"/>
        <v>-5.6903221207837293E-2</v>
      </c>
      <c r="N43" s="103">
        <f t="shared" si="20"/>
        <v>-6.9525087934107402E-2</v>
      </c>
      <c r="P43" s="73">
        <f t="shared" si="11"/>
        <v>3.2935387826975022</v>
      </c>
      <c r="Q43" s="278">
        <f t="shared" si="12"/>
        <v>3.2487681175745253</v>
      </c>
      <c r="R43" s="112">
        <f t="shared" si="21"/>
        <v>-1.3593483507216649E-2</v>
      </c>
    </row>
    <row r="44" spans="1:19" ht="20.100000000000001" customHeight="1" x14ac:dyDescent="0.25">
      <c r="A44" s="68" t="s">
        <v>45</v>
      </c>
      <c r="B44" s="28">
        <v>75942.40999999996</v>
      </c>
      <c r="C44" s="265">
        <v>67886.109999999986</v>
      </c>
      <c r="D44" s="4">
        <f t="shared" si="13"/>
        <v>6.3259425334430894E-2</v>
      </c>
      <c r="E44" s="271">
        <f t="shared" si="14"/>
        <v>5.7987971500230051E-2</v>
      </c>
      <c r="F44" s="107">
        <f t="shared" si="15"/>
        <v>-0.10608433416848344</v>
      </c>
      <c r="G44" s="103">
        <f t="shared" si="16"/>
        <v>-8.3330725916849133E-2</v>
      </c>
      <c r="I44" s="28">
        <v>14911.007000000009</v>
      </c>
      <c r="J44" s="265">
        <v>14497.226000000002</v>
      </c>
      <c r="K44" s="4">
        <f t="shared" si="17"/>
        <v>5.1055902228503355E-2</v>
      </c>
      <c r="L44" s="271">
        <f t="shared" si="18"/>
        <v>4.8974757789190998E-2</v>
      </c>
      <c r="M44" s="107">
        <f t="shared" si="19"/>
        <v>-2.775003727112502E-2</v>
      </c>
      <c r="N44" s="103">
        <f t="shared" si="20"/>
        <v>-4.0762073501278792E-2</v>
      </c>
      <c r="P44" s="73">
        <f t="shared" si="11"/>
        <v>1.9634624447657134</v>
      </c>
      <c r="Q44" s="278">
        <f t="shared" si="12"/>
        <v>2.1355216847746918</v>
      </c>
      <c r="R44" s="112">
        <f t="shared" si="21"/>
        <v>8.7630522533120869E-2</v>
      </c>
    </row>
    <row r="45" spans="1:19" ht="20.100000000000001" customHeight="1" x14ac:dyDescent="0.25">
      <c r="A45" s="68" t="s">
        <v>46</v>
      </c>
      <c r="B45" s="28">
        <v>191549.96999999986</v>
      </c>
      <c r="C45" s="265">
        <v>123484.80000000006</v>
      </c>
      <c r="D45" s="4">
        <f t="shared" si="13"/>
        <v>0.15955960608871214</v>
      </c>
      <c r="E45" s="271">
        <f t="shared" si="14"/>
        <v>0.10548009103941311</v>
      </c>
      <c r="F45" s="107">
        <f t="shared" si="15"/>
        <v>-0.35533897499435707</v>
      </c>
      <c r="G45" s="103">
        <f t="shared" si="16"/>
        <v>-0.33892986060163521</v>
      </c>
      <c r="I45" s="28">
        <v>14158.841999999997</v>
      </c>
      <c r="J45" s="265">
        <v>14022.134000000004</v>
      </c>
      <c r="K45" s="4">
        <f t="shared" si="17"/>
        <v>4.8480458282986943E-2</v>
      </c>
      <c r="L45" s="271">
        <f t="shared" si="18"/>
        <v>4.7369794492931265E-2</v>
      </c>
      <c r="M45" s="107">
        <f t="shared" si="19"/>
        <v>-9.655309381939094E-3</v>
      </c>
      <c r="N45" s="103">
        <f t="shared" si="20"/>
        <v>-2.2909515078685619E-2</v>
      </c>
      <c r="P45" s="73">
        <f t="shared" si="11"/>
        <v>0.73917223792830711</v>
      </c>
      <c r="Q45" s="278">
        <f t="shared" si="12"/>
        <v>1.1355352237684311</v>
      </c>
      <c r="R45" s="112">
        <f t="shared" si="21"/>
        <v>0.53622547696193035</v>
      </c>
    </row>
    <row r="46" spans="1:19" ht="20.100000000000001" customHeight="1" x14ac:dyDescent="0.25">
      <c r="A46" s="68" t="s">
        <v>49</v>
      </c>
      <c r="B46" s="28">
        <v>53630.790000000023</v>
      </c>
      <c r="C46" s="265">
        <v>47819.820000000022</v>
      </c>
      <c r="D46" s="4">
        <f t="shared" si="13"/>
        <v>4.4674022797426972E-2</v>
      </c>
      <c r="E46" s="271">
        <f t="shared" si="14"/>
        <v>4.0847448164376084E-2</v>
      </c>
      <c r="F46" s="107">
        <f t="shared" si="15"/>
        <v>-0.10835137800506013</v>
      </c>
      <c r="G46" s="103">
        <f t="shared" si="16"/>
        <v>-8.5655474780106045E-2</v>
      </c>
      <c r="I46" s="28">
        <v>12802.380000000001</v>
      </c>
      <c r="J46" s="265">
        <v>11535.780999999994</v>
      </c>
      <c r="K46" s="4">
        <f t="shared" si="17"/>
        <v>4.3835876515392051E-2</v>
      </c>
      <c r="L46" s="271">
        <f t="shared" si="18"/>
        <v>3.8970357527995436E-2</v>
      </c>
      <c r="M46" s="107">
        <f t="shared" si="19"/>
        <v>-9.8934651213290606E-2</v>
      </c>
      <c r="N46" s="103">
        <f t="shared" si="20"/>
        <v>-0.11099399337180334</v>
      </c>
      <c r="P46" s="73">
        <f t="shared" si="11"/>
        <v>2.3871324662567894</v>
      </c>
      <c r="Q46" s="278">
        <f t="shared" si="12"/>
        <v>2.4123430410235733</v>
      </c>
      <c r="R46" s="112">
        <f t="shared" si="21"/>
        <v>1.0561028817272153E-2</v>
      </c>
    </row>
    <row r="47" spans="1:19" ht="20.100000000000001" customHeight="1" x14ac:dyDescent="0.25">
      <c r="A47" s="68" t="s">
        <v>47</v>
      </c>
      <c r="B47" s="28">
        <v>28266.870000000003</v>
      </c>
      <c r="C47" s="265">
        <v>22741.07</v>
      </c>
      <c r="D47" s="4">
        <f t="shared" si="13"/>
        <v>2.3546078564046963E-2</v>
      </c>
      <c r="E47" s="271">
        <f t="shared" si="14"/>
        <v>1.942530687123974E-2</v>
      </c>
      <c r="F47" s="107">
        <f t="shared" si="15"/>
        <v>-0.19548680133315088</v>
      </c>
      <c r="G47" s="103">
        <f t="shared" si="16"/>
        <v>-0.17500883136860515</v>
      </c>
      <c r="I47" s="28">
        <v>11539.595999999998</v>
      </c>
      <c r="J47" s="265">
        <v>10451.771999999994</v>
      </c>
      <c r="K47" s="4">
        <f t="shared" si="17"/>
        <v>3.9512052078872199E-2</v>
      </c>
      <c r="L47" s="271">
        <f t="shared" si="18"/>
        <v>3.5308341207334976E-2</v>
      </c>
      <c r="M47" s="107">
        <f t="shared" si="19"/>
        <v>-9.4268811490454643E-2</v>
      </c>
      <c r="N47" s="103">
        <f t="shared" si="20"/>
        <v>-0.10639059857346723</v>
      </c>
      <c r="P47" s="73">
        <f t="shared" si="11"/>
        <v>4.082374879142967</v>
      </c>
      <c r="Q47" s="278">
        <f t="shared" si="12"/>
        <v>4.595989546666007</v>
      </c>
      <c r="R47" s="112">
        <f t="shared" si="21"/>
        <v>0.12581271508090056</v>
      </c>
    </row>
    <row r="48" spans="1:19" ht="20.100000000000001" customHeight="1" x14ac:dyDescent="0.25">
      <c r="A48" s="68" t="s">
        <v>50</v>
      </c>
      <c r="B48" s="28">
        <v>34055.539999999979</v>
      </c>
      <c r="C48" s="265">
        <v>34376.010000000017</v>
      </c>
      <c r="D48" s="4">
        <f t="shared" si="13"/>
        <v>2.8367994772008479E-2</v>
      </c>
      <c r="E48" s="271">
        <f t="shared" si="14"/>
        <v>2.9363813719354735E-2</v>
      </c>
      <c r="F48" s="107">
        <f t="shared" si="15"/>
        <v>9.410216370083626E-3</v>
      </c>
      <c r="G48" s="103">
        <f t="shared" si="16"/>
        <v>3.51036072640869E-2</v>
      </c>
      <c r="I48" s="28">
        <v>6989.2900000000045</v>
      </c>
      <c r="J48" s="265">
        <v>7547.1119999999974</v>
      </c>
      <c r="K48" s="4">
        <f t="shared" si="17"/>
        <v>2.393161688453746E-2</v>
      </c>
      <c r="L48" s="271">
        <f t="shared" si="18"/>
        <v>2.5495772929793374E-2</v>
      </c>
      <c r="M48" s="107">
        <f t="shared" si="19"/>
        <v>7.9810967923779452E-2</v>
      </c>
      <c r="N48" s="103">
        <f t="shared" si="20"/>
        <v>6.5359396851557339E-2</v>
      </c>
      <c r="P48" s="73">
        <f t="shared" si="11"/>
        <v>2.0523210026914884</v>
      </c>
      <c r="Q48" s="278">
        <f t="shared" si="12"/>
        <v>2.1954589843323857</v>
      </c>
      <c r="R48" s="112">
        <f t="shared" si="21"/>
        <v>6.9744441270727611E-2</v>
      </c>
    </row>
    <row r="49" spans="1:18" ht="20.100000000000001" customHeight="1" x14ac:dyDescent="0.25">
      <c r="A49" s="68" t="s">
        <v>53</v>
      </c>
      <c r="B49" s="28">
        <v>12584.26</v>
      </c>
      <c r="C49" s="265">
        <v>12621.190000000004</v>
      </c>
      <c r="D49" s="4">
        <f t="shared" si="13"/>
        <v>1.0482588791415308E-2</v>
      </c>
      <c r="E49" s="271">
        <f t="shared" si="14"/>
        <v>1.0780956605393783E-2</v>
      </c>
      <c r="F49" s="107">
        <f t="shared" si="15"/>
        <v>2.934618324796526E-3</v>
      </c>
      <c r="G49" s="103">
        <f t="shared" si="16"/>
        <v>2.8463180223460002E-2</v>
      </c>
      <c r="I49" s="28">
        <v>4133.5779999999995</v>
      </c>
      <c r="J49" s="265">
        <v>4179.9130000000014</v>
      </c>
      <c r="K49" s="4">
        <f t="shared" si="17"/>
        <v>1.4153541355180928E-2</v>
      </c>
      <c r="L49" s="271">
        <f t="shared" si="18"/>
        <v>1.4120648098808058E-2</v>
      </c>
      <c r="M49" s="107">
        <f t="shared" si="19"/>
        <v>1.1209417119987058E-2</v>
      </c>
      <c r="N49" s="103">
        <f t="shared" si="20"/>
        <v>-2.3240301170865149E-3</v>
      </c>
      <c r="P49" s="73">
        <f t="shared" si="11"/>
        <v>3.2847207543391503</v>
      </c>
      <c r="Q49" s="278">
        <f t="shared" si="12"/>
        <v>3.3118216269622751</v>
      </c>
      <c r="R49" s="112">
        <f t="shared" si="21"/>
        <v>8.2505864729366229E-3</v>
      </c>
    </row>
    <row r="50" spans="1:18" ht="20.100000000000001" customHeight="1" x14ac:dyDescent="0.25">
      <c r="A50" s="68" t="s">
        <v>58</v>
      </c>
      <c r="B50" s="28">
        <v>10262.570000000002</v>
      </c>
      <c r="C50" s="265">
        <v>12442.220000000007</v>
      </c>
      <c r="D50" s="4">
        <f t="shared" si="13"/>
        <v>8.5486394315688798E-3</v>
      </c>
      <c r="E50" s="271">
        <f t="shared" si="14"/>
        <v>1.0628081337398666E-2</v>
      </c>
      <c r="F50" s="107">
        <f t="shared" si="15"/>
        <v>0.21238831988478565</v>
      </c>
      <c r="G50" s="103">
        <f t="shared" si="16"/>
        <v>0.24324828792646344</v>
      </c>
      <c r="I50" s="28">
        <v>3011.6990000000001</v>
      </c>
      <c r="J50" s="265">
        <v>3459.8069999999993</v>
      </c>
      <c r="K50" s="4">
        <f t="shared" si="17"/>
        <v>1.0312181443257403E-2</v>
      </c>
      <c r="L50" s="271">
        <f t="shared" si="18"/>
        <v>1.1687974638896261E-2</v>
      </c>
      <c r="M50" s="107">
        <f t="shared" si="19"/>
        <v>0.14878910541856913</v>
      </c>
      <c r="N50" s="103">
        <f t="shared" si="20"/>
        <v>0.1334143704907769</v>
      </c>
      <c r="P50" s="73">
        <f t="shared" si="11"/>
        <v>2.9346440511489806</v>
      </c>
      <c r="Q50" s="278">
        <f t="shared" si="12"/>
        <v>2.7806991035361839</v>
      </c>
      <c r="R50" s="112">
        <f t="shared" si="21"/>
        <v>-5.2457792130709606E-2</v>
      </c>
    </row>
    <row r="51" spans="1:18" ht="20.100000000000001" customHeight="1" x14ac:dyDescent="0.25">
      <c r="A51" s="68" t="s">
        <v>60</v>
      </c>
      <c r="B51" s="28">
        <v>5725.9899999999989</v>
      </c>
      <c r="C51" s="265">
        <v>6751.8199999999979</v>
      </c>
      <c r="D51" s="4">
        <f t="shared" si="13"/>
        <v>4.7697042649910383E-3</v>
      </c>
      <c r="E51" s="271">
        <f t="shared" si="14"/>
        <v>5.7673704640711218E-3</v>
      </c>
      <c r="F51" s="107">
        <f t="shared" si="15"/>
        <v>0.17915329925480122</v>
      </c>
      <c r="G51" s="103">
        <f t="shared" si="16"/>
        <v>0.20916730758399713</v>
      </c>
      <c r="I51" s="28">
        <v>2218.6030000000005</v>
      </c>
      <c r="J51" s="265">
        <v>2388.3250000000003</v>
      </c>
      <c r="K51" s="4">
        <f t="shared" si="17"/>
        <v>7.5965880675841809E-3</v>
      </c>
      <c r="L51" s="271">
        <f t="shared" si="18"/>
        <v>8.0682772274412763E-3</v>
      </c>
      <c r="M51" s="107">
        <f t="shared" si="19"/>
        <v>7.6499490895847386E-2</v>
      </c>
      <c r="N51" s="103">
        <f t="shared" si="20"/>
        <v>6.2092238734105666E-2</v>
      </c>
      <c r="P51" s="73">
        <f t="shared" si="11"/>
        <v>3.8746190615072695</v>
      </c>
      <c r="Q51" s="278">
        <f t="shared" si="12"/>
        <v>3.5373054968882478</v>
      </c>
      <c r="R51" s="112">
        <f t="shared" si="21"/>
        <v>-8.7057220145869779E-2</v>
      </c>
    </row>
    <row r="52" spans="1:18" ht="20.100000000000001" customHeight="1" x14ac:dyDescent="0.25">
      <c r="A52" s="68" t="s">
        <v>62</v>
      </c>
      <c r="B52" s="28">
        <v>3316.0800000000013</v>
      </c>
      <c r="C52" s="265">
        <v>4701.510000000002</v>
      </c>
      <c r="D52" s="4">
        <f t="shared" si="13"/>
        <v>2.7622683446969854E-3</v>
      </c>
      <c r="E52" s="271">
        <f t="shared" si="14"/>
        <v>4.0160060414132842E-3</v>
      </c>
      <c r="F52" s="107">
        <f t="shared" si="15"/>
        <v>0.41779148874574806</v>
      </c>
      <c r="G52" s="103">
        <f t="shared" si="16"/>
        <v>0.45387976121987922</v>
      </c>
      <c r="I52" s="28">
        <v>1360.9399999999991</v>
      </c>
      <c r="J52" s="265">
        <v>1824.7109999999996</v>
      </c>
      <c r="K52" s="4">
        <f t="shared" si="17"/>
        <v>4.6599146240665886E-3</v>
      </c>
      <c r="L52" s="271">
        <f t="shared" si="18"/>
        <v>6.1642675129898964E-3</v>
      </c>
      <c r="M52" s="107">
        <f t="shared" si="19"/>
        <v>0.34077255426396513</v>
      </c>
      <c r="N52" s="103">
        <f t="shared" si="20"/>
        <v>0.32282842289726277</v>
      </c>
      <c r="P52" s="73">
        <f t="shared" si="11"/>
        <v>4.1040626281633692</v>
      </c>
      <c r="Q52" s="278">
        <f t="shared" si="12"/>
        <v>3.8811169177562075</v>
      </c>
      <c r="R52" s="112">
        <f t="shared" si="21"/>
        <v>-5.4323174524004113E-2</v>
      </c>
    </row>
    <row r="53" spans="1:18" ht="20.100000000000001" customHeight="1" x14ac:dyDescent="0.25">
      <c r="A53" s="68" t="s">
        <v>61</v>
      </c>
      <c r="B53" s="28">
        <v>5566.0000000000018</v>
      </c>
      <c r="C53" s="265">
        <v>4291.8700000000008</v>
      </c>
      <c r="D53" s="4">
        <f t="shared" si="13"/>
        <v>4.6364338636532953E-3</v>
      </c>
      <c r="E53" s="271">
        <f t="shared" si="14"/>
        <v>3.6660936271454125E-3</v>
      </c>
      <c r="F53" s="107">
        <f t="shared" si="15"/>
        <v>-0.22891304347826097</v>
      </c>
      <c r="G53" s="103">
        <f t="shared" si="16"/>
        <v>-0.20928590055273638</v>
      </c>
      <c r="I53" s="28">
        <v>1698.7809999999993</v>
      </c>
      <c r="J53" s="265">
        <v>1408.8190000000004</v>
      </c>
      <c r="K53" s="4">
        <f t="shared" si="17"/>
        <v>5.8166961254621551E-3</v>
      </c>
      <c r="L53" s="271">
        <f t="shared" si="18"/>
        <v>4.7592945915177348E-3</v>
      </c>
      <c r="M53" s="107">
        <f t="shared" si="19"/>
        <v>-0.17068827588723853</v>
      </c>
      <c r="N53" s="103">
        <f t="shared" si="20"/>
        <v>-0.18178730866061985</v>
      </c>
      <c r="P53" s="73">
        <f t="shared" si="11"/>
        <v>3.0520679123248269</v>
      </c>
      <c r="Q53" s="278">
        <f t="shared" si="12"/>
        <v>3.2825295267564023</v>
      </c>
      <c r="R53" s="112">
        <f t="shared" si="21"/>
        <v>7.5509988981872875E-2</v>
      </c>
    </row>
    <row r="54" spans="1:18" ht="20.100000000000001" customHeight="1" x14ac:dyDescent="0.25">
      <c r="A54" s="68" t="s">
        <v>64</v>
      </c>
      <c r="B54" s="28">
        <v>2814.6299999999992</v>
      </c>
      <c r="C54" s="265">
        <v>4281.9100000000017</v>
      </c>
      <c r="D54" s="4">
        <f t="shared" si="13"/>
        <v>2.3445644710123007E-3</v>
      </c>
      <c r="E54" s="271">
        <f t="shared" si="14"/>
        <v>3.6575858455662022E-3</v>
      </c>
      <c r="F54" s="107">
        <f t="shared" si="15"/>
        <v>0.52130475408846022</v>
      </c>
      <c r="G54" s="103">
        <f t="shared" si="16"/>
        <v>0.56002783919479293</v>
      </c>
      <c r="I54" s="28">
        <v>793.79100000000017</v>
      </c>
      <c r="J54" s="265">
        <v>1142.42</v>
      </c>
      <c r="K54" s="4">
        <f t="shared" si="17"/>
        <v>2.7179730843038229E-3</v>
      </c>
      <c r="L54" s="271">
        <f t="shared" si="18"/>
        <v>3.8593412831894581E-3</v>
      </c>
      <c r="M54" s="107">
        <f t="shared" si="19"/>
        <v>0.43919495181981127</v>
      </c>
      <c r="N54" s="103">
        <f t="shared" si="20"/>
        <v>0.41993359149764481</v>
      </c>
      <c r="P54" s="73">
        <f t="shared" si="11"/>
        <v>2.8202321441894682</v>
      </c>
      <c r="Q54" s="278">
        <f t="shared" si="12"/>
        <v>2.6680149746258088</v>
      </c>
      <c r="R54" s="112">
        <f t="shared" si="21"/>
        <v>-5.3973276589047048E-2</v>
      </c>
    </row>
    <row r="55" spans="1:18" ht="20.100000000000001" customHeight="1" x14ac:dyDescent="0.25">
      <c r="A55" s="68" t="s">
        <v>63</v>
      </c>
      <c r="B55" s="28">
        <v>4722.4999999999991</v>
      </c>
      <c r="C55" s="265">
        <v>4104.25</v>
      </c>
      <c r="D55" s="4">
        <f t="shared" si="13"/>
        <v>3.9338050523001575E-3</v>
      </c>
      <c r="E55" s="271">
        <f t="shared" si="14"/>
        <v>3.5058295729394309E-3</v>
      </c>
      <c r="F55" s="107">
        <f t="shared" si="15"/>
        <v>-0.13091582848067743</v>
      </c>
      <c r="G55" s="103">
        <f t="shared" si="16"/>
        <v>-0.10879427772112973</v>
      </c>
      <c r="I55" s="28">
        <v>1135.2549999999997</v>
      </c>
      <c r="J55" s="265">
        <v>1084.3440000000003</v>
      </c>
      <c r="K55" s="4">
        <f t="shared" si="17"/>
        <v>3.8871598869492535E-3</v>
      </c>
      <c r="L55" s="271">
        <f t="shared" si="18"/>
        <v>3.66314802295022E-3</v>
      </c>
      <c r="M55" s="107">
        <f t="shared" si="19"/>
        <v>-4.4845431202680801E-2</v>
      </c>
      <c r="N55" s="103">
        <f t="shared" si="20"/>
        <v>-5.762867247913589E-2</v>
      </c>
      <c r="P55" s="73">
        <f t="shared" si="11"/>
        <v>2.4039280042350448</v>
      </c>
      <c r="Q55" s="278">
        <f t="shared" si="12"/>
        <v>2.6420028019735646</v>
      </c>
      <c r="R55" s="112">
        <f t="shared" si="21"/>
        <v>9.9035743715743141E-2</v>
      </c>
    </row>
    <row r="56" spans="1:18" ht="20.100000000000001" customHeight="1" x14ac:dyDescent="0.25">
      <c r="A56" s="68" t="s">
        <v>66</v>
      </c>
      <c r="B56" s="28">
        <v>1144.8400000000001</v>
      </c>
      <c r="C56" s="265">
        <v>1799.7799999999997</v>
      </c>
      <c r="D56" s="4">
        <f t="shared" si="13"/>
        <v>9.5364264183701712E-4</v>
      </c>
      <c r="E56" s="271">
        <f t="shared" si="14"/>
        <v>1.5373629649229283E-3</v>
      </c>
      <c r="F56" s="107">
        <f t="shared" si="15"/>
        <v>0.57207994130184092</v>
      </c>
      <c r="G56" s="103">
        <f t="shared" si="16"/>
        <v>0.61209545114455166</v>
      </c>
      <c r="I56" s="28">
        <v>293.93399999999997</v>
      </c>
      <c r="J56" s="265">
        <v>634.73300000000029</v>
      </c>
      <c r="K56" s="4">
        <f t="shared" si="17"/>
        <v>1.0064421246420779E-3</v>
      </c>
      <c r="L56" s="271">
        <f t="shared" si="18"/>
        <v>2.1442650432438991E-3</v>
      </c>
      <c r="M56" s="107">
        <f t="shared" si="19"/>
        <v>1.159440554682345</v>
      </c>
      <c r="N56" s="103">
        <f t="shared" si="20"/>
        <v>1.1305398400394524</v>
      </c>
      <c r="P56" s="73">
        <f t="shared" si="11"/>
        <v>2.5674679431186886</v>
      </c>
      <c r="Q56" s="278">
        <f t="shared" si="12"/>
        <v>3.5267254886708397</v>
      </c>
      <c r="R56" s="112">
        <f t="shared" si="21"/>
        <v>0.37362006724296093</v>
      </c>
    </row>
    <row r="57" spans="1:18" ht="20.100000000000001" customHeight="1" x14ac:dyDescent="0.25">
      <c r="A57" s="68" t="s">
        <v>65</v>
      </c>
      <c r="B57" s="28">
        <v>1395.2</v>
      </c>
      <c r="C57" s="265">
        <v>1978.16</v>
      </c>
      <c r="D57" s="4">
        <f t="shared" si="13"/>
        <v>1.162190536573675E-3</v>
      </c>
      <c r="E57" s="271">
        <f t="shared" si="14"/>
        <v>1.6897342579048219E-3</v>
      </c>
      <c r="F57" s="107">
        <f t="shared" si="15"/>
        <v>0.41783256880733949</v>
      </c>
      <c r="G57" s="103">
        <f t="shared" si="16"/>
        <v>0.45392188692779301</v>
      </c>
      <c r="I57" s="28">
        <v>382.91300000000007</v>
      </c>
      <c r="J57" s="265">
        <v>530.6550000000002</v>
      </c>
      <c r="K57" s="4">
        <f t="shared" si="17"/>
        <v>1.3111098861413517E-3</v>
      </c>
      <c r="L57" s="271">
        <f t="shared" si="18"/>
        <v>1.792667100217873E-3</v>
      </c>
      <c r="M57" s="107">
        <f t="shared" si="19"/>
        <v>0.38583699169263019</v>
      </c>
      <c r="N57" s="103">
        <f t="shared" si="20"/>
        <v>0.36728974372526724</v>
      </c>
      <c r="P57" s="73">
        <f t="shared" si="11"/>
        <v>2.7445025802752299</v>
      </c>
      <c r="Q57" s="278">
        <f t="shared" si="12"/>
        <v>2.6825686496542249</v>
      </c>
      <c r="R57" s="112">
        <f t="shared" si="21"/>
        <v>-2.2566541225402657E-2</v>
      </c>
    </row>
    <row r="58" spans="1:18" ht="20.100000000000001" customHeight="1" x14ac:dyDescent="0.25">
      <c r="A58" s="68" t="s">
        <v>67</v>
      </c>
      <c r="B58" s="28">
        <v>1022.6300000000001</v>
      </c>
      <c r="C58" s="265">
        <v>1371.7499999999993</v>
      </c>
      <c r="D58" s="4">
        <f t="shared" si="13"/>
        <v>8.5184268091767306E-4</v>
      </c>
      <c r="E58" s="271">
        <f t="shared" si="14"/>
        <v>1.171741905751273E-3</v>
      </c>
      <c r="F58" s="107">
        <f t="shared" si="15"/>
        <v>0.34139424816404679</v>
      </c>
      <c r="G58" s="103">
        <f t="shared" si="16"/>
        <v>0.37553791562660249</v>
      </c>
      <c r="I58" s="28">
        <v>264.56200000000007</v>
      </c>
      <c r="J58" s="265">
        <v>375.18399999999997</v>
      </c>
      <c r="K58" s="4">
        <f t="shared" si="17"/>
        <v>9.0587118665944565E-4</v>
      </c>
      <c r="L58" s="271">
        <f t="shared" si="18"/>
        <v>1.2674525130793872E-3</v>
      </c>
      <c r="M58" s="107">
        <f t="shared" si="19"/>
        <v>0.41813261163734727</v>
      </c>
      <c r="N58" s="103">
        <f t="shared" si="20"/>
        <v>0.39915313760374066</v>
      </c>
      <c r="P58" s="73">
        <f t="shared" si="11"/>
        <v>2.5870745039750451</v>
      </c>
      <c r="Q58" s="278">
        <f t="shared" si="12"/>
        <v>2.7350756333151094</v>
      </c>
      <c r="R58" s="112">
        <f t="shared" si="21"/>
        <v>5.7207911528121914E-2</v>
      </c>
    </row>
    <row r="59" spans="1:18" ht="20.100000000000001" customHeight="1" x14ac:dyDescent="0.25">
      <c r="A59" s="68" t="s">
        <v>191</v>
      </c>
      <c r="B59" s="28">
        <v>141.04000000000002</v>
      </c>
      <c r="C59" s="265">
        <v>206.51000000000005</v>
      </c>
      <c r="D59" s="4">
        <f t="shared" si="13"/>
        <v>1.1748520160432279E-4</v>
      </c>
      <c r="E59" s="271">
        <f t="shared" si="14"/>
        <v>1.7639979657860073E-4</v>
      </c>
      <c r="F59" s="107">
        <f t="shared" si="15"/>
        <v>0.46419455473624516</v>
      </c>
      <c r="G59" s="103">
        <f t="shared" si="16"/>
        <v>0.50146396456547615</v>
      </c>
      <c r="I59" s="28">
        <v>89.045999999999992</v>
      </c>
      <c r="J59" s="265">
        <v>173.06700000000001</v>
      </c>
      <c r="K59" s="4">
        <f t="shared" si="17"/>
        <v>3.0489717225934551E-4</v>
      </c>
      <c r="L59" s="271">
        <f t="shared" si="18"/>
        <v>5.84657672185142E-4</v>
      </c>
      <c r="M59" s="107">
        <f t="shared" si="19"/>
        <v>0.94356849268917209</v>
      </c>
      <c r="N59" s="103">
        <f t="shared" si="20"/>
        <v>0.9175568859911637</v>
      </c>
      <c r="P59" s="73">
        <f t="shared" si="11"/>
        <v>6.3135280771412354</v>
      </c>
      <c r="Q59" s="278">
        <f t="shared" si="12"/>
        <v>8.3805626846157555</v>
      </c>
      <c r="R59" s="112">
        <f t="shared" si="21"/>
        <v>0.32739770572311655</v>
      </c>
    </row>
    <row r="60" spans="1:18" ht="20.100000000000001" customHeight="1" x14ac:dyDescent="0.25">
      <c r="A60" s="68" t="s">
        <v>68</v>
      </c>
      <c r="B60" s="28">
        <v>371.94</v>
      </c>
      <c r="C60" s="265">
        <v>382.45999999999987</v>
      </c>
      <c r="D60" s="4">
        <f t="shared" si="13"/>
        <v>3.0982307065167194E-4</v>
      </c>
      <c r="E60" s="271">
        <f t="shared" si="14"/>
        <v>3.2669539586195146E-4</v>
      </c>
      <c r="F60" s="107">
        <f t="shared" si="15"/>
        <v>2.8284131849222637E-2</v>
      </c>
      <c r="G60" s="103">
        <f t="shared" si="16"/>
        <v>5.4457936830820286E-2</v>
      </c>
      <c r="I60" s="28">
        <v>175.32499999999996</v>
      </c>
      <c r="J60" s="265">
        <v>164.87699999999998</v>
      </c>
      <c r="K60" s="4">
        <f t="shared" si="17"/>
        <v>6.0032002253183458E-4</v>
      </c>
      <c r="L60" s="271">
        <f t="shared" si="18"/>
        <v>5.5699008486233444E-4</v>
      </c>
      <c r="M60" s="107">
        <f t="shared" si="19"/>
        <v>-5.9592185940396301E-2</v>
      </c>
      <c r="N60" s="103">
        <f t="shared" si="20"/>
        <v>-7.2178065103937761E-2</v>
      </c>
      <c r="P60" s="73">
        <f t="shared" si="11"/>
        <v>4.713797924396407</v>
      </c>
      <c r="Q60" s="278">
        <f t="shared" si="12"/>
        <v>4.3109606233331599</v>
      </c>
      <c r="R60" s="112">
        <f t="shared" si="21"/>
        <v>-8.5459179100221966E-2</v>
      </c>
    </row>
    <row r="61" spans="1:18" ht="20.100000000000001" customHeight="1" thickBot="1" x14ac:dyDescent="0.3">
      <c r="A61" s="15" t="s">
        <v>18</v>
      </c>
      <c r="B61" s="28">
        <f>B62-SUM(B39:B60)</f>
        <v>2441.7999999998137</v>
      </c>
      <c r="C61" s="265">
        <f>C62-SUM(C39:C60)</f>
        <v>3380.0200000002515</v>
      </c>
      <c r="D61" s="4">
        <f t="shared" si="13"/>
        <v>2.0340000374178494E-3</v>
      </c>
      <c r="E61" s="271">
        <f t="shared" si="14"/>
        <v>2.8871959732296075E-3</v>
      </c>
      <c r="F61" s="107">
        <f t="shared" si="15"/>
        <v>0.38423294291117588</v>
      </c>
      <c r="G61" s="103">
        <f t="shared" si="16"/>
        <v>0.41946702070609848</v>
      </c>
      <c r="I61" s="28">
        <f>I62-SUM(I39:I60)</f>
        <v>406.82499999995343</v>
      </c>
      <c r="J61" s="265">
        <f>J62-SUM(J39:J60)</f>
        <v>528.52900000009686</v>
      </c>
      <c r="K61" s="4">
        <f t="shared" si="17"/>
        <v>1.3929855591985497E-3</v>
      </c>
      <c r="L61" s="271">
        <f t="shared" si="18"/>
        <v>1.7854850134479568E-3</v>
      </c>
      <c r="M61" s="107">
        <f t="shared" si="19"/>
        <v>0.29915565660949389</v>
      </c>
      <c r="N61" s="103">
        <f t="shared" si="20"/>
        <v>0.28176850194716346</v>
      </c>
      <c r="P61" s="73">
        <f t="shared" si="11"/>
        <v>1.6660864935702533</v>
      </c>
      <c r="Q61" s="278">
        <f t="shared" si="12"/>
        <v>1.5636860136923969</v>
      </c>
      <c r="R61" s="112">
        <f t="shared" si="21"/>
        <v>-6.1461682975667495E-2</v>
      </c>
    </row>
    <row r="62" spans="1:18" s="2" customFormat="1" ht="26.25" customHeight="1" thickBot="1" x14ac:dyDescent="0.3">
      <c r="A62" s="19" t="s">
        <v>19</v>
      </c>
      <c r="B62" s="72">
        <v>1200491.6199999996</v>
      </c>
      <c r="C62" s="310">
        <v>1170692.9600000004</v>
      </c>
      <c r="D62" s="69">
        <f>SUM(D39:D61)</f>
        <v>0.99999999999999978</v>
      </c>
      <c r="E62" s="311">
        <f>SUM(E39:E61)</f>
        <v>1.0000000000000002</v>
      </c>
      <c r="F62" s="117">
        <f t="shared" si="15"/>
        <v>-2.4822047487511181E-2</v>
      </c>
      <c r="G62" s="118">
        <v>0</v>
      </c>
      <c r="I62" s="72">
        <v>292052.56099999993</v>
      </c>
      <c r="J62" s="310">
        <v>296014.24600000004</v>
      </c>
      <c r="K62" s="69">
        <f t="shared" si="17"/>
        <v>1</v>
      </c>
      <c r="L62" s="311">
        <f t="shared" si="18"/>
        <v>1</v>
      </c>
      <c r="M62" s="117">
        <f t="shared" si="19"/>
        <v>1.3564972642031086E-2</v>
      </c>
      <c r="N62" s="119">
        <f t="shared" si="20"/>
        <v>0</v>
      </c>
      <c r="P62" s="67">
        <f t="shared" si="11"/>
        <v>2.4327746744287979</v>
      </c>
      <c r="Q62" s="309">
        <f t="shared" si="12"/>
        <v>2.5285387041193101</v>
      </c>
      <c r="R62" s="118">
        <f t="shared" si="21"/>
        <v>3.9364118139299971E-2</v>
      </c>
    </row>
    <row r="64" spans="1:18" ht="15.75" thickBot="1" x14ac:dyDescent="0.3"/>
    <row r="65" spans="1:18" x14ac:dyDescent="0.25">
      <c r="A65" s="397" t="s">
        <v>16</v>
      </c>
      <c r="B65" s="385" t="s">
        <v>1</v>
      </c>
      <c r="C65" s="380"/>
      <c r="D65" s="385" t="s">
        <v>13</v>
      </c>
      <c r="E65" s="380"/>
      <c r="F65" s="400" t="s">
        <v>100</v>
      </c>
      <c r="G65" s="396"/>
      <c r="I65" s="393" t="s">
        <v>20</v>
      </c>
      <c r="J65" s="394"/>
      <c r="K65" s="385" t="s">
        <v>13</v>
      </c>
      <c r="L65" s="386"/>
      <c r="M65" s="395" t="s">
        <v>101</v>
      </c>
      <c r="N65" s="396"/>
      <c r="P65" s="391" t="s">
        <v>23</v>
      </c>
      <c r="Q65" s="380"/>
      <c r="R65" s="247" t="s">
        <v>0</v>
      </c>
    </row>
    <row r="66" spans="1:18" x14ac:dyDescent="0.25">
      <c r="A66" s="398"/>
      <c r="B66" s="388" t="str">
        <f>B37</f>
        <v>jan - set</v>
      </c>
      <c r="C66" s="376"/>
      <c r="D66" s="388" t="str">
        <f>B66</f>
        <v>jan - set</v>
      </c>
      <c r="E66" s="376"/>
      <c r="F66" s="388" t="str">
        <f>B66</f>
        <v>jan - set</v>
      </c>
      <c r="G66" s="377"/>
      <c r="I66" s="390" t="str">
        <f>B66</f>
        <v>jan - set</v>
      </c>
      <c r="J66" s="376"/>
      <c r="K66" s="388" t="str">
        <f>B66</f>
        <v>jan - set</v>
      </c>
      <c r="L66" s="389"/>
      <c r="M66" s="376" t="str">
        <f>B66</f>
        <v>jan - set</v>
      </c>
      <c r="N66" s="377"/>
      <c r="P66" s="390" t="str">
        <f>B66</f>
        <v>jan - set</v>
      </c>
      <c r="Q66" s="389"/>
      <c r="R66" s="248" t="s">
        <v>95</v>
      </c>
    </row>
    <row r="67" spans="1:18" ht="19.5" customHeight="1" thickBot="1" x14ac:dyDescent="0.3">
      <c r="A67" s="399"/>
      <c r="B67" s="172">
        <v>2016</v>
      </c>
      <c r="C67" s="252">
        <v>2017</v>
      </c>
      <c r="D67" s="172">
        <f>B67</f>
        <v>2016</v>
      </c>
      <c r="E67" s="252">
        <f>C67</f>
        <v>2017</v>
      </c>
      <c r="F67" s="172" t="s">
        <v>1</v>
      </c>
      <c r="G67" s="251" t="s">
        <v>15</v>
      </c>
      <c r="I67" s="41">
        <f>B67</f>
        <v>2016</v>
      </c>
      <c r="J67" s="252">
        <f>C67</f>
        <v>2017</v>
      </c>
      <c r="K67" s="172">
        <f>B67</f>
        <v>2016</v>
      </c>
      <c r="L67" s="252">
        <f>C67</f>
        <v>2017</v>
      </c>
      <c r="M67" s="42">
        <v>1000</v>
      </c>
      <c r="N67" s="251" t="s">
        <v>15</v>
      </c>
      <c r="P67" s="41">
        <f>B67</f>
        <v>2016</v>
      </c>
      <c r="Q67" s="252">
        <f>C67</f>
        <v>2017</v>
      </c>
      <c r="R67" s="249" t="s">
        <v>24</v>
      </c>
    </row>
    <row r="68" spans="1:18" ht="20.100000000000001" customHeight="1" x14ac:dyDescent="0.25">
      <c r="A68" s="68" t="s">
        <v>36</v>
      </c>
      <c r="B68" s="70">
        <v>144817.31000000006</v>
      </c>
      <c r="C68" s="304">
        <v>155771.10999999999</v>
      </c>
      <c r="D68" s="4">
        <f>B68/$B$96</f>
        <v>0.17628984829284125</v>
      </c>
      <c r="E68" s="306">
        <f>C68/$C$96</f>
        <v>0.16127222660361951</v>
      </c>
      <c r="F68" s="120">
        <f>(C68-B68)/B68</f>
        <v>7.563874788172717E-2</v>
      </c>
      <c r="G68" s="121">
        <f>(E68-D68)/D68</f>
        <v>-8.5187104275428527E-2</v>
      </c>
      <c r="I68" s="28">
        <v>54990.088999999971</v>
      </c>
      <c r="J68" s="304">
        <v>59542.770999999986</v>
      </c>
      <c r="K68" s="74">
        <f>I68/$I$96</f>
        <v>0.27129577886849549</v>
      </c>
      <c r="L68" s="306">
        <f>J68/$J$96</f>
        <v>0.2472159256046392</v>
      </c>
      <c r="M68" s="120">
        <f>(J68-I68)/I68</f>
        <v>8.2790955293780624E-2</v>
      </c>
      <c r="N68" s="121">
        <f>(L68-K68)/K68</f>
        <v>-8.875867278247794E-2</v>
      </c>
      <c r="P68" s="75">
        <f t="shared" ref="P68:P96" si="22">(I68/B68)*10</f>
        <v>3.7972041463827737</v>
      </c>
      <c r="Q68" s="308">
        <f t="shared" ref="Q68:Q96" si="23">(J68/C68)*10</f>
        <v>3.8224527641871453</v>
      </c>
      <c r="R68" s="124">
        <f>(Q68-P68)/P68</f>
        <v>6.6492653096946333E-3</v>
      </c>
    </row>
    <row r="69" spans="1:18" ht="20.100000000000001" customHeight="1" x14ac:dyDescent="0.25">
      <c r="A69" s="68" t="s">
        <v>41</v>
      </c>
      <c r="B69" s="28">
        <v>79017.010000000009</v>
      </c>
      <c r="C69" s="265">
        <v>84255.749999999985</v>
      </c>
      <c r="D69" s="4">
        <f t="shared" ref="D69:D95" si="24">B69/$B$96</f>
        <v>9.6189445208269067E-2</v>
      </c>
      <c r="E69" s="271">
        <f t="shared" ref="E69:E95" si="25">C69/$C$96</f>
        <v>8.7231274185938026E-2</v>
      </c>
      <c r="F69" s="122">
        <f t="shared" ref="F69:F96" si="26">(C69-B69)/B69</f>
        <v>6.6298889315097795E-2</v>
      </c>
      <c r="G69" s="103">
        <f t="shared" ref="G69:G95" si="27">(E69-D69)/D69</f>
        <v>-9.3130498912171067E-2</v>
      </c>
      <c r="I69" s="28">
        <v>29742.265000000003</v>
      </c>
      <c r="J69" s="265">
        <v>32921.460999999988</v>
      </c>
      <c r="K69" s="35">
        <f t="shared" ref="K69:K96" si="28">I69/$I$96</f>
        <v>0.14673464064566613</v>
      </c>
      <c r="L69" s="271">
        <f t="shared" ref="L69:L96" si="29">J69/$J$96</f>
        <v>0.13668677686115802</v>
      </c>
      <c r="M69" s="122">
        <f t="shared" ref="M69:M96" si="30">(J69-I69)/I69</f>
        <v>0.10689152288838745</v>
      </c>
      <c r="N69" s="103">
        <f t="shared" ref="N69:N96" si="31">(L69-K69)/K69</f>
        <v>-6.8476426154691253E-2</v>
      </c>
      <c r="P69" s="73">
        <f t="shared" si="22"/>
        <v>3.7640332125956171</v>
      </c>
      <c r="Q69" s="278">
        <f t="shared" si="23"/>
        <v>3.9073251380469576</v>
      </c>
      <c r="R69" s="112">
        <f t="shared" ref="R69:R96" si="32">(Q69-P69)/P69</f>
        <v>3.8068719737073917E-2</v>
      </c>
    </row>
    <row r="70" spans="1:18" ht="20.100000000000001" customHeight="1" x14ac:dyDescent="0.25">
      <c r="A70" s="68" t="s">
        <v>42</v>
      </c>
      <c r="B70" s="28">
        <v>81866.130000000063</v>
      </c>
      <c r="C70" s="265">
        <v>127092.53999999994</v>
      </c>
      <c r="D70" s="4">
        <f t="shared" si="24"/>
        <v>9.9657752502252839E-2</v>
      </c>
      <c r="E70" s="271">
        <f t="shared" si="25"/>
        <v>0.13158086188452767</v>
      </c>
      <c r="F70" s="122">
        <f t="shared" si="26"/>
        <v>0.55244348303748858</v>
      </c>
      <c r="G70" s="103">
        <f t="shared" si="27"/>
        <v>0.3203274063555987</v>
      </c>
      <c r="I70" s="28">
        <v>19936.456999999988</v>
      </c>
      <c r="J70" s="265">
        <v>31944.570999999996</v>
      </c>
      <c r="K70" s="35">
        <f t="shared" si="28"/>
        <v>9.8357299070624682E-2</v>
      </c>
      <c r="L70" s="271">
        <f t="shared" si="29"/>
        <v>0.13263082243532329</v>
      </c>
      <c r="M70" s="122">
        <f t="shared" si="30"/>
        <v>0.60231935895129296</v>
      </c>
      <c r="N70" s="103">
        <f t="shared" si="31"/>
        <v>0.34845937910605673</v>
      </c>
      <c r="P70" s="73">
        <f t="shared" si="22"/>
        <v>2.4352509395521653</v>
      </c>
      <c r="Q70" s="278">
        <f t="shared" si="23"/>
        <v>2.513489068673898</v>
      </c>
      <c r="R70" s="112">
        <f t="shared" si="32"/>
        <v>3.2127337618898695E-2</v>
      </c>
    </row>
    <row r="71" spans="1:18" ht="20.100000000000001" customHeight="1" x14ac:dyDescent="0.25">
      <c r="A71" s="68" t="s">
        <v>44</v>
      </c>
      <c r="B71" s="28">
        <v>96451.389999999985</v>
      </c>
      <c r="C71" s="265">
        <v>195031.30999999982</v>
      </c>
      <c r="D71" s="4">
        <f t="shared" si="24"/>
        <v>0.11741276585467343</v>
      </c>
      <c r="E71" s="271">
        <f t="shared" si="25"/>
        <v>0.20191891565207912</v>
      </c>
      <c r="F71" s="122">
        <f t="shared" si="26"/>
        <v>1.0220684222383924</v>
      </c>
      <c r="G71" s="103">
        <f t="shared" si="27"/>
        <v>0.71973561973663402</v>
      </c>
      <c r="I71" s="28">
        <v>15585.965</v>
      </c>
      <c r="J71" s="265">
        <v>31076.174999999977</v>
      </c>
      <c r="K71" s="35">
        <f t="shared" si="28"/>
        <v>7.6893974732285167E-2</v>
      </c>
      <c r="L71" s="271">
        <f t="shared" si="29"/>
        <v>0.12902532478504813</v>
      </c>
      <c r="M71" s="122">
        <f t="shared" si="30"/>
        <v>0.99385633164195974</v>
      </c>
      <c r="N71" s="103">
        <f t="shared" si="31"/>
        <v>0.67796404379229969</v>
      </c>
      <c r="P71" s="73">
        <f t="shared" si="22"/>
        <v>1.6159399050651322</v>
      </c>
      <c r="Q71" s="278">
        <f t="shared" si="23"/>
        <v>1.5933941580969746</v>
      </c>
      <c r="R71" s="112">
        <f t="shared" si="32"/>
        <v>-1.3952094937125063E-2</v>
      </c>
    </row>
    <row r="72" spans="1:18" ht="20.100000000000001" customHeight="1" x14ac:dyDescent="0.25">
      <c r="A72" s="68" t="s">
        <v>43</v>
      </c>
      <c r="B72" s="28">
        <v>70727.62</v>
      </c>
      <c r="C72" s="265">
        <v>70003.439999999973</v>
      </c>
      <c r="D72" s="4">
        <f t="shared" si="24"/>
        <v>8.6098556863911629E-2</v>
      </c>
      <c r="E72" s="271">
        <f t="shared" si="25"/>
        <v>7.2475638381936672E-2</v>
      </c>
      <c r="F72" s="122">
        <f t="shared" si="26"/>
        <v>-1.0238998569441785E-2</v>
      </c>
      <c r="G72" s="103">
        <f t="shared" si="27"/>
        <v>-0.15822470176251038</v>
      </c>
      <c r="I72" s="28">
        <v>20459.294000000002</v>
      </c>
      <c r="J72" s="265">
        <v>20294.631999999991</v>
      </c>
      <c r="K72" s="35">
        <f t="shared" si="28"/>
        <v>0.10093673608765281</v>
      </c>
      <c r="L72" s="271">
        <f t="shared" si="29"/>
        <v>8.4261383043216606E-2</v>
      </c>
      <c r="M72" s="122">
        <f t="shared" si="30"/>
        <v>-8.0482738065160587E-3</v>
      </c>
      <c r="N72" s="103">
        <f t="shared" si="31"/>
        <v>-0.16520598635124717</v>
      </c>
      <c r="P72" s="73">
        <f t="shared" si="22"/>
        <v>2.8926880333312504</v>
      </c>
      <c r="Q72" s="278">
        <f t="shared" si="23"/>
        <v>2.8990906732583426</v>
      </c>
      <c r="R72" s="112">
        <f t="shared" si="32"/>
        <v>2.2133876357620479E-3</v>
      </c>
    </row>
    <row r="73" spans="1:18" ht="20.100000000000001" customHeight="1" x14ac:dyDescent="0.25">
      <c r="A73" s="68" t="s">
        <v>48</v>
      </c>
      <c r="B73" s="28">
        <v>50908.850000000013</v>
      </c>
      <c r="C73" s="265">
        <v>69903.139999999985</v>
      </c>
      <c r="D73" s="4">
        <f t="shared" si="24"/>
        <v>6.1972656744300872E-2</v>
      </c>
      <c r="E73" s="271">
        <f t="shared" si="25"/>
        <v>7.23717962488971E-2</v>
      </c>
      <c r="F73" s="122">
        <f t="shared" si="26"/>
        <v>0.37310389058091015</v>
      </c>
      <c r="G73" s="103">
        <f t="shared" si="27"/>
        <v>0.16780206063301542</v>
      </c>
      <c r="I73" s="28">
        <v>12045.090999999995</v>
      </c>
      <c r="J73" s="265">
        <v>14519.948000000008</v>
      </c>
      <c r="K73" s="35">
        <f t="shared" si="28"/>
        <v>5.9424932816291784E-2</v>
      </c>
      <c r="L73" s="271">
        <f t="shared" si="29"/>
        <v>6.0285443963486895E-2</v>
      </c>
      <c r="M73" s="122">
        <f t="shared" si="30"/>
        <v>0.20546602761241187</v>
      </c>
      <c r="N73" s="103">
        <f t="shared" si="31"/>
        <v>1.4480641481839356E-2</v>
      </c>
      <c r="P73" s="73">
        <f t="shared" si="22"/>
        <v>2.3660112141602081</v>
      </c>
      <c r="Q73" s="278">
        <f t="shared" si="23"/>
        <v>2.0771524712623797</v>
      </c>
      <c r="R73" s="112">
        <f t="shared" si="32"/>
        <v>-0.12208680211194854</v>
      </c>
    </row>
    <row r="74" spans="1:18" ht="20.100000000000001" customHeight="1" x14ac:dyDescent="0.25">
      <c r="A74" s="68" t="s">
        <v>51</v>
      </c>
      <c r="B74" s="28">
        <v>24556.870000000003</v>
      </c>
      <c r="C74" s="265">
        <v>21912.199999999997</v>
      </c>
      <c r="D74" s="4">
        <f t="shared" si="24"/>
        <v>2.9893711510364494E-2</v>
      </c>
      <c r="E74" s="271">
        <f t="shared" si="25"/>
        <v>2.2686037762610994E-2</v>
      </c>
      <c r="F74" s="122">
        <f t="shared" si="26"/>
        <v>-0.10769572832368315</v>
      </c>
      <c r="G74" s="103">
        <f t="shared" si="27"/>
        <v>-0.24111003229741199</v>
      </c>
      <c r="I74" s="28">
        <v>6228.9750000000022</v>
      </c>
      <c r="J74" s="265">
        <v>5929.759</v>
      </c>
      <c r="K74" s="35">
        <f t="shared" si="28"/>
        <v>3.073089451041602E-2</v>
      </c>
      <c r="L74" s="271">
        <f t="shared" si="29"/>
        <v>2.4619795739728677E-2</v>
      </c>
      <c r="M74" s="122">
        <f t="shared" si="30"/>
        <v>-4.8036153620780633E-2</v>
      </c>
      <c r="N74" s="103">
        <f t="shared" si="31"/>
        <v>-0.19885847346929744</v>
      </c>
      <c r="P74" s="73">
        <f t="shared" si="22"/>
        <v>2.5365508715076479</v>
      </c>
      <c r="Q74" s="278">
        <f t="shared" si="23"/>
        <v>2.7061449785963987</v>
      </c>
      <c r="R74" s="112">
        <f t="shared" si="32"/>
        <v>6.6860124507555907E-2</v>
      </c>
    </row>
    <row r="75" spans="1:18" ht="20.100000000000001" customHeight="1" x14ac:dyDescent="0.25">
      <c r="A75" s="68" t="s">
        <v>52</v>
      </c>
      <c r="B75" s="28">
        <v>12994.079999999991</v>
      </c>
      <c r="C75" s="265">
        <v>13007.910000000005</v>
      </c>
      <c r="D75" s="4">
        <f t="shared" si="24"/>
        <v>1.5818028880007783E-2</v>
      </c>
      <c r="E75" s="271">
        <f t="shared" si="25"/>
        <v>1.3467289339849279E-2</v>
      </c>
      <c r="F75" s="122">
        <f t="shared" si="26"/>
        <v>1.0643308337346306E-3</v>
      </c>
      <c r="G75" s="103">
        <f t="shared" si="27"/>
        <v>-0.14861140777973769</v>
      </c>
      <c r="I75" s="28">
        <v>4770.8530000000001</v>
      </c>
      <c r="J75" s="265">
        <v>4674.9980000000005</v>
      </c>
      <c r="K75" s="35">
        <f t="shared" si="28"/>
        <v>2.3537191956574194E-2</v>
      </c>
      <c r="L75" s="271">
        <f t="shared" si="29"/>
        <v>1.9410147333751692E-2</v>
      </c>
      <c r="M75" s="122">
        <f t="shared" si="30"/>
        <v>-2.0091794905439251E-2</v>
      </c>
      <c r="N75" s="103">
        <f t="shared" si="31"/>
        <v>-0.17534141840015768</v>
      </c>
      <c r="P75" s="73">
        <f t="shared" si="22"/>
        <v>3.671558894511965</v>
      </c>
      <c r="Q75" s="278">
        <f t="shared" si="23"/>
        <v>3.5939655179041052</v>
      </c>
      <c r="R75" s="112">
        <f t="shared" si="32"/>
        <v>-2.1133632562408824E-2</v>
      </c>
    </row>
    <row r="76" spans="1:18" ht="20.100000000000001" customHeight="1" x14ac:dyDescent="0.25">
      <c r="A76" s="68" t="s">
        <v>56</v>
      </c>
      <c r="B76" s="28">
        <v>1534.5199999999998</v>
      </c>
      <c r="C76" s="265">
        <v>2845.2400000000002</v>
      </c>
      <c r="D76" s="4">
        <f t="shared" si="24"/>
        <v>1.8680107923723388E-3</v>
      </c>
      <c r="E76" s="271">
        <f t="shared" si="25"/>
        <v>2.9457207438637529E-3</v>
      </c>
      <c r="F76" s="122">
        <f t="shared" si="26"/>
        <v>0.85415634856502409</v>
      </c>
      <c r="G76" s="103">
        <f t="shared" si="27"/>
        <v>0.57692918900256596</v>
      </c>
      <c r="I76" s="28">
        <v>3361.494000000002</v>
      </c>
      <c r="J76" s="265">
        <v>4202.7629999999999</v>
      </c>
      <c r="K76" s="35">
        <f t="shared" si="28"/>
        <v>1.6584063591746058E-2</v>
      </c>
      <c r="L76" s="271">
        <f t="shared" si="29"/>
        <v>1.7449472500061014E-2</v>
      </c>
      <c r="M76" s="122">
        <f t="shared" si="30"/>
        <v>0.2502663994045497</v>
      </c>
      <c r="N76" s="103">
        <f t="shared" si="31"/>
        <v>5.2183163886664836E-2</v>
      </c>
      <c r="P76" s="73">
        <f t="shared" si="22"/>
        <v>21.905833746057418</v>
      </c>
      <c r="Q76" s="278">
        <f t="shared" si="23"/>
        <v>14.771207349819345</v>
      </c>
      <c r="R76" s="112">
        <f t="shared" si="32"/>
        <v>-0.32569526816216948</v>
      </c>
    </row>
    <row r="77" spans="1:18" ht="20.100000000000001" customHeight="1" x14ac:dyDescent="0.25">
      <c r="A77" s="68" t="s">
        <v>55</v>
      </c>
      <c r="B77" s="28">
        <v>12831.459999999997</v>
      </c>
      <c r="C77" s="265">
        <v>13484.750000000004</v>
      </c>
      <c r="D77" s="4">
        <f t="shared" si="24"/>
        <v>1.5620067357801767E-2</v>
      </c>
      <c r="E77" s="271">
        <f t="shared" si="25"/>
        <v>1.3960969127671743E-2</v>
      </c>
      <c r="F77" s="122">
        <f t="shared" si="26"/>
        <v>5.0913146282652672E-2</v>
      </c>
      <c r="G77" s="103">
        <f t="shared" si="27"/>
        <v>-0.10621581790435448</v>
      </c>
      <c r="I77" s="28">
        <v>3848.6930000000025</v>
      </c>
      <c r="J77" s="265">
        <v>3943.4760000000001</v>
      </c>
      <c r="K77" s="35">
        <f t="shared" si="28"/>
        <v>1.8987679126337254E-2</v>
      </c>
      <c r="L77" s="271">
        <f t="shared" si="29"/>
        <v>1.6372937521494935E-2</v>
      </c>
      <c r="M77" s="122">
        <f t="shared" si="30"/>
        <v>2.4627321534868477E-2</v>
      </c>
      <c r="N77" s="103">
        <f t="shared" si="31"/>
        <v>-0.13770727783236486</v>
      </c>
      <c r="P77" s="73">
        <f t="shared" si="22"/>
        <v>2.9994193957663455</v>
      </c>
      <c r="Q77" s="278">
        <f t="shared" si="23"/>
        <v>2.9243968186284497</v>
      </c>
      <c r="R77" s="112">
        <f t="shared" si="32"/>
        <v>-2.5012366474588234E-2</v>
      </c>
    </row>
    <row r="78" spans="1:18" ht="20.100000000000001" customHeight="1" x14ac:dyDescent="0.25">
      <c r="A78" s="68" t="s">
        <v>59</v>
      </c>
      <c r="B78" s="28">
        <v>38090.330000000009</v>
      </c>
      <c r="C78" s="265">
        <v>16083.550000000001</v>
      </c>
      <c r="D78" s="4">
        <f t="shared" si="24"/>
        <v>4.6368341582399636E-2</v>
      </c>
      <c r="E78" s="271">
        <f t="shared" si="25"/>
        <v>1.6651546748242631E-2</v>
      </c>
      <c r="F78" s="122">
        <f t="shared" si="26"/>
        <v>-0.57775241117627496</v>
      </c>
      <c r="G78" s="103">
        <f t="shared" si="27"/>
        <v>-0.64088543648576002</v>
      </c>
      <c r="I78" s="28">
        <v>2787.1349999999998</v>
      </c>
      <c r="J78" s="265">
        <v>3464.7109999999984</v>
      </c>
      <c r="K78" s="35">
        <f t="shared" si="28"/>
        <v>1.3750440750089431E-2</v>
      </c>
      <c r="L78" s="271">
        <f t="shared" si="29"/>
        <v>1.4385150748485906E-2</v>
      </c>
      <c r="M78" s="122">
        <f t="shared" si="30"/>
        <v>0.24310842495968035</v>
      </c>
      <c r="N78" s="103">
        <f t="shared" si="31"/>
        <v>4.6159247542108602E-2</v>
      </c>
      <c r="P78" s="73">
        <f t="shared" si="22"/>
        <v>0.73171721011605806</v>
      </c>
      <c r="Q78" s="278">
        <f t="shared" si="23"/>
        <v>2.1541954357091551</v>
      </c>
      <c r="R78" s="112">
        <f t="shared" si="32"/>
        <v>1.9440272907719049</v>
      </c>
    </row>
    <row r="79" spans="1:18" ht="20.100000000000001" customHeight="1" x14ac:dyDescent="0.25">
      <c r="A79" s="68" t="s">
        <v>57</v>
      </c>
      <c r="B79" s="28">
        <v>59816.939999999981</v>
      </c>
      <c r="C79" s="265">
        <v>64163.140000000014</v>
      </c>
      <c r="D79" s="4">
        <f t="shared" si="24"/>
        <v>7.2816704563439139E-2</v>
      </c>
      <c r="E79" s="271">
        <f t="shared" si="25"/>
        <v>6.6429085943341917E-2</v>
      </c>
      <c r="F79" s="122">
        <f t="shared" si="26"/>
        <v>7.2658347284231442E-2</v>
      </c>
      <c r="G79" s="103">
        <f t="shared" si="27"/>
        <v>-8.7721885498570185E-2</v>
      </c>
      <c r="I79" s="28">
        <v>3466.9860000000026</v>
      </c>
      <c r="J79" s="265">
        <v>3349.1420000000007</v>
      </c>
      <c r="K79" s="35">
        <f t="shared" si="28"/>
        <v>1.710451254581841E-2</v>
      </c>
      <c r="L79" s="271">
        <f t="shared" si="29"/>
        <v>1.3905319245410545E-2</v>
      </c>
      <c r="M79" s="122">
        <f t="shared" si="30"/>
        <v>-3.3990330506094277E-2</v>
      </c>
      <c r="N79" s="103">
        <f t="shared" si="31"/>
        <v>-0.18703796976605339</v>
      </c>
      <c r="P79" s="73">
        <f t="shared" si="22"/>
        <v>0.57959935764016079</v>
      </c>
      <c r="Q79" s="278">
        <f t="shared" si="23"/>
        <v>0.5219728959648795</v>
      </c>
      <c r="R79" s="112">
        <f t="shared" si="32"/>
        <v>-9.9424647242376998E-2</v>
      </c>
    </row>
    <row r="80" spans="1:18" ht="20.100000000000001" customHeight="1" x14ac:dyDescent="0.25">
      <c r="A80" s="68" t="s">
        <v>70</v>
      </c>
      <c r="B80" s="28">
        <v>39721.239999999976</v>
      </c>
      <c r="C80" s="265">
        <v>44411.410000000033</v>
      </c>
      <c r="D80" s="4">
        <f t="shared" si="24"/>
        <v>4.8353690408995516E-2</v>
      </c>
      <c r="E80" s="271">
        <f t="shared" si="25"/>
        <v>4.5979816008926554E-2</v>
      </c>
      <c r="F80" s="122">
        <f t="shared" si="26"/>
        <v>0.11807712951559567</v>
      </c>
      <c r="G80" s="103">
        <f t="shared" si="27"/>
        <v>-4.9093965320738717E-2</v>
      </c>
      <c r="I80" s="28">
        <v>2384.074999999998</v>
      </c>
      <c r="J80" s="265">
        <v>2554.2280000000001</v>
      </c>
      <c r="K80" s="35">
        <f t="shared" si="28"/>
        <v>1.1761928299587008E-2</v>
      </c>
      <c r="L80" s="271">
        <f t="shared" si="29"/>
        <v>1.0604911874613402E-2</v>
      </c>
      <c r="M80" s="122">
        <f t="shared" si="30"/>
        <v>7.137065738284333E-2</v>
      </c>
      <c r="N80" s="103">
        <f t="shared" si="31"/>
        <v>-9.8369620652612816E-2</v>
      </c>
      <c r="P80" s="73">
        <f t="shared" si="22"/>
        <v>0.60020155463424585</v>
      </c>
      <c r="Q80" s="278">
        <f t="shared" si="23"/>
        <v>0.57512877884309421</v>
      </c>
      <c r="R80" s="112">
        <f t="shared" si="32"/>
        <v>-4.1773926771033809E-2</v>
      </c>
    </row>
    <row r="81" spans="1:18" ht="20.100000000000001" customHeight="1" x14ac:dyDescent="0.25">
      <c r="A81" s="68" t="s">
        <v>71</v>
      </c>
      <c r="B81" s="28">
        <v>6323.2699999999977</v>
      </c>
      <c r="C81" s="265">
        <v>7500.220000000003</v>
      </c>
      <c r="D81" s="4">
        <f t="shared" si="24"/>
        <v>7.6974797350860434E-3</v>
      </c>
      <c r="E81" s="271">
        <f t="shared" si="25"/>
        <v>7.7650931512075619E-3</v>
      </c>
      <c r="F81" s="122">
        <f t="shared" ref="F81:F91" si="33">(C81-B81)/B81</f>
        <v>0.18612996123841077</v>
      </c>
      <c r="G81" s="103">
        <f t="shared" ref="G81:G91" si="34">(E81-D81)/D81</f>
        <v>8.7838381455333254E-3</v>
      </c>
      <c r="I81" s="28">
        <v>2003.8710000000001</v>
      </c>
      <c r="J81" s="265">
        <v>2271.0819999999999</v>
      </c>
      <c r="K81" s="35">
        <f t="shared" si="28"/>
        <v>9.8861768290098833E-3</v>
      </c>
      <c r="L81" s="271">
        <f t="shared" si="29"/>
        <v>9.4293165958640943E-3</v>
      </c>
      <c r="M81" s="122">
        <f>(J81-I81)/I81</f>
        <v>0.13334740609550205</v>
      </c>
      <c r="N81" s="103">
        <f>(L81-K81)/K81</f>
        <v>-4.6212023216617333E-2</v>
      </c>
      <c r="P81" s="73">
        <f t="shared" si="22"/>
        <v>3.16904228350205</v>
      </c>
      <c r="Q81" s="278">
        <f t="shared" si="23"/>
        <v>3.0280205113983309</v>
      </c>
      <c r="R81" s="112">
        <f>(Q81-P81)/P81</f>
        <v>-4.449980766677511E-2</v>
      </c>
    </row>
    <row r="82" spans="1:18" ht="20.100000000000001" customHeight="1" x14ac:dyDescent="0.25">
      <c r="A82" s="68" t="s">
        <v>69</v>
      </c>
      <c r="B82" s="28">
        <v>26461.140000000003</v>
      </c>
      <c r="C82" s="265">
        <v>21651.489999999998</v>
      </c>
      <c r="D82" s="4">
        <f t="shared" si="24"/>
        <v>3.2211828518673852E-2</v>
      </c>
      <c r="E82" s="271">
        <f t="shared" si="25"/>
        <v>2.2416120688784985E-2</v>
      </c>
      <c r="F82" s="122">
        <f>(C82-B82)/B82</f>
        <v>-0.18176276607886147</v>
      </c>
      <c r="G82" s="103">
        <f>(E82-D82)/D82</f>
        <v>-0.30410281813744588</v>
      </c>
      <c r="I82" s="28">
        <v>2516.043999999999</v>
      </c>
      <c r="J82" s="265">
        <v>2121.4229999999998</v>
      </c>
      <c r="K82" s="35">
        <f t="shared" si="28"/>
        <v>1.2413002580290513E-2</v>
      </c>
      <c r="L82" s="271">
        <f t="shared" si="29"/>
        <v>8.8079466530701193E-3</v>
      </c>
      <c r="M82" s="122">
        <f>(J82-I82)/I82</f>
        <v>-0.15684185173232237</v>
      </c>
      <c r="N82" s="103">
        <f>(L82-K82)/K82</f>
        <v>-0.29042577763937122</v>
      </c>
      <c r="P82" s="73">
        <f t="shared" si="22"/>
        <v>0.95084489935051875</v>
      </c>
      <c r="Q82" s="278">
        <f t="shared" si="23"/>
        <v>0.97980462314602834</v>
      </c>
      <c r="R82" s="112">
        <f>(Q82-P82)/P82</f>
        <v>3.0456832460573471E-2</v>
      </c>
    </row>
    <row r="83" spans="1:18" ht="20.100000000000001" customHeight="1" x14ac:dyDescent="0.25">
      <c r="A83" s="68" t="s">
        <v>74</v>
      </c>
      <c r="B83" s="28">
        <v>1454.5900000000004</v>
      </c>
      <c r="C83" s="265">
        <v>2640.9099999999994</v>
      </c>
      <c r="D83" s="4">
        <f t="shared" si="24"/>
        <v>1.7707099408785034E-3</v>
      </c>
      <c r="E83" s="271">
        <f t="shared" si="25"/>
        <v>2.7341747514013654E-3</v>
      </c>
      <c r="F83" s="122">
        <f>(C83-B83)/B83</f>
        <v>0.81557002316803962</v>
      </c>
      <c r="G83" s="103">
        <f>(E83-D83)/D83</f>
        <v>0.54411215991979889</v>
      </c>
      <c r="I83" s="28">
        <v>1394.8770000000002</v>
      </c>
      <c r="J83" s="265">
        <v>2008.4810000000004</v>
      </c>
      <c r="K83" s="35">
        <f t="shared" si="28"/>
        <v>6.8816808450837506E-3</v>
      </c>
      <c r="L83" s="271">
        <f t="shared" si="29"/>
        <v>8.3390222042963296E-3</v>
      </c>
      <c r="M83" s="122">
        <f>(J83-I83)/I83</f>
        <v>0.4398982849383854</v>
      </c>
      <c r="N83" s="103">
        <f>(L83-K83)/K83</f>
        <v>0.21177113441023623</v>
      </c>
      <c r="P83" s="73">
        <f t="shared" si="22"/>
        <v>9.5894856970005282</v>
      </c>
      <c r="Q83" s="278">
        <f t="shared" si="23"/>
        <v>7.6052610653146111</v>
      </c>
      <c r="R83" s="112">
        <f>(Q83-P83)/P83</f>
        <v>-0.20691668921374562</v>
      </c>
    </row>
    <row r="84" spans="1:18" ht="20.100000000000001" customHeight="1" x14ac:dyDescent="0.25">
      <c r="A84" s="68" t="s">
        <v>72</v>
      </c>
      <c r="B84" s="28">
        <v>2390.89</v>
      </c>
      <c r="C84" s="265">
        <v>2657.75</v>
      </c>
      <c r="D84" s="4">
        <f t="shared" si="24"/>
        <v>2.9104920909307805E-3</v>
      </c>
      <c r="E84" s="271">
        <f t="shared" si="25"/>
        <v>2.7516094624720194E-3</v>
      </c>
      <c r="F84" s="122">
        <f t="shared" si="33"/>
        <v>0.11161533989434902</v>
      </c>
      <c r="G84" s="103">
        <f t="shared" si="34"/>
        <v>-5.458961010539979E-2</v>
      </c>
      <c r="I84" s="28">
        <v>1369.1870000000006</v>
      </c>
      <c r="J84" s="265">
        <v>1963.8990000000001</v>
      </c>
      <c r="K84" s="35">
        <f t="shared" si="28"/>
        <v>6.7549382140774331E-3</v>
      </c>
      <c r="L84" s="271">
        <f t="shared" si="29"/>
        <v>8.1539219778506023E-3</v>
      </c>
      <c r="M84" s="122">
        <f t="shared" si="30"/>
        <v>0.43435410940945196</v>
      </c>
      <c r="N84" s="103">
        <f t="shared" si="31"/>
        <v>0.20710533826314764</v>
      </c>
      <c r="P84" s="73">
        <f t="shared" si="22"/>
        <v>5.7266833689546592</v>
      </c>
      <c r="Q84" s="278">
        <f t="shared" si="23"/>
        <v>7.3893293199134611</v>
      </c>
      <c r="R84" s="112">
        <f t="shared" si="32"/>
        <v>0.29033313767132529</v>
      </c>
    </row>
    <row r="85" spans="1:18" ht="20.100000000000001" customHeight="1" x14ac:dyDescent="0.25">
      <c r="A85" s="68" t="s">
        <v>54</v>
      </c>
      <c r="B85" s="28">
        <v>30469.969999999998</v>
      </c>
      <c r="C85" s="265">
        <v>6020.9700000000021</v>
      </c>
      <c r="D85" s="4">
        <f t="shared" si="24"/>
        <v>3.709188072052589E-2</v>
      </c>
      <c r="E85" s="271">
        <f t="shared" si="25"/>
        <v>6.2336028690659993E-3</v>
      </c>
      <c r="F85" s="122">
        <f t="shared" si="33"/>
        <v>-0.80239658916631684</v>
      </c>
      <c r="G85" s="103">
        <f t="shared" si="34"/>
        <v>-0.83194157999067297</v>
      </c>
      <c r="I85" s="28">
        <v>4471.0150000000012</v>
      </c>
      <c r="J85" s="265">
        <v>1143.809</v>
      </c>
      <c r="K85" s="35">
        <f t="shared" si="28"/>
        <v>2.2057929325368566E-2</v>
      </c>
      <c r="L85" s="271">
        <f t="shared" si="29"/>
        <v>4.7489862480521242E-3</v>
      </c>
      <c r="M85" s="122">
        <f t="shared" si="30"/>
        <v>-0.74417240827865716</v>
      </c>
      <c r="N85" s="103">
        <f t="shared" si="31"/>
        <v>-0.78470389590965051</v>
      </c>
      <c r="P85" s="73">
        <f t="shared" si="22"/>
        <v>1.4673512970311431</v>
      </c>
      <c r="Q85" s="278">
        <f t="shared" si="23"/>
        <v>1.8997088508994393</v>
      </c>
      <c r="R85" s="112">
        <f t="shared" si="32"/>
        <v>0.29465169979613942</v>
      </c>
    </row>
    <row r="86" spans="1:18" ht="20.100000000000001" customHeight="1" x14ac:dyDescent="0.25">
      <c r="A86" s="68" t="s">
        <v>75</v>
      </c>
      <c r="B86" s="28">
        <v>1870.2299999999996</v>
      </c>
      <c r="C86" s="265">
        <v>2361.62</v>
      </c>
      <c r="D86" s="4">
        <f t="shared" si="24"/>
        <v>2.2766792379496641E-3</v>
      </c>
      <c r="E86" s="271">
        <f t="shared" si="25"/>
        <v>2.4450215177361191E-3</v>
      </c>
      <c r="F86" s="122">
        <f t="shared" si="33"/>
        <v>0.26274308507509797</v>
      </c>
      <c r="G86" s="103">
        <f t="shared" si="34"/>
        <v>7.3942027923995568E-2</v>
      </c>
      <c r="I86" s="28">
        <v>886.74999999999989</v>
      </c>
      <c r="J86" s="265">
        <v>1043.8920000000001</v>
      </c>
      <c r="K86" s="35">
        <f t="shared" si="28"/>
        <v>4.3748161948171877E-3</v>
      </c>
      <c r="L86" s="271">
        <f t="shared" si="29"/>
        <v>4.3341403612418058E-3</v>
      </c>
      <c r="M86" s="122">
        <f t="shared" si="30"/>
        <v>0.17721116436425169</v>
      </c>
      <c r="N86" s="103">
        <f t="shared" si="31"/>
        <v>-9.2977240103413392E-3</v>
      </c>
      <c r="P86" s="73">
        <f t="shared" si="22"/>
        <v>4.7413954433411938</v>
      </c>
      <c r="Q86" s="278">
        <f t="shared" si="23"/>
        <v>4.4202369559878392</v>
      </c>
      <c r="R86" s="112">
        <f t="shared" si="32"/>
        <v>-6.7735014130573937E-2</v>
      </c>
    </row>
    <row r="87" spans="1:18" ht="20.100000000000001" customHeight="1" x14ac:dyDescent="0.25">
      <c r="A87" s="68" t="s">
        <v>73</v>
      </c>
      <c r="B87" s="28">
        <v>6313.1100000000006</v>
      </c>
      <c r="C87" s="265">
        <v>4308.6499999999996</v>
      </c>
      <c r="D87" s="4">
        <f t="shared" si="24"/>
        <v>7.6851117049199346E-3</v>
      </c>
      <c r="E87" s="271">
        <f t="shared" si="25"/>
        <v>4.4608116303189033E-3</v>
      </c>
      <c r="F87" s="122">
        <f t="shared" si="33"/>
        <v>-0.31750753590544134</v>
      </c>
      <c r="G87" s="103">
        <f t="shared" si="34"/>
        <v>-0.41955149103907824</v>
      </c>
      <c r="I87" s="28">
        <v>1418.7860000000001</v>
      </c>
      <c r="J87" s="265">
        <v>1019.2070000000002</v>
      </c>
      <c r="K87" s="35">
        <f t="shared" si="28"/>
        <v>6.9996368421538198E-3</v>
      </c>
      <c r="L87" s="271">
        <f t="shared" si="29"/>
        <v>4.2316505875705322E-3</v>
      </c>
      <c r="M87" s="122">
        <f t="shared" si="30"/>
        <v>-0.28163443958426415</v>
      </c>
      <c r="N87" s="103">
        <f t="shared" si="31"/>
        <v>-0.39544712347270372</v>
      </c>
      <c r="P87" s="73">
        <f t="shared" si="22"/>
        <v>2.2473646111029271</v>
      </c>
      <c r="Q87" s="278">
        <f t="shared" si="23"/>
        <v>2.3654903508059375</v>
      </c>
      <c r="R87" s="112">
        <f t="shared" si="32"/>
        <v>5.256189365954219E-2</v>
      </c>
    </row>
    <row r="88" spans="1:18" ht="20.100000000000001" customHeight="1" x14ac:dyDescent="0.25">
      <c r="A88" s="68" t="s">
        <v>103</v>
      </c>
      <c r="B88" s="28">
        <v>1237.6699999999998</v>
      </c>
      <c r="C88" s="265">
        <v>1482.6199999999994</v>
      </c>
      <c r="D88" s="4">
        <f t="shared" si="24"/>
        <v>1.5066476275287859E-3</v>
      </c>
      <c r="E88" s="271">
        <f t="shared" si="25"/>
        <v>1.5349792949864599E-3</v>
      </c>
      <c r="F88" s="122">
        <f t="shared" si="33"/>
        <v>0.19791220599998355</v>
      </c>
      <c r="G88" s="103">
        <f t="shared" si="34"/>
        <v>1.8804441688959291E-2</v>
      </c>
      <c r="I88" s="28">
        <v>791.19500000000016</v>
      </c>
      <c r="J88" s="265">
        <v>1012.0629999999999</v>
      </c>
      <c r="K88" s="35">
        <f t="shared" si="28"/>
        <v>3.9033918232403561E-3</v>
      </c>
      <c r="L88" s="271">
        <f t="shared" si="29"/>
        <v>4.2019893786133669E-3</v>
      </c>
      <c r="M88" s="122">
        <f t="shared" si="30"/>
        <v>0.27915747698102195</v>
      </c>
      <c r="N88" s="103">
        <f t="shared" si="31"/>
        <v>7.6496946474907956E-2</v>
      </c>
      <c r="P88" s="73">
        <f t="shared" si="22"/>
        <v>6.3926167718374058</v>
      </c>
      <c r="Q88" s="278">
        <f t="shared" si="23"/>
        <v>6.8261793311839867</v>
      </c>
      <c r="R88" s="112">
        <f t="shared" si="32"/>
        <v>6.7822391803093116E-2</v>
      </c>
    </row>
    <row r="89" spans="1:18" ht="20.100000000000001" customHeight="1" x14ac:dyDescent="0.25">
      <c r="A89" s="68" t="s">
        <v>84</v>
      </c>
      <c r="B89" s="28">
        <v>1412.7699999999998</v>
      </c>
      <c r="C89" s="265">
        <v>7040.61</v>
      </c>
      <c r="D89" s="4">
        <f t="shared" si="24"/>
        <v>1.7198013757656263E-3</v>
      </c>
      <c r="E89" s="271">
        <f t="shared" si="25"/>
        <v>7.2892518474556005E-3</v>
      </c>
      <c r="F89" s="122">
        <f t="shared" si="33"/>
        <v>3.9835500470706493</v>
      </c>
      <c r="G89" s="103">
        <f t="shared" si="34"/>
        <v>3.238426570748933</v>
      </c>
      <c r="I89" s="28">
        <v>217.29900000000004</v>
      </c>
      <c r="J89" s="265">
        <v>850.32599999999991</v>
      </c>
      <c r="K89" s="35">
        <f t="shared" si="28"/>
        <v>1.0720532103947902E-3</v>
      </c>
      <c r="L89" s="271">
        <f t="shared" si="29"/>
        <v>3.5304727278428218E-3</v>
      </c>
      <c r="M89" s="122">
        <f t="shared" si="30"/>
        <v>2.9131611282150387</v>
      </c>
      <c r="N89" s="103">
        <f t="shared" si="31"/>
        <v>2.2931879626970222</v>
      </c>
      <c r="P89" s="73">
        <f t="shared" si="22"/>
        <v>1.5381059903593655</v>
      </c>
      <c r="Q89" s="278">
        <f t="shared" si="23"/>
        <v>1.2077447834775679</v>
      </c>
      <c r="R89" s="112">
        <f t="shared" si="32"/>
        <v>-0.21478442249913576</v>
      </c>
    </row>
    <row r="90" spans="1:18" ht="20.100000000000001" customHeight="1" x14ac:dyDescent="0.25">
      <c r="A90" s="68" t="s">
        <v>78</v>
      </c>
      <c r="B90" s="28">
        <v>1339.44</v>
      </c>
      <c r="C90" s="265">
        <v>1409.9600000000003</v>
      </c>
      <c r="D90" s="4">
        <f t="shared" si="24"/>
        <v>1.6305348745765489E-3</v>
      </c>
      <c r="E90" s="271">
        <f t="shared" si="25"/>
        <v>1.4597532791673592E-3</v>
      </c>
      <c r="F90" s="122">
        <f t="shared" si="33"/>
        <v>5.2648868183718722E-2</v>
      </c>
      <c r="G90" s="103">
        <f t="shared" si="34"/>
        <v>-0.10473961524652564</v>
      </c>
      <c r="I90" s="28">
        <v>683.601</v>
      </c>
      <c r="J90" s="265">
        <v>813.03</v>
      </c>
      <c r="K90" s="35">
        <f t="shared" si="28"/>
        <v>3.372572569036622E-3</v>
      </c>
      <c r="L90" s="271">
        <f t="shared" si="29"/>
        <v>3.3756232808570476E-3</v>
      </c>
      <c r="M90" s="122">
        <f>(J90-I90)/I90</f>
        <v>0.18933412911917913</v>
      </c>
      <c r="N90" s="103">
        <f>(L90-K90)/K90</f>
        <v>9.0456521186052909E-4</v>
      </c>
      <c r="P90" s="73">
        <f t="shared" si="22"/>
        <v>5.103632861494356</v>
      </c>
      <c r="Q90" s="278">
        <f t="shared" si="23"/>
        <v>5.7663337967034511</v>
      </c>
      <c r="R90" s="112">
        <f>(Q90-P90)/P90</f>
        <v>0.12984886515035385</v>
      </c>
    </row>
    <row r="91" spans="1:18" ht="20.100000000000001" customHeight="1" x14ac:dyDescent="0.25">
      <c r="A91" s="68" t="s">
        <v>77</v>
      </c>
      <c r="B91" s="28">
        <v>5380.130000000001</v>
      </c>
      <c r="C91" s="265">
        <v>4485.1500000000015</v>
      </c>
      <c r="D91" s="4">
        <f t="shared" si="24"/>
        <v>6.5493710765361117E-3</v>
      </c>
      <c r="E91" s="271">
        <f t="shared" si="25"/>
        <v>4.6435447956378068E-3</v>
      </c>
      <c r="F91" s="122">
        <f t="shared" si="33"/>
        <v>-0.16634914026240991</v>
      </c>
      <c r="G91" s="103">
        <f t="shared" si="34"/>
        <v>-0.2909937853004162</v>
      </c>
      <c r="I91" s="28">
        <v>730.59400000000005</v>
      </c>
      <c r="J91" s="265">
        <v>572.90899999999999</v>
      </c>
      <c r="K91" s="35">
        <f t="shared" si="28"/>
        <v>3.604414393049077E-3</v>
      </c>
      <c r="L91" s="271">
        <f t="shared" si="29"/>
        <v>2.3786637125475445E-3</v>
      </c>
      <c r="M91" s="122">
        <f>(J91-I91)/I91</f>
        <v>-0.21583122774071514</v>
      </c>
      <c r="N91" s="103">
        <f>(L91-K91)/K91</f>
        <v>-0.3400693002628466</v>
      </c>
      <c r="P91" s="73">
        <f t="shared" si="22"/>
        <v>1.3579485997550245</v>
      </c>
      <c r="Q91" s="278">
        <f t="shared" si="23"/>
        <v>1.2773463540795733</v>
      </c>
      <c r="R91" s="112">
        <f>(Q91-P91)/P91</f>
        <v>-5.9355888499750209E-2</v>
      </c>
    </row>
    <row r="92" spans="1:18" ht="20.100000000000001" customHeight="1" x14ac:dyDescent="0.25">
      <c r="A92" s="68" t="s">
        <v>81</v>
      </c>
      <c r="B92" s="28">
        <v>597.81000000000006</v>
      </c>
      <c r="C92" s="265">
        <v>925.0399999999994</v>
      </c>
      <c r="D92" s="4">
        <f t="shared" si="24"/>
        <v>7.2772953874052342E-4</v>
      </c>
      <c r="E92" s="271">
        <f t="shared" si="25"/>
        <v>9.5770814304020884E-4</v>
      </c>
      <c r="F92" s="122">
        <f>(C92-B92)/B92</f>
        <v>0.54738127498703482</v>
      </c>
      <c r="G92" s="103">
        <f>(E92-D92)/D92</f>
        <v>0.31602208245896934</v>
      </c>
      <c r="I92" s="28">
        <v>404.0800000000001</v>
      </c>
      <c r="J92" s="265">
        <v>562.21800000000007</v>
      </c>
      <c r="K92" s="35">
        <f t="shared" si="28"/>
        <v>1.9935446608420975E-3</v>
      </c>
      <c r="L92" s="271">
        <f t="shared" si="29"/>
        <v>2.3342756967355298E-3</v>
      </c>
      <c r="M92" s="122">
        <f>(J92-I92)/I92</f>
        <v>0.39135319738665597</v>
      </c>
      <c r="N92" s="103">
        <f>(L92-K92)/K92</f>
        <v>0.17091718213601662</v>
      </c>
      <c r="P92" s="73">
        <f t="shared" si="22"/>
        <v>6.7593382512838538</v>
      </c>
      <c r="Q92" s="278">
        <f t="shared" si="23"/>
        <v>6.077769609962818</v>
      </c>
      <c r="R92" s="112">
        <f>(Q92-P92)/P92</f>
        <v>-0.10083363429720064</v>
      </c>
    </row>
    <row r="93" spans="1:18" ht="20.100000000000001" customHeight="1" x14ac:dyDescent="0.25">
      <c r="A93" s="68" t="s">
        <v>76</v>
      </c>
      <c r="B93" s="28">
        <v>1538.4099999999996</v>
      </c>
      <c r="C93" s="265">
        <v>1228.9499999999998</v>
      </c>
      <c r="D93" s="4">
        <f t="shared" si="24"/>
        <v>1.8727461897489308E-3</v>
      </c>
      <c r="E93" s="271">
        <f t="shared" si="25"/>
        <v>1.2723508414655207E-3</v>
      </c>
      <c r="F93" s="122">
        <f t="shared" si="26"/>
        <v>-0.20115573871724696</v>
      </c>
      <c r="G93" s="103">
        <f t="shared" si="27"/>
        <v>-0.32059621937551608</v>
      </c>
      <c r="I93" s="28">
        <v>775.2080000000002</v>
      </c>
      <c r="J93" s="265">
        <v>556.55200000000002</v>
      </c>
      <c r="K93" s="35">
        <f t="shared" si="28"/>
        <v>3.8245193264751548E-3</v>
      </c>
      <c r="L93" s="271">
        <f t="shared" si="29"/>
        <v>2.3107510032932999E-3</v>
      </c>
      <c r="M93" s="122">
        <f t="shared" si="30"/>
        <v>-0.28206107264114938</v>
      </c>
      <c r="N93" s="103">
        <f t="shared" si="31"/>
        <v>-0.39580616384987927</v>
      </c>
      <c r="P93" s="73">
        <f t="shared" si="22"/>
        <v>5.0390208071970433</v>
      </c>
      <c r="Q93" s="278">
        <f t="shared" si="23"/>
        <v>4.5286789535782583</v>
      </c>
      <c r="R93" s="112">
        <f t="shared" si="32"/>
        <v>-0.10127798100969992</v>
      </c>
    </row>
    <row r="94" spans="1:18" ht="20.100000000000001" customHeight="1" x14ac:dyDescent="0.25">
      <c r="A94" s="68" t="s">
        <v>79</v>
      </c>
      <c r="B94" s="28">
        <v>2184.0600000000004</v>
      </c>
      <c r="C94" s="265">
        <v>1595.2800000000002</v>
      </c>
      <c r="D94" s="4">
        <f t="shared" si="24"/>
        <v>2.6587125949409139E-3</v>
      </c>
      <c r="E94" s="271">
        <f t="shared" si="25"/>
        <v>1.6516179261752849E-3</v>
      </c>
      <c r="F94" s="122">
        <f>(C94-B94)/B94</f>
        <v>-0.26958050603005418</v>
      </c>
      <c r="G94" s="103">
        <f>(E94-D94)/D94</f>
        <v>-0.37879034788565036</v>
      </c>
      <c r="I94" s="28">
        <v>562.04900000000009</v>
      </c>
      <c r="J94" s="265">
        <v>491.61199999999991</v>
      </c>
      <c r="K94" s="35">
        <f t="shared" si="28"/>
        <v>2.7728909698120172E-3</v>
      </c>
      <c r="L94" s="271">
        <f t="shared" si="29"/>
        <v>2.0411262958915347E-3</v>
      </c>
      <c r="M94" s="122">
        <f>(J94-I94)/I94</f>
        <v>-0.12532181357853173</v>
      </c>
      <c r="N94" s="103">
        <f>(L94-K94)/K94</f>
        <v>-0.26389954812038324</v>
      </c>
      <c r="P94" s="73">
        <f t="shared" si="22"/>
        <v>2.5734137340549252</v>
      </c>
      <c r="Q94" s="278">
        <f t="shared" si="23"/>
        <v>3.0816659144476195</v>
      </c>
      <c r="R94" s="112">
        <f>(Q94-P94)/P94</f>
        <v>0.19750115329952866</v>
      </c>
    </row>
    <row r="95" spans="1:18" ht="20.100000000000001" customHeight="1" thickBot="1" x14ac:dyDescent="0.3">
      <c r="A95" s="15" t="s">
        <v>18</v>
      </c>
      <c r="B95" s="28">
        <f>B96-SUM(B68:B94)</f>
        <v>19165.529999999795</v>
      </c>
      <c r="C95" s="265">
        <f>C96-SUM(C68:C94)</f>
        <v>22614.539999999572</v>
      </c>
      <c r="D95" s="4">
        <f t="shared" si="24"/>
        <v>2.3330694211568082E-2</v>
      </c>
      <c r="E95" s="271">
        <f t="shared" si="25"/>
        <v>2.3413181169579834E-2</v>
      </c>
      <c r="F95" s="122">
        <f t="shared" si="26"/>
        <v>0.17995902017840432</v>
      </c>
      <c r="G95" s="103">
        <f t="shared" si="27"/>
        <v>3.5355552331080378E-3</v>
      </c>
      <c r="I95" s="28">
        <f>I96-SUM(I68:I94)</f>
        <v>4862.301999999996</v>
      </c>
      <c r="J95" s="265">
        <f>J96-SUM(J68:J94)</f>
        <v>6004.1600000000326</v>
      </c>
      <c r="K95" s="35">
        <f t="shared" si="28"/>
        <v>2.3988359214764009E-2</v>
      </c>
      <c r="L95" s="271">
        <f t="shared" si="29"/>
        <v>2.4928701619855061E-2</v>
      </c>
      <c r="M95" s="122">
        <f t="shared" si="30"/>
        <v>0.23483897133498444</v>
      </c>
      <c r="N95" s="103">
        <f t="shared" si="31"/>
        <v>3.9199946802209916E-2</v>
      </c>
      <c r="P95" s="73">
        <f t="shared" si="22"/>
        <v>2.5370036727395733</v>
      </c>
      <c r="Q95" s="278">
        <f t="shared" si="23"/>
        <v>2.6549998363885119</v>
      </c>
      <c r="R95" s="112">
        <f t="shared" si="32"/>
        <v>4.6510048415310701E-2</v>
      </c>
    </row>
    <row r="96" spans="1:18" s="2" customFormat="1" ht="26.25" customHeight="1" thickBot="1" x14ac:dyDescent="0.3">
      <c r="A96" s="19" t="s">
        <v>19</v>
      </c>
      <c r="B96" s="26">
        <v>821472.7699999999</v>
      </c>
      <c r="C96" s="284">
        <v>965889.2499999993</v>
      </c>
      <c r="D96" s="21">
        <f>SUM(D68:D95)</f>
        <v>1</v>
      </c>
      <c r="E96" s="289">
        <f>SUM(E68:E95)</f>
        <v>0.99999999999999989</v>
      </c>
      <c r="F96" s="123">
        <f t="shared" si="26"/>
        <v>0.17580190759092285</v>
      </c>
      <c r="G96" s="119">
        <v>0</v>
      </c>
      <c r="I96" s="26">
        <v>202694.23</v>
      </c>
      <c r="J96" s="284">
        <v>240853.29799999995</v>
      </c>
      <c r="K96" s="34">
        <f t="shared" si="28"/>
        <v>1</v>
      </c>
      <c r="L96" s="289">
        <f t="shared" si="29"/>
        <v>1</v>
      </c>
      <c r="M96" s="123">
        <f t="shared" si="30"/>
        <v>0.18825927111985349</v>
      </c>
      <c r="N96" s="119">
        <f t="shared" si="31"/>
        <v>0</v>
      </c>
      <c r="P96" s="67">
        <f t="shared" si="22"/>
        <v>2.4674491645048686</v>
      </c>
      <c r="Q96" s="309">
        <f t="shared" si="23"/>
        <v>2.493591247650806</v>
      </c>
      <c r="R96" s="118">
        <f t="shared" si="32"/>
        <v>1.0594780845741624E-2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45">
    <mergeCell ref="P66:Q66"/>
    <mergeCell ref="P4:Q4"/>
    <mergeCell ref="P5:Q5"/>
    <mergeCell ref="P36:Q36"/>
    <mergeCell ref="P37:Q37"/>
    <mergeCell ref="P65:Q65"/>
    <mergeCell ref="K65:L65"/>
    <mergeCell ref="M65:N65"/>
    <mergeCell ref="B66:C66"/>
    <mergeCell ref="D66:E66"/>
    <mergeCell ref="F66:G66"/>
    <mergeCell ref="I66:J66"/>
    <mergeCell ref="K66:L66"/>
    <mergeCell ref="M66:N66"/>
    <mergeCell ref="A65:A67"/>
    <mergeCell ref="B65:C65"/>
    <mergeCell ref="D65:E65"/>
    <mergeCell ref="F65:G65"/>
    <mergeCell ref="I65:J65"/>
    <mergeCell ref="K36:L36"/>
    <mergeCell ref="M36:N36"/>
    <mergeCell ref="B37:C37"/>
    <mergeCell ref="D37:E37"/>
    <mergeCell ref="F37:G37"/>
    <mergeCell ref="I37:J37"/>
    <mergeCell ref="K37:L37"/>
    <mergeCell ref="M37:N37"/>
    <mergeCell ref="A36:A38"/>
    <mergeCell ref="B36:C36"/>
    <mergeCell ref="D36:E36"/>
    <mergeCell ref="F36:G36"/>
    <mergeCell ref="I36:J36"/>
    <mergeCell ref="A4:A6"/>
    <mergeCell ref="B4:C4"/>
    <mergeCell ref="D5:E5"/>
    <mergeCell ref="D4:E4"/>
    <mergeCell ref="F4:G4"/>
    <mergeCell ref="F5:G5"/>
    <mergeCell ref="B5:C5"/>
    <mergeCell ref="I4:J4"/>
    <mergeCell ref="K4:L4"/>
    <mergeCell ref="M4:N4"/>
    <mergeCell ref="I5:J5"/>
    <mergeCell ref="K5:L5"/>
    <mergeCell ref="M5:N5"/>
  </mergeCells>
  <conditionalFormatting sqref="S7:S33">
    <cfRule type="cellIs" dxfId="1" priority="27" operator="greaterThan">
      <formula>0</formula>
    </cfRule>
    <cfRule type="cellIs" dxfId="0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F39:G62 F68:G96</xm:sqref>
        </x14:conditionalFormatting>
        <x14:conditionalFormatting xmlns:xm="http://schemas.microsoft.com/office/excel/2006/main">
          <x14:cfRule type="iconSet" priority="2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M7:N33 M39:N62 M68:N96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R7:R33 R39:R62 R68:R96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workbookViewId="0">
      <selection activeCell="L16" sqref="L16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4" customWidth="1"/>
    <col min="21" max="21" width="10.85546875" customWidth="1"/>
  </cols>
  <sheetData>
    <row r="1" spans="1:21" ht="15.75" x14ac:dyDescent="0.25">
      <c r="A1" s="52" t="s">
        <v>168</v>
      </c>
      <c r="B1" s="7"/>
    </row>
    <row r="3" spans="1:21" ht="15.75" thickBot="1" x14ac:dyDescent="0.3"/>
    <row r="4" spans="1:21" x14ac:dyDescent="0.25">
      <c r="A4" s="367" t="s">
        <v>17</v>
      </c>
      <c r="B4" s="382"/>
      <c r="C4" s="382"/>
      <c r="D4" s="382"/>
      <c r="E4" s="385" t="s">
        <v>1</v>
      </c>
      <c r="F4" s="386"/>
      <c r="G4" s="380" t="s">
        <v>13</v>
      </c>
      <c r="H4" s="380"/>
      <c r="I4" s="385" t="s">
        <v>90</v>
      </c>
      <c r="J4" s="381"/>
      <c r="L4" s="387" t="s">
        <v>20</v>
      </c>
      <c r="M4" s="380"/>
      <c r="N4" s="378" t="s">
        <v>13</v>
      </c>
      <c r="O4" s="379"/>
      <c r="P4" s="380" t="s">
        <v>90</v>
      </c>
      <c r="Q4" s="381"/>
      <c r="R4"/>
      <c r="S4" s="391" t="s">
        <v>23</v>
      </c>
      <c r="T4" s="380"/>
      <c r="U4" s="247" t="s">
        <v>0</v>
      </c>
    </row>
    <row r="5" spans="1:21" x14ac:dyDescent="0.25">
      <c r="A5" s="383"/>
      <c r="B5" s="384"/>
      <c r="C5" s="384"/>
      <c r="D5" s="384"/>
      <c r="E5" s="388" t="s">
        <v>204</v>
      </c>
      <c r="F5" s="389"/>
      <c r="G5" s="376" t="str">
        <f>E5</f>
        <v>jan - set</v>
      </c>
      <c r="H5" s="376"/>
      <c r="I5" s="388" t="str">
        <f>G5</f>
        <v>jan - set</v>
      </c>
      <c r="J5" s="377"/>
      <c r="L5" s="390" t="str">
        <f>E5</f>
        <v>jan - set</v>
      </c>
      <c r="M5" s="376"/>
      <c r="N5" s="374" t="str">
        <f>E5</f>
        <v>jan - set</v>
      </c>
      <c r="O5" s="375"/>
      <c r="P5" s="376" t="str">
        <f>E5</f>
        <v>jan - set</v>
      </c>
      <c r="Q5" s="377"/>
      <c r="R5"/>
      <c r="S5" s="390" t="str">
        <f>E5</f>
        <v>jan - set</v>
      </c>
      <c r="T5" s="389"/>
      <c r="U5" s="248" t="s">
        <v>91</v>
      </c>
    </row>
    <row r="6" spans="1:21" ht="19.5" customHeight="1" thickBot="1" x14ac:dyDescent="0.3">
      <c r="A6" s="368"/>
      <c r="B6" s="392"/>
      <c r="C6" s="392"/>
      <c r="D6" s="392"/>
      <c r="E6" s="172">
        <v>2016</v>
      </c>
      <c r="F6" s="283">
        <v>2017</v>
      </c>
      <c r="G6" s="258">
        <f>E6</f>
        <v>2016</v>
      </c>
      <c r="H6" s="261">
        <f>F6</f>
        <v>2017</v>
      </c>
      <c r="I6" s="263" t="s">
        <v>1</v>
      </c>
      <c r="J6" s="264" t="s">
        <v>15</v>
      </c>
      <c r="L6" s="257">
        <f>E6</f>
        <v>2016</v>
      </c>
      <c r="M6" s="262">
        <f>F6</f>
        <v>2017</v>
      </c>
      <c r="N6" s="260">
        <f>G6</f>
        <v>2016</v>
      </c>
      <c r="O6" s="261">
        <f>H6</f>
        <v>2017</v>
      </c>
      <c r="P6" s="259">
        <v>1000</v>
      </c>
      <c r="Q6" s="264" t="s">
        <v>15</v>
      </c>
      <c r="R6"/>
      <c r="S6" s="257">
        <f>E6</f>
        <v>2016</v>
      </c>
      <c r="T6" s="262">
        <f>F6</f>
        <v>2017</v>
      </c>
      <c r="U6" s="248" t="s">
        <v>24</v>
      </c>
    </row>
    <row r="7" spans="1:21" ht="24" customHeight="1" thickBot="1" x14ac:dyDescent="0.3">
      <c r="A7" s="19" t="s">
        <v>21</v>
      </c>
      <c r="B7" s="20"/>
      <c r="C7" s="20"/>
      <c r="D7" s="20"/>
      <c r="E7" s="26">
        <v>795250.04000000097</v>
      </c>
      <c r="F7" s="284">
        <v>773172.06000000122</v>
      </c>
      <c r="G7" s="21">
        <f>E7/E17</f>
        <v>0.51482298460746345</v>
      </c>
      <c r="H7" s="289">
        <f>F7/F17</f>
        <v>0.46591854710693204</v>
      </c>
      <c r="I7" s="179">
        <f t="shared" ref="I7:I21" si="0">(F7-E7)/E7</f>
        <v>-2.7762312341411164E-2</v>
      </c>
      <c r="J7" s="119">
        <f t="shared" ref="J7:J21" si="1">(H7-G7)/G7</f>
        <v>-9.4992723640378127E-2</v>
      </c>
      <c r="K7" s="13"/>
      <c r="L7" s="26">
        <v>128077.89700000008</v>
      </c>
      <c r="M7" s="284">
        <v>133542.99699999977</v>
      </c>
      <c r="N7" s="21">
        <f>L7/L17</f>
        <v>0.46320969633885362</v>
      </c>
      <c r="O7" s="289">
        <f>M7/M17</f>
        <v>0.42395869118463558</v>
      </c>
      <c r="P7" s="179">
        <f t="shared" ref="P7:P21" si="2">(M7-L7)/L7</f>
        <v>4.2670125978096614E-2</v>
      </c>
      <c r="Q7" s="119">
        <f t="shared" ref="Q7:Q21" si="3">(O7-N7)/N7</f>
        <v>-8.4737011043707927E-2</v>
      </c>
      <c r="R7" s="78"/>
      <c r="S7" s="40">
        <f>(L7/E7)*10</f>
        <v>1.6105361906049063</v>
      </c>
      <c r="T7" s="298">
        <f>(M7/F7)*10</f>
        <v>1.7272092967249693</v>
      </c>
      <c r="U7" s="115">
        <f>(T7-S7)/S7</f>
        <v>7.2443641316896693E-2</v>
      </c>
    </row>
    <row r="8" spans="1:21" s="10" customFormat="1" ht="24" customHeight="1" x14ac:dyDescent="0.25">
      <c r="A8" s="88"/>
      <c r="B8" s="5" t="s">
        <v>89</v>
      </c>
      <c r="C8" s="92"/>
      <c r="D8" s="92"/>
      <c r="E8" s="93">
        <v>484404.94000000082</v>
      </c>
      <c r="F8" s="285">
        <v>504506.86000000115</v>
      </c>
      <c r="G8" s="94">
        <f>E8/E7</f>
        <v>0.60912281123557088</v>
      </c>
      <c r="H8" s="290">
        <f>F8/F7</f>
        <v>0.65251563798102119</v>
      </c>
      <c r="I8" s="254">
        <f t="shared" si="0"/>
        <v>4.1498172995511354E-2</v>
      </c>
      <c r="J8" s="294">
        <f t="shared" si="1"/>
        <v>7.1238223138336318E-2</v>
      </c>
      <c r="K8" s="5"/>
      <c r="L8" s="93">
        <v>110528.89900000008</v>
      </c>
      <c r="M8" s="285">
        <v>116571.25299999976</v>
      </c>
      <c r="N8" s="94">
        <f>L8/L7</f>
        <v>0.86298183831047759</v>
      </c>
      <c r="O8" s="290">
        <f>M8/M7</f>
        <v>0.87291176339257959</v>
      </c>
      <c r="P8" s="254">
        <f t="shared" si="2"/>
        <v>5.4667639455991346E-2</v>
      </c>
      <c r="Q8" s="294">
        <f t="shared" si="3"/>
        <v>1.1506528458979549E-2</v>
      </c>
      <c r="R8" s="87"/>
      <c r="S8" s="49">
        <f t="shared" ref="S8:T21" si="4">(L8/E8)*10</f>
        <v>2.2817459087019198</v>
      </c>
      <c r="T8" s="299">
        <f t="shared" si="4"/>
        <v>2.3105979768045075</v>
      </c>
      <c r="U8" s="112">
        <f t="shared" ref="U8:U21" si="5">(T8-S8)/S8</f>
        <v>1.2644733137267482E-2</v>
      </c>
    </row>
    <row r="9" spans="1:21" s="10" customFormat="1" ht="24" customHeight="1" x14ac:dyDescent="0.25">
      <c r="A9" s="37"/>
      <c r="B9" s="22" t="s">
        <v>94</v>
      </c>
      <c r="C9" s="57"/>
      <c r="D9" s="57"/>
      <c r="E9" s="58">
        <v>310845</v>
      </c>
      <c r="F9" s="268">
        <f>F10+F11</f>
        <v>268665.20000000007</v>
      </c>
      <c r="G9" s="91">
        <f>E9/E7</f>
        <v>0.39087706301781466</v>
      </c>
      <c r="H9" s="274">
        <f>F9/F7</f>
        <v>0.34748436201897887</v>
      </c>
      <c r="I9" s="255">
        <f t="shared" si="0"/>
        <v>-0.13569399539963625</v>
      </c>
      <c r="J9" s="295">
        <f t="shared" si="1"/>
        <v>-0.11101367950274976</v>
      </c>
      <c r="K9" s="5"/>
      <c r="L9" s="58">
        <v>17549</v>
      </c>
      <c r="M9" s="268">
        <f>M10+M11</f>
        <v>16971.743999999995</v>
      </c>
      <c r="N9" s="91">
        <f>L9/L7</f>
        <v>0.13701817730501922</v>
      </c>
      <c r="O9" s="274">
        <f>M9/M7</f>
        <v>0.12708823660742033</v>
      </c>
      <c r="P9" s="255">
        <f t="shared" si="2"/>
        <v>-3.2893954071457343E-2</v>
      </c>
      <c r="Q9" s="295">
        <f t="shared" si="3"/>
        <v>-7.2471703338263152E-2</v>
      </c>
      <c r="R9" s="87"/>
      <c r="S9" s="129">
        <f t="shared" si="4"/>
        <v>0.56455789863115058</v>
      </c>
      <c r="T9" s="300">
        <f t="shared" si="4"/>
        <v>0.6317060787924893</v>
      </c>
      <c r="U9" s="113">
        <f t="shared" si="5"/>
        <v>0.11893940430936996</v>
      </c>
    </row>
    <row r="10" spans="1:21" ht="24" customHeight="1" x14ac:dyDescent="0.25">
      <c r="A10" s="15"/>
      <c r="B10" s="1"/>
      <c r="C10" s="1" t="s">
        <v>93</v>
      </c>
      <c r="D10" s="1"/>
      <c r="E10" s="28"/>
      <c r="F10" s="265">
        <v>82815.700000000012</v>
      </c>
      <c r="G10" s="4"/>
      <c r="H10" s="291">
        <f>F10/F9</f>
        <v>0.30824870507977953</v>
      </c>
      <c r="I10" s="256" t="e">
        <f t="shared" si="0"/>
        <v>#DIV/0!</v>
      </c>
      <c r="J10" s="296" t="e">
        <f t="shared" si="1"/>
        <v>#DIV/0!</v>
      </c>
      <c r="K10" s="1"/>
      <c r="L10" s="28"/>
      <c r="M10" s="265">
        <v>8962.782999999994</v>
      </c>
      <c r="N10" s="4"/>
      <c r="O10" s="291">
        <f>M10/M9</f>
        <v>0.52810029423022153</v>
      </c>
      <c r="P10" s="256" t="e">
        <f t="shared" si="2"/>
        <v>#DIV/0!</v>
      </c>
      <c r="Q10" s="296" t="e">
        <f t="shared" si="3"/>
        <v>#DIV/0!</v>
      </c>
      <c r="R10" s="9"/>
      <c r="S10" s="131" t="e">
        <f t="shared" si="4"/>
        <v>#DIV/0!</v>
      </c>
      <c r="T10" s="301">
        <f t="shared" si="4"/>
        <v>1.0822565045033723</v>
      </c>
      <c r="U10" s="126" t="e">
        <f t="shared" si="5"/>
        <v>#DIV/0!</v>
      </c>
    </row>
    <row r="11" spans="1:21" ht="24" customHeight="1" thickBot="1" x14ac:dyDescent="0.3">
      <c r="A11" s="15"/>
      <c r="B11" s="1"/>
      <c r="C11" s="1" t="s">
        <v>92</v>
      </c>
      <c r="D11" s="1"/>
      <c r="E11" s="28"/>
      <c r="F11" s="265">
        <v>185849.50000000003</v>
      </c>
      <c r="G11" s="4"/>
      <c r="H11" s="271">
        <f>F11/F9</f>
        <v>0.69175129492022036</v>
      </c>
      <c r="I11" s="175" t="e">
        <f t="shared" si="0"/>
        <v>#DIV/0!</v>
      </c>
      <c r="J11" s="125" t="e">
        <f t="shared" si="1"/>
        <v>#DIV/0!</v>
      </c>
      <c r="K11" s="1"/>
      <c r="L11" s="28"/>
      <c r="M11" s="265">
        <v>8008.9610000000011</v>
      </c>
      <c r="N11" s="4">
        <f>L11/L9</f>
        <v>0</v>
      </c>
      <c r="O11" s="271">
        <f>M11/M9</f>
        <v>0.47189970576977847</v>
      </c>
      <c r="P11" s="175" t="e">
        <f t="shared" si="2"/>
        <v>#DIV/0!</v>
      </c>
      <c r="Q11" s="125" t="e">
        <f t="shared" si="3"/>
        <v>#DIV/0!</v>
      </c>
      <c r="R11" s="9"/>
      <c r="S11" s="131" t="e">
        <f t="shared" si="4"/>
        <v>#DIV/0!</v>
      </c>
      <c r="T11" s="301">
        <f t="shared" si="4"/>
        <v>0.43093799014794232</v>
      </c>
      <c r="U11" s="126" t="e">
        <f t="shared" si="5"/>
        <v>#DIV/0!</v>
      </c>
    </row>
    <row r="12" spans="1:21" ht="24" customHeight="1" thickBot="1" x14ac:dyDescent="0.3">
      <c r="A12" s="19" t="s">
        <v>22</v>
      </c>
      <c r="B12" s="20"/>
      <c r="C12" s="20"/>
      <c r="D12" s="20"/>
      <c r="E12" s="26">
        <v>749455.74000000127</v>
      </c>
      <c r="F12" s="284">
        <v>886285.51000000141</v>
      </c>
      <c r="G12" s="21">
        <f>E12/E17</f>
        <v>0.4851770153925366</v>
      </c>
      <c r="H12" s="289">
        <f>F12/F17</f>
        <v>0.53408145289306796</v>
      </c>
      <c r="I12" s="179">
        <f t="shared" si="0"/>
        <v>0.18257218231459527</v>
      </c>
      <c r="J12" s="119">
        <f t="shared" si="1"/>
        <v>0.10079710280785831</v>
      </c>
      <c r="K12" s="13"/>
      <c r="L12" s="26">
        <v>148423.00099999935</v>
      </c>
      <c r="M12" s="284">
        <v>181447.58999999947</v>
      </c>
      <c r="N12" s="21">
        <f>L12/L17</f>
        <v>0.53679030366114633</v>
      </c>
      <c r="O12" s="289">
        <f>M12/M17</f>
        <v>0.57604130881536442</v>
      </c>
      <c r="P12" s="179">
        <f t="shared" si="2"/>
        <v>0.22250317523225574</v>
      </c>
      <c r="Q12" s="119">
        <f t="shared" si="3"/>
        <v>7.3121673186920366E-2</v>
      </c>
      <c r="R12" s="9"/>
      <c r="S12" s="51">
        <f t="shared" si="4"/>
        <v>1.9804104909517284</v>
      </c>
      <c r="T12" s="302">
        <f t="shared" si="4"/>
        <v>2.0472814680226374</v>
      </c>
      <c r="U12" s="118">
        <f t="shared" si="5"/>
        <v>3.3766220375237854E-2</v>
      </c>
    </row>
    <row r="13" spans="1:21" s="10" customFormat="1" ht="24" customHeight="1" x14ac:dyDescent="0.25">
      <c r="A13" s="88"/>
      <c r="B13" s="5" t="s">
        <v>89</v>
      </c>
      <c r="C13" s="5"/>
      <c r="D13" s="5"/>
      <c r="E13" s="53">
        <v>570560.68000000122</v>
      </c>
      <c r="F13" s="267">
        <v>677933.81000000145</v>
      </c>
      <c r="G13" s="89">
        <f>E13/E12</f>
        <v>0.76130003354167419</v>
      </c>
      <c r="H13" s="273">
        <f>F13/F12</f>
        <v>0.76491582266757396</v>
      </c>
      <c r="I13" s="255">
        <f t="shared" si="0"/>
        <v>0.18818880053213624</v>
      </c>
      <c r="J13" s="295">
        <f t="shared" si="1"/>
        <v>4.7494929286665266E-3</v>
      </c>
      <c r="K13" s="5"/>
      <c r="L13" s="53">
        <v>134350.12699999934</v>
      </c>
      <c r="M13" s="267">
        <v>164493.11099999948</v>
      </c>
      <c r="N13" s="89">
        <f>L13/L12</f>
        <v>0.90518400850822256</v>
      </c>
      <c r="O13" s="273">
        <f>M13/M12</f>
        <v>0.90655991077092812</v>
      </c>
      <c r="P13" s="255">
        <f t="shared" si="2"/>
        <v>0.22436141054038819</v>
      </c>
      <c r="Q13" s="295">
        <f t="shared" si="3"/>
        <v>1.5200249339060938E-3</v>
      </c>
      <c r="R13" s="87"/>
      <c r="S13" s="39">
        <f t="shared" si="4"/>
        <v>2.354703569828875</v>
      </c>
      <c r="T13" s="301">
        <f t="shared" si="4"/>
        <v>2.4263889567625947</v>
      </c>
      <c r="U13" s="112">
        <f t="shared" si="5"/>
        <v>3.0443486752317353E-2</v>
      </c>
    </row>
    <row r="14" spans="1:21" s="10" customFormat="1" ht="24" customHeight="1" x14ac:dyDescent="0.25">
      <c r="A14" s="37"/>
      <c r="B14" s="22" t="s">
        <v>94</v>
      </c>
      <c r="C14" s="22"/>
      <c r="D14" s="22"/>
      <c r="E14" s="30">
        <v>178895</v>
      </c>
      <c r="F14" s="266">
        <f>F15+F16</f>
        <v>208351.69999999995</v>
      </c>
      <c r="G14" s="86">
        <f>E14/E12</f>
        <v>0.23869988640022918</v>
      </c>
      <c r="H14" s="272">
        <f>F14/F12</f>
        <v>0.23508417733242601</v>
      </c>
      <c r="I14" s="255">
        <f t="shared" si="0"/>
        <v>0.16465915760641692</v>
      </c>
      <c r="J14" s="295">
        <f t="shared" si="1"/>
        <v>-1.5147510634926314E-2</v>
      </c>
      <c r="K14" s="5"/>
      <c r="L14" s="30">
        <v>14073</v>
      </c>
      <c r="M14" s="266">
        <f>M15+M16</f>
        <v>16954.478999999996</v>
      </c>
      <c r="N14" s="86">
        <f>L14/L12</f>
        <v>9.4816840416803466E-2</v>
      </c>
      <c r="O14" s="272">
        <f>M14/M12</f>
        <v>9.3440089229071849E-2</v>
      </c>
      <c r="P14" s="255">
        <f t="shared" si="2"/>
        <v>0.20475229162225508</v>
      </c>
      <c r="Q14" s="295">
        <f t="shared" si="3"/>
        <v>-1.4520112478749389E-2</v>
      </c>
      <c r="R14" s="87"/>
      <c r="S14" s="84">
        <f t="shared" si="4"/>
        <v>0.7866625674278207</v>
      </c>
      <c r="T14" s="303">
        <f t="shared" si="4"/>
        <v>0.81374325239486889</v>
      </c>
      <c r="U14" s="113">
        <f t="shared" si="5"/>
        <v>3.4424778918354902E-2</v>
      </c>
    </row>
    <row r="15" spans="1:21" ht="24" customHeight="1" x14ac:dyDescent="0.25">
      <c r="A15" s="15"/>
      <c r="B15" s="1"/>
      <c r="C15" s="1" t="s">
        <v>93</v>
      </c>
      <c r="D15" s="1"/>
      <c r="E15" s="28"/>
      <c r="F15" s="265">
        <v>94394.199999999983</v>
      </c>
      <c r="G15" s="4">
        <f>E15/E14</f>
        <v>0</v>
      </c>
      <c r="H15" s="271">
        <f>F15/F14</f>
        <v>0.45305221891638037</v>
      </c>
      <c r="I15" s="256" t="e">
        <f t="shared" si="0"/>
        <v>#DIV/0!</v>
      </c>
      <c r="J15" s="296" t="e">
        <f t="shared" si="1"/>
        <v>#DIV/0!</v>
      </c>
      <c r="K15" s="1"/>
      <c r="L15" s="28"/>
      <c r="M15" s="265">
        <v>9162.6640000000025</v>
      </c>
      <c r="N15" s="4">
        <f>L15/L14</f>
        <v>0</v>
      </c>
      <c r="O15" s="271">
        <f>M15/M14</f>
        <v>0.54042734076346466</v>
      </c>
      <c r="P15" s="256" t="e">
        <f t="shared" si="2"/>
        <v>#DIV/0!</v>
      </c>
      <c r="Q15" s="296" t="e">
        <f t="shared" si="3"/>
        <v>#DIV/0!</v>
      </c>
      <c r="R15" s="9"/>
      <c r="S15" s="131" t="e">
        <f t="shared" si="4"/>
        <v>#DIV/0!</v>
      </c>
      <c r="T15" s="301">
        <f t="shared" si="4"/>
        <v>0.97068082572869985</v>
      </c>
      <c r="U15" s="126" t="e">
        <f t="shared" si="5"/>
        <v>#DIV/0!</v>
      </c>
    </row>
    <row r="16" spans="1:21" ht="24" customHeight="1" thickBot="1" x14ac:dyDescent="0.3">
      <c r="A16" s="15"/>
      <c r="B16" s="1"/>
      <c r="C16" s="1" t="s">
        <v>92</v>
      </c>
      <c r="D16" s="1"/>
      <c r="E16" s="28"/>
      <c r="F16" s="265">
        <v>113957.49999999996</v>
      </c>
      <c r="G16" s="4">
        <f>E16/E14</f>
        <v>0</v>
      </c>
      <c r="H16" s="271">
        <f>F16/F14</f>
        <v>0.54694778108361963</v>
      </c>
      <c r="I16" s="175" t="e">
        <f t="shared" si="0"/>
        <v>#DIV/0!</v>
      </c>
      <c r="J16" s="125" t="e">
        <f t="shared" si="1"/>
        <v>#DIV/0!</v>
      </c>
      <c r="K16" s="1"/>
      <c r="L16" s="28"/>
      <c r="M16" s="265">
        <v>7791.8149999999941</v>
      </c>
      <c r="N16" s="4">
        <f>L16/L14</f>
        <v>0</v>
      </c>
      <c r="O16" s="271">
        <f>M16/M14</f>
        <v>0.45957265923653545</v>
      </c>
      <c r="P16" s="175" t="e">
        <f t="shared" si="2"/>
        <v>#DIV/0!</v>
      </c>
      <c r="Q16" s="125" t="e">
        <f t="shared" si="3"/>
        <v>#DIV/0!</v>
      </c>
      <c r="R16" s="9"/>
      <c r="S16" s="131" t="e">
        <f t="shared" si="4"/>
        <v>#DIV/0!</v>
      </c>
      <c r="T16" s="301">
        <f t="shared" si="4"/>
        <v>0.68374744970712731</v>
      </c>
      <c r="U16" s="126" t="e">
        <f t="shared" si="5"/>
        <v>#DIV/0!</v>
      </c>
    </row>
    <row r="17" spans="1:21" ht="24" customHeight="1" thickBot="1" x14ac:dyDescent="0.3">
      <c r="A17" s="19" t="s">
        <v>12</v>
      </c>
      <c r="B17" s="20"/>
      <c r="C17" s="20"/>
      <c r="D17" s="20"/>
      <c r="E17" s="26">
        <f>E7+E12</f>
        <v>1544705.7800000021</v>
      </c>
      <c r="F17" s="284">
        <f>F7+F12</f>
        <v>1659457.5700000026</v>
      </c>
      <c r="G17" s="21">
        <f>G7+G12</f>
        <v>1</v>
      </c>
      <c r="H17" s="289">
        <f>H7+H12</f>
        <v>1</v>
      </c>
      <c r="I17" s="179">
        <f t="shared" si="0"/>
        <v>7.4287150009887545E-2</v>
      </c>
      <c r="J17" s="119">
        <v>0</v>
      </c>
      <c r="K17" s="13"/>
      <c r="L17" s="26">
        <f>L7+L12</f>
        <v>276500.89799999946</v>
      </c>
      <c r="M17" s="284">
        <f>M7+M12</f>
        <v>314990.58699999924</v>
      </c>
      <c r="N17" s="21">
        <f>N7+N12</f>
        <v>1</v>
      </c>
      <c r="O17" s="289">
        <f>O7+O12</f>
        <v>1</v>
      </c>
      <c r="P17" s="179">
        <f t="shared" si="2"/>
        <v>0.13920276309554647</v>
      </c>
      <c r="Q17" s="119">
        <v>0</v>
      </c>
      <c r="R17" s="9"/>
      <c r="S17" s="51">
        <f t="shared" si="4"/>
        <v>1.7899906997175805</v>
      </c>
      <c r="T17" s="302">
        <f t="shared" si="4"/>
        <v>1.8981539070022666</v>
      </c>
      <c r="U17" s="118">
        <f t="shared" si="5"/>
        <v>6.0426686742982391E-2</v>
      </c>
    </row>
    <row r="18" spans="1:21" s="83" customFormat="1" ht="24" customHeight="1" x14ac:dyDescent="0.25">
      <c r="A18" s="80"/>
      <c r="B18" s="79" t="s">
        <v>89</v>
      </c>
      <c r="C18" s="127"/>
      <c r="D18" s="46"/>
      <c r="E18" s="81">
        <f>E8+E13</f>
        <v>1054965.620000002</v>
      </c>
      <c r="F18" s="286">
        <f>F8+F13</f>
        <v>1182440.6700000027</v>
      </c>
      <c r="G18" s="82">
        <f>E18/E17</f>
        <v>0.6829557017647726</v>
      </c>
      <c r="H18" s="292">
        <f>F18/F17</f>
        <v>0.71254649192386454</v>
      </c>
      <c r="I18" s="255">
        <f t="shared" si="0"/>
        <v>0.1208333689585074</v>
      </c>
      <c r="J18" s="295">
        <f t="shared" si="1"/>
        <v>4.3327539520687339E-2</v>
      </c>
      <c r="K18" s="46"/>
      <c r="L18" s="81">
        <f>L8+L13</f>
        <v>244879.02599999943</v>
      </c>
      <c r="M18" s="286">
        <f>M8+M13</f>
        <v>281064.36399999924</v>
      </c>
      <c r="N18" s="82">
        <f>L18/L17</f>
        <v>0.88563555406608452</v>
      </c>
      <c r="O18" s="292">
        <f>M18/M17</f>
        <v>0.89229448624761576</v>
      </c>
      <c r="P18" s="255">
        <f t="shared" si="2"/>
        <v>0.14776822086837235</v>
      </c>
      <c r="Q18" s="295">
        <f t="shared" si="3"/>
        <v>7.5188175891980546E-3</v>
      </c>
      <c r="R18" s="47"/>
      <c r="S18" s="39">
        <f t="shared" si="4"/>
        <v>2.3212038511738324</v>
      </c>
      <c r="T18" s="301">
        <f t="shared" si="4"/>
        <v>2.3769849188289389</v>
      </c>
      <c r="U18" s="112">
        <f t="shared" si="5"/>
        <v>2.4031093876954412E-2</v>
      </c>
    </row>
    <row r="19" spans="1:21" s="10" customFormat="1" ht="24" customHeight="1" x14ac:dyDescent="0.25">
      <c r="A19" s="48"/>
      <c r="B19" s="43" t="s">
        <v>94</v>
      </c>
      <c r="C19" s="5"/>
      <c r="D19" s="43"/>
      <c r="E19" s="44">
        <f>E9+E14</f>
        <v>489740</v>
      </c>
      <c r="F19" s="287">
        <f>F9+F14</f>
        <v>477016.9</v>
      </c>
      <c r="G19" s="45">
        <f>E19/E17</f>
        <v>0.31704419465563166</v>
      </c>
      <c r="H19" s="293">
        <f>F19/F17</f>
        <v>0.28745350807613557</v>
      </c>
      <c r="I19" s="255">
        <f t="shared" si="0"/>
        <v>-2.597929513619467E-2</v>
      </c>
      <c r="J19" s="295">
        <f t="shared" si="1"/>
        <v>-9.3333002396202291E-2</v>
      </c>
      <c r="K19" s="46"/>
      <c r="L19" s="44">
        <f>L9+L14</f>
        <v>31622</v>
      </c>
      <c r="M19" s="287">
        <f>M9+M14</f>
        <v>33926.222999999991</v>
      </c>
      <c r="N19" s="45">
        <f>L19/L17</f>
        <v>0.11436490886188753</v>
      </c>
      <c r="O19" s="293">
        <f>M19/M17</f>
        <v>0.1077055137523842</v>
      </c>
      <c r="P19" s="255">
        <f t="shared" si="2"/>
        <v>7.2867718676870238E-2</v>
      </c>
      <c r="Q19" s="295">
        <f t="shared" si="3"/>
        <v>-5.822935702721134E-2</v>
      </c>
      <c r="R19" s="47"/>
      <c r="S19" s="84">
        <f t="shared" si="4"/>
        <v>0.64568954955690772</v>
      </c>
      <c r="T19" s="303">
        <f t="shared" si="4"/>
        <v>0.71121637409492178</v>
      </c>
      <c r="U19" s="113">
        <f t="shared" si="5"/>
        <v>0.10148348317388846</v>
      </c>
    </row>
    <row r="20" spans="1:21" ht="24" customHeight="1" x14ac:dyDescent="0.25">
      <c r="A20" s="23"/>
      <c r="B20" s="24"/>
      <c r="C20" s="24" t="s">
        <v>93</v>
      </c>
      <c r="D20" s="24"/>
      <c r="E20" s="31"/>
      <c r="F20" s="288">
        <f>F10+F15</f>
        <v>177209.9</v>
      </c>
      <c r="G20" s="90">
        <f>E20/E19</f>
        <v>0</v>
      </c>
      <c r="H20" s="291">
        <f>F20/F19</f>
        <v>0.37149606229884097</v>
      </c>
      <c r="I20" s="256" t="e">
        <f t="shared" si="0"/>
        <v>#DIV/0!</v>
      </c>
      <c r="J20" s="296" t="e">
        <f t="shared" si="1"/>
        <v>#DIV/0!</v>
      </c>
      <c r="K20" s="1"/>
      <c r="L20" s="31"/>
      <c r="M20" s="288">
        <f>M10+M15</f>
        <v>18125.446999999996</v>
      </c>
      <c r="N20" s="90">
        <f>L20/L19</f>
        <v>0</v>
      </c>
      <c r="O20" s="291">
        <f>M20/M19</f>
        <v>0.53426068088982381</v>
      </c>
      <c r="P20" s="256" t="e">
        <f t="shared" si="2"/>
        <v>#DIV/0!</v>
      </c>
      <c r="Q20" s="296" t="e">
        <f t="shared" si="3"/>
        <v>#DIV/0!</v>
      </c>
      <c r="R20" s="9"/>
      <c r="S20" s="131" t="e">
        <f t="shared" si="4"/>
        <v>#DIV/0!</v>
      </c>
      <c r="T20" s="301">
        <f t="shared" si="4"/>
        <v>1.0228236119991037</v>
      </c>
      <c r="U20" s="126" t="e">
        <f t="shared" si="5"/>
        <v>#DIV/0!</v>
      </c>
    </row>
    <row r="21" spans="1:21" ht="24" customHeight="1" thickBot="1" x14ac:dyDescent="0.3">
      <c r="A21" s="16"/>
      <c r="B21" s="17"/>
      <c r="C21" s="17" t="s">
        <v>92</v>
      </c>
      <c r="D21" s="17"/>
      <c r="E21" s="32"/>
      <c r="F21" s="269">
        <f>F11+F16</f>
        <v>299807</v>
      </c>
      <c r="G21" s="18"/>
      <c r="H21" s="276">
        <f>F21/F19</f>
        <v>0.62850393770115898</v>
      </c>
      <c r="I21" s="178" t="e">
        <f t="shared" si="0"/>
        <v>#DIV/0!</v>
      </c>
      <c r="J21" s="297" t="e">
        <f t="shared" si="1"/>
        <v>#DIV/0!</v>
      </c>
      <c r="K21" s="1"/>
      <c r="L21" s="32"/>
      <c r="M21" s="269">
        <f>M11+M16</f>
        <v>15800.775999999994</v>
      </c>
      <c r="N21" s="18"/>
      <c r="O21" s="276">
        <f>M21/M19</f>
        <v>0.46573931911017619</v>
      </c>
      <c r="P21" s="178" t="e">
        <f t="shared" si="2"/>
        <v>#DIV/0!</v>
      </c>
      <c r="Q21" s="297" t="e">
        <f t="shared" si="3"/>
        <v>#DIV/0!</v>
      </c>
      <c r="R21" s="9"/>
      <c r="S21" s="132" t="e">
        <f t="shared" si="4"/>
        <v>#DIV/0!</v>
      </c>
      <c r="T21" s="298">
        <f t="shared" si="4"/>
        <v>0.52703159032310765</v>
      </c>
      <c r="U21" s="246" t="e">
        <f t="shared" si="5"/>
        <v>#DIV/0!</v>
      </c>
    </row>
    <row r="22" spans="1:21" ht="6.75" customHeight="1" x14ac:dyDescent="0.25">
      <c r="S22" s="6"/>
      <c r="T22" s="6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  <mergeCell ref="A4:D6"/>
    <mergeCell ref="E4:F4"/>
    <mergeCell ref="G4:H4"/>
    <mergeCell ref="I4:J4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9D56D2-9C30-4525-9A22-CCD67C8F1D9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I7:J21</xm:sqref>
        </x14:conditionalFormatting>
        <x14:conditionalFormatting xmlns:xm="http://schemas.microsoft.com/office/excel/2006/main">
          <x14:cfRule type="iconSet" priority="2" id="{7B2D52C8-3264-4A4F-906F-96D80C14D08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U7:U21</xm:sqref>
        </x14:conditionalFormatting>
        <x14:conditionalFormatting xmlns:xm="http://schemas.microsoft.com/office/excel/2006/main">
          <x14:cfRule type="iconSet" priority="1" id="{AC4059AB-85AD-447E-BB2E-E16F39F80C8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P7:Q21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7" t="s">
        <v>32</v>
      </c>
    </row>
    <row r="3" spans="1:18" ht="8.25" customHeight="1" thickBot="1" x14ac:dyDescent="0.3"/>
    <row r="4" spans="1:18" x14ac:dyDescent="0.25">
      <c r="A4" s="397" t="s">
        <v>3</v>
      </c>
      <c r="B4" s="385" t="s">
        <v>1</v>
      </c>
      <c r="C4" s="380"/>
      <c r="D4" s="385" t="s">
        <v>13</v>
      </c>
      <c r="E4" s="380"/>
      <c r="F4" s="400" t="s">
        <v>105</v>
      </c>
      <c r="G4" s="396"/>
      <c r="I4" s="393" t="s">
        <v>20</v>
      </c>
      <c r="J4" s="394"/>
      <c r="K4" s="385" t="s">
        <v>13</v>
      </c>
      <c r="L4" s="386"/>
      <c r="M4" s="395" t="s">
        <v>105</v>
      </c>
      <c r="N4" s="396"/>
      <c r="P4" s="391" t="s">
        <v>23</v>
      </c>
      <c r="Q4" s="380"/>
      <c r="R4" s="247" t="s">
        <v>0</v>
      </c>
    </row>
    <row r="5" spans="1:18" x14ac:dyDescent="0.25">
      <c r="A5" s="398"/>
      <c r="B5" s="388" t="s">
        <v>204</v>
      </c>
      <c r="C5" s="376"/>
      <c r="D5" s="388" t="str">
        <f>B5</f>
        <v>jan - set</v>
      </c>
      <c r="E5" s="376"/>
      <c r="F5" s="388" t="str">
        <f>D5</f>
        <v>jan - set</v>
      </c>
      <c r="G5" s="377"/>
      <c r="I5" s="390" t="str">
        <f>B5</f>
        <v>jan - set</v>
      </c>
      <c r="J5" s="376"/>
      <c r="K5" s="388" t="str">
        <f>B5</f>
        <v>jan - set</v>
      </c>
      <c r="L5" s="389"/>
      <c r="M5" s="376" t="str">
        <f>B5</f>
        <v>jan - set</v>
      </c>
      <c r="N5" s="377"/>
      <c r="P5" s="390" t="str">
        <f>B5</f>
        <v>jan - set</v>
      </c>
      <c r="Q5" s="389"/>
      <c r="R5" s="248" t="s">
        <v>91</v>
      </c>
    </row>
    <row r="6" spans="1:18" ht="19.5" customHeight="1" thickBot="1" x14ac:dyDescent="0.3">
      <c r="A6" s="399"/>
      <c r="B6" s="172">
        <f>'4'!E6</f>
        <v>2016</v>
      </c>
      <c r="C6" s="252">
        <f>'4'!F6</f>
        <v>2017</v>
      </c>
      <c r="D6" s="172">
        <f>B6</f>
        <v>2016</v>
      </c>
      <c r="E6" s="252">
        <f>C6</f>
        <v>2017</v>
      </c>
      <c r="F6" s="172" t="s">
        <v>1</v>
      </c>
      <c r="G6" s="251" t="s">
        <v>15</v>
      </c>
      <c r="I6" s="41">
        <f>B6</f>
        <v>2016</v>
      </c>
      <c r="J6" s="252">
        <f>E6</f>
        <v>2017</v>
      </c>
      <c r="K6" s="172">
        <f>B6</f>
        <v>2016</v>
      </c>
      <c r="L6" s="252">
        <f>C6</f>
        <v>2017</v>
      </c>
      <c r="M6" s="42">
        <v>1000</v>
      </c>
      <c r="N6" s="251" t="s">
        <v>15</v>
      </c>
      <c r="P6" s="41">
        <f>B6</f>
        <v>2016</v>
      </c>
      <c r="Q6" s="252">
        <f>C6</f>
        <v>2017</v>
      </c>
      <c r="R6" s="249" t="s">
        <v>24</v>
      </c>
    </row>
    <row r="7" spans="1:18" ht="20.100000000000001" customHeight="1" x14ac:dyDescent="0.25">
      <c r="A7" s="15" t="s">
        <v>36</v>
      </c>
      <c r="B7" s="70">
        <v>118636.57</v>
      </c>
      <c r="C7" s="304">
        <v>128658.77999999998</v>
      </c>
      <c r="D7" s="4">
        <f>B7/$B$33</f>
        <v>7.6802049643395529E-2</v>
      </c>
      <c r="E7" s="306">
        <f>C7/$C$33</f>
        <v>7.7530623455470446E-2</v>
      </c>
      <c r="F7" s="107">
        <f>(C7-B7)/B7</f>
        <v>8.4478251520589118E-2</v>
      </c>
      <c r="G7" s="121">
        <f>(E7-D7)/D7</f>
        <v>9.486385004798762E-3</v>
      </c>
      <c r="I7" s="70">
        <v>31364.509000000024</v>
      </c>
      <c r="J7" s="304">
        <v>34705.045000000013</v>
      </c>
      <c r="K7" s="4">
        <f>I7/$I$33</f>
        <v>0.11343366053010082</v>
      </c>
      <c r="L7" s="306">
        <f>J7/$J$33</f>
        <v>0.11017803843135167</v>
      </c>
      <c r="M7" s="107">
        <f>(J7-I7)/I7</f>
        <v>0.10650688011726843</v>
      </c>
      <c r="N7" s="121">
        <f>(L7-K7)/K7</f>
        <v>-2.8700670361292219E-2</v>
      </c>
      <c r="P7" s="60">
        <f t="shared" ref="P7:P33" si="0">(I7/B7)*10</f>
        <v>2.6437471177732146</v>
      </c>
      <c r="Q7" s="312">
        <f t="shared" ref="Q7:Q33" si="1">(J7/C7)*10</f>
        <v>2.6974486311777568</v>
      </c>
      <c r="R7" s="124">
        <f>(Q7-P7)/P7</f>
        <v>2.0312651328684615E-2</v>
      </c>
    </row>
    <row r="8" spans="1:18" ht="20.100000000000001" customHeight="1" x14ac:dyDescent="0.25">
      <c r="A8" s="15" t="s">
        <v>44</v>
      </c>
      <c r="B8" s="28">
        <v>94435.949999999953</v>
      </c>
      <c r="C8" s="265">
        <v>193558.49999999997</v>
      </c>
      <c r="D8" s="4">
        <f t="shared" ref="D8:D32" si="2">B8/$B$33</f>
        <v>6.1135234439272927E-2</v>
      </c>
      <c r="E8" s="271">
        <f t="shared" ref="E8:E32" si="3">C8/$C$33</f>
        <v>0.11663961977647913</v>
      </c>
      <c r="F8" s="107">
        <f t="shared" ref="F8:F33" si="4">(C8-B8)/B8</f>
        <v>1.0496272870659962</v>
      </c>
      <c r="G8" s="103">
        <f t="shared" ref="G8:G33" si="5">(E8-D8)/D8</f>
        <v>0.90789519082224213</v>
      </c>
      <c r="I8" s="28">
        <v>14304.501</v>
      </c>
      <c r="J8" s="265">
        <v>29772.811999999991</v>
      </c>
      <c r="K8" s="4">
        <f t="shared" ref="K8:K32" si="6">I8/$I$33</f>
        <v>5.173401281322422E-2</v>
      </c>
      <c r="L8" s="271">
        <f t="shared" ref="L8:L32" si="7">J8/$J$33</f>
        <v>9.4519687980390329E-2</v>
      </c>
      <c r="M8" s="107">
        <f t="shared" ref="M8:M33" si="8">(J8-I8)/I8</f>
        <v>1.0813597062910472</v>
      </c>
      <c r="N8" s="103">
        <f t="shared" ref="N8:N33" si="9">(L8-K8)/K8</f>
        <v>0.82703182762248939</v>
      </c>
      <c r="P8" s="60">
        <f t="shared" si="0"/>
        <v>1.5147304601690359</v>
      </c>
      <c r="Q8" s="313">
        <f t="shared" si="1"/>
        <v>1.5381815833456034</v>
      </c>
      <c r="R8" s="112">
        <f t="shared" ref="R8:R71" si="10">(Q8-P8)/P8</f>
        <v>1.5482043699015915E-2</v>
      </c>
    </row>
    <row r="9" spans="1:18" ht="20.100000000000001" customHeight="1" x14ac:dyDescent="0.25">
      <c r="A9" s="15" t="s">
        <v>42</v>
      </c>
      <c r="B9" s="28">
        <v>76294.10000000002</v>
      </c>
      <c r="C9" s="265">
        <v>120512.04999999997</v>
      </c>
      <c r="D9" s="4">
        <f t="shared" si="2"/>
        <v>4.9390700150031171E-2</v>
      </c>
      <c r="E9" s="271">
        <f t="shared" si="3"/>
        <v>7.2621350601931922E-2</v>
      </c>
      <c r="F9" s="107">
        <f t="shared" si="4"/>
        <v>0.57957233914549022</v>
      </c>
      <c r="G9" s="103">
        <f t="shared" si="5"/>
        <v>0.47034462725441017</v>
      </c>
      <c r="I9" s="28">
        <v>17691.864000000001</v>
      </c>
      <c r="J9" s="265">
        <v>28960.424000000003</v>
      </c>
      <c r="K9" s="4">
        <f t="shared" si="6"/>
        <v>6.3984833785241474E-2</v>
      </c>
      <c r="L9" s="271">
        <f t="shared" si="7"/>
        <v>9.1940601386923379E-2</v>
      </c>
      <c r="M9" s="107">
        <f t="shared" si="8"/>
        <v>0.63693458190725416</v>
      </c>
      <c r="N9" s="103">
        <f t="shared" si="9"/>
        <v>0.43691240482881566</v>
      </c>
      <c r="P9" s="60">
        <f t="shared" si="0"/>
        <v>2.3189032965851877</v>
      </c>
      <c r="Q9" s="313">
        <f t="shared" si="1"/>
        <v>2.4031143773589454</v>
      </c>
      <c r="R9" s="112">
        <f t="shared" si="10"/>
        <v>3.6315046383247972E-2</v>
      </c>
    </row>
    <row r="10" spans="1:18" ht="20.100000000000001" customHeight="1" x14ac:dyDescent="0.25">
      <c r="A10" s="15" t="s">
        <v>39</v>
      </c>
      <c r="B10" s="28">
        <v>146909.41999999995</v>
      </c>
      <c r="C10" s="265">
        <v>182251.58000000005</v>
      </c>
      <c r="D10" s="4">
        <f t="shared" si="2"/>
        <v>9.5105114450986225E-2</v>
      </c>
      <c r="E10" s="271">
        <f t="shared" si="3"/>
        <v>0.10982599573184632</v>
      </c>
      <c r="F10" s="107">
        <f t="shared" si="4"/>
        <v>0.24057109476029584</v>
      </c>
      <c r="G10" s="103">
        <f t="shared" si="5"/>
        <v>0.15478538000652642</v>
      </c>
      <c r="I10" s="28">
        <v>23347.192999999992</v>
      </c>
      <c r="J10" s="265">
        <v>26029.927999999978</v>
      </c>
      <c r="K10" s="4">
        <f t="shared" si="6"/>
        <v>8.4438036797985366E-2</v>
      </c>
      <c r="L10" s="271">
        <f t="shared" si="7"/>
        <v>8.2637161471748946E-2</v>
      </c>
      <c r="M10" s="107">
        <f t="shared" si="8"/>
        <v>0.11490610455826475</v>
      </c>
      <c r="N10" s="103">
        <f t="shared" si="9"/>
        <v>-2.1327773531079869E-2</v>
      </c>
      <c r="P10" s="60">
        <f t="shared" si="0"/>
        <v>1.5892236862687226</v>
      </c>
      <c r="Q10" s="313">
        <f t="shared" si="1"/>
        <v>1.4282415548880274</v>
      </c>
      <c r="R10" s="112">
        <f t="shared" si="10"/>
        <v>-0.10129608108136051</v>
      </c>
    </row>
    <row r="11" spans="1:18" ht="20.100000000000001" customHeight="1" x14ac:dyDescent="0.25">
      <c r="A11" s="15" t="s">
        <v>41</v>
      </c>
      <c r="B11" s="28">
        <v>67869.719999999972</v>
      </c>
      <c r="C11" s="265">
        <v>72801.000000000015</v>
      </c>
      <c r="D11" s="4">
        <f t="shared" si="2"/>
        <v>4.3936988440607748E-2</v>
      </c>
      <c r="E11" s="271">
        <f t="shared" si="3"/>
        <v>4.3870359397016716E-2</v>
      </c>
      <c r="F11" s="107">
        <f t="shared" si="4"/>
        <v>7.2658027762602301E-2</v>
      </c>
      <c r="G11" s="103">
        <f t="shared" si="5"/>
        <v>-1.5164681503170984E-3</v>
      </c>
      <c r="I11" s="28">
        <v>20670.678000000007</v>
      </c>
      <c r="J11" s="265">
        <v>23392.96899999999</v>
      </c>
      <c r="K11" s="4">
        <f t="shared" si="6"/>
        <v>7.4758086319126574E-2</v>
      </c>
      <c r="L11" s="271">
        <f t="shared" si="7"/>
        <v>7.4265612895918043E-2</v>
      </c>
      <c r="M11" s="107">
        <f t="shared" si="8"/>
        <v>0.13169819586952988</v>
      </c>
      <c r="N11" s="103">
        <f t="shared" si="9"/>
        <v>-6.5875605898506459E-3</v>
      </c>
      <c r="P11" s="60">
        <f t="shared" si="0"/>
        <v>3.045640677462647</v>
      </c>
      <c r="Q11" s="313">
        <f t="shared" si="1"/>
        <v>3.2132757791788551</v>
      </c>
      <c r="R11" s="112">
        <f t="shared" si="10"/>
        <v>5.5040997763356164E-2</v>
      </c>
    </row>
    <row r="12" spans="1:18" ht="20.100000000000001" customHeight="1" x14ac:dyDescent="0.25">
      <c r="A12" s="15" t="s">
        <v>35</v>
      </c>
      <c r="B12" s="28">
        <v>110386.60999999996</v>
      </c>
      <c r="C12" s="265">
        <v>124513.31000000004</v>
      </c>
      <c r="D12" s="4">
        <f t="shared" si="2"/>
        <v>7.1461252640616105E-2</v>
      </c>
      <c r="E12" s="271">
        <f t="shared" si="3"/>
        <v>7.5032536083462539E-2</v>
      </c>
      <c r="F12" s="107">
        <f t="shared" si="4"/>
        <v>0.127974760706938</v>
      </c>
      <c r="G12" s="103">
        <f t="shared" si="5"/>
        <v>4.9975102742834385E-2</v>
      </c>
      <c r="I12" s="28">
        <v>19264.531000000003</v>
      </c>
      <c r="J12" s="265">
        <v>20522.025999999998</v>
      </c>
      <c r="K12" s="4">
        <f t="shared" si="6"/>
        <v>6.9672580231547779E-2</v>
      </c>
      <c r="L12" s="271">
        <f t="shared" si="7"/>
        <v>6.515123577327725E-2</v>
      </c>
      <c r="M12" s="107">
        <f t="shared" si="8"/>
        <v>6.5275142177091947E-2</v>
      </c>
      <c r="N12" s="103">
        <f t="shared" si="9"/>
        <v>-6.4894172761284674E-2</v>
      </c>
      <c r="P12" s="60">
        <f t="shared" si="0"/>
        <v>1.7451873012496724</v>
      </c>
      <c r="Q12" s="313">
        <f t="shared" si="1"/>
        <v>1.6481792990644928</v>
      </c>
      <c r="R12" s="112">
        <f t="shared" si="10"/>
        <v>-5.5586011951677207E-2</v>
      </c>
    </row>
    <row r="13" spans="1:18" ht="20.100000000000001" customHeight="1" x14ac:dyDescent="0.25">
      <c r="A13" s="15" t="s">
        <v>37</v>
      </c>
      <c r="B13" s="28">
        <v>77895.39999999998</v>
      </c>
      <c r="C13" s="265">
        <v>86637.41999999994</v>
      </c>
      <c r="D13" s="4">
        <f t="shared" si="2"/>
        <v>5.042733769015869E-2</v>
      </c>
      <c r="E13" s="271">
        <f t="shared" si="3"/>
        <v>5.2208276708153464E-2</v>
      </c>
      <c r="F13" s="107">
        <f t="shared" si="4"/>
        <v>0.11222767968326708</v>
      </c>
      <c r="G13" s="103">
        <f t="shared" si="5"/>
        <v>3.53169352095766E-2</v>
      </c>
      <c r="I13" s="28">
        <v>17107.055000000011</v>
      </c>
      <c r="J13" s="265">
        <v>19324.207999999991</v>
      </c>
      <c r="K13" s="4">
        <f t="shared" si="6"/>
        <v>6.186979906300346E-2</v>
      </c>
      <c r="L13" s="271">
        <f t="shared" si="7"/>
        <v>6.1348525313234183E-2</v>
      </c>
      <c r="M13" s="107">
        <f t="shared" si="8"/>
        <v>0.12960459880441016</v>
      </c>
      <c r="N13" s="103">
        <f t="shared" si="9"/>
        <v>-8.4253344549972096E-3</v>
      </c>
      <c r="P13" s="60">
        <f t="shared" si="0"/>
        <v>2.1961572827150273</v>
      </c>
      <c r="Q13" s="313">
        <f t="shared" si="1"/>
        <v>2.2304690051942919</v>
      </c>
      <c r="R13" s="112">
        <f t="shared" si="10"/>
        <v>1.5623526943774406E-2</v>
      </c>
    </row>
    <row r="14" spans="1:18" ht="20.100000000000001" customHeight="1" x14ac:dyDescent="0.25">
      <c r="A14" s="15" t="s">
        <v>43</v>
      </c>
      <c r="B14" s="28">
        <v>63359.199999999997</v>
      </c>
      <c r="C14" s="265">
        <v>62484.769999999982</v>
      </c>
      <c r="D14" s="4">
        <f t="shared" si="2"/>
        <v>4.101700195619129E-2</v>
      </c>
      <c r="E14" s="271">
        <f t="shared" si="3"/>
        <v>3.7653731634729286E-2</v>
      </c>
      <c r="F14" s="107">
        <f t="shared" si="4"/>
        <v>-1.3801152792333472E-2</v>
      </c>
      <c r="G14" s="103">
        <f t="shared" si="5"/>
        <v>-8.1996980789921861E-2</v>
      </c>
      <c r="I14" s="28">
        <v>17022.943000000007</v>
      </c>
      <c r="J14" s="265">
        <v>16826.424000000003</v>
      </c>
      <c r="K14" s="4">
        <f t="shared" si="6"/>
        <v>6.1565597519325277E-2</v>
      </c>
      <c r="L14" s="271">
        <f t="shared" si="7"/>
        <v>5.3418815337488185E-2</v>
      </c>
      <c r="M14" s="107">
        <f t="shared" si="8"/>
        <v>-1.1544361042623699E-2</v>
      </c>
      <c r="N14" s="103">
        <f t="shared" si="9"/>
        <v>-0.13232685964397306</v>
      </c>
      <c r="P14" s="60">
        <f t="shared" si="0"/>
        <v>2.6867357858053778</v>
      </c>
      <c r="Q14" s="313">
        <f t="shared" si="1"/>
        <v>2.6928840419833517</v>
      </c>
      <c r="R14" s="112">
        <f t="shared" si="10"/>
        <v>2.2883739482150015E-3</v>
      </c>
    </row>
    <row r="15" spans="1:18" ht="20.100000000000001" customHeight="1" x14ac:dyDescent="0.25">
      <c r="A15" s="15" t="s">
        <v>48</v>
      </c>
      <c r="B15" s="28">
        <v>48773.860000000015</v>
      </c>
      <c r="C15" s="265">
        <v>66891.099999999991</v>
      </c>
      <c r="D15" s="4">
        <f t="shared" si="2"/>
        <v>3.1574854338927906E-2</v>
      </c>
      <c r="E15" s="271">
        <f t="shared" si="3"/>
        <v>4.0309014951192754E-2</v>
      </c>
      <c r="F15" s="107">
        <f t="shared" si="4"/>
        <v>0.37145388943995761</v>
      </c>
      <c r="G15" s="103">
        <f t="shared" si="5"/>
        <v>0.27661760584899053</v>
      </c>
      <c r="I15" s="28">
        <v>10891.053999999996</v>
      </c>
      <c r="J15" s="265">
        <v>12786.591000000004</v>
      </c>
      <c r="K15" s="4">
        <f t="shared" si="6"/>
        <v>3.9388855800388756E-2</v>
      </c>
      <c r="L15" s="271">
        <f t="shared" si="7"/>
        <v>4.0593565419781916E-2</v>
      </c>
      <c r="M15" s="107">
        <f t="shared" si="8"/>
        <v>0.17404532196792047</v>
      </c>
      <c r="N15" s="103">
        <f t="shared" si="9"/>
        <v>3.0585037186616371E-2</v>
      </c>
      <c r="P15" s="60">
        <f t="shared" si="0"/>
        <v>2.2329694635610124</v>
      </c>
      <c r="Q15" s="313">
        <f t="shared" si="1"/>
        <v>1.9115534054605179</v>
      </c>
      <c r="R15" s="112">
        <f t="shared" si="10"/>
        <v>-0.14394108981137546</v>
      </c>
    </row>
    <row r="16" spans="1:18" ht="20.100000000000001" customHeight="1" x14ac:dyDescent="0.25">
      <c r="A16" s="15" t="s">
        <v>45</v>
      </c>
      <c r="B16" s="28">
        <v>71119.179999999964</v>
      </c>
      <c r="C16" s="265">
        <v>63049.12999999999</v>
      </c>
      <c r="D16" s="4">
        <f t="shared" si="2"/>
        <v>4.6040599394921639E-2</v>
      </c>
      <c r="E16" s="271">
        <f t="shared" si="3"/>
        <v>3.7993818666903302E-2</v>
      </c>
      <c r="F16" s="107">
        <f t="shared" si="4"/>
        <v>-0.11347220257601365</v>
      </c>
      <c r="G16" s="103">
        <f t="shared" si="5"/>
        <v>-0.17477575952032265</v>
      </c>
      <c r="I16" s="28">
        <v>13267.814000000002</v>
      </c>
      <c r="J16" s="265">
        <v>12720.087</v>
      </c>
      <c r="K16" s="4">
        <f t="shared" si="6"/>
        <v>4.798470491766723E-2</v>
      </c>
      <c r="L16" s="271">
        <f t="shared" si="7"/>
        <v>4.0382435301153943E-2</v>
      </c>
      <c r="M16" s="107">
        <f t="shared" si="8"/>
        <v>-4.1282384573676001E-2</v>
      </c>
      <c r="N16" s="103">
        <f t="shared" si="9"/>
        <v>-0.15843110069255106</v>
      </c>
      <c r="P16" s="60">
        <f t="shared" si="0"/>
        <v>1.8655746593253757</v>
      </c>
      <c r="Q16" s="313">
        <f t="shared" si="1"/>
        <v>2.0174881080833313</v>
      </c>
      <c r="R16" s="112">
        <f t="shared" si="10"/>
        <v>8.1429841469271569E-2</v>
      </c>
    </row>
    <row r="17" spans="1:18" ht="20.100000000000001" customHeight="1" x14ac:dyDescent="0.25">
      <c r="A17" s="15" t="s">
        <v>40</v>
      </c>
      <c r="B17" s="28">
        <v>43367.529999999992</v>
      </c>
      <c r="C17" s="265">
        <v>42804.080000000016</v>
      </c>
      <c r="D17" s="4">
        <f t="shared" si="2"/>
        <v>2.8074945119969701E-2</v>
      </c>
      <c r="E17" s="271">
        <f t="shared" si="3"/>
        <v>2.5794018945600412E-2</v>
      </c>
      <c r="F17" s="107">
        <f t="shared" si="4"/>
        <v>-1.299243927426753E-2</v>
      </c>
      <c r="G17" s="103">
        <f t="shared" si="5"/>
        <v>-8.1244189957360477E-2</v>
      </c>
      <c r="I17" s="28">
        <v>9970.7800000000025</v>
      </c>
      <c r="J17" s="265">
        <v>10109.891999999998</v>
      </c>
      <c r="K17" s="4">
        <f t="shared" si="6"/>
        <v>3.6060570045598928E-2</v>
      </c>
      <c r="L17" s="271">
        <f t="shared" si="7"/>
        <v>3.209585434373631E-2</v>
      </c>
      <c r="M17" s="107">
        <f t="shared" si="8"/>
        <v>1.3951967649471306E-2</v>
      </c>
      <c r="N17" s="103">
        <f t="shared" si="9"/>
        <v>-0.10994600742165743</v>
      </c>
      <c r="P17" s="60">
        <f t="shared" si="0"/>
        <v>2.299134859651911</v>
      </c>
      <c r="Q17" s="313">
        <f t="shared" si="1"/>
        <v>2.3618991460627106</v>
      </c>
      <c r="R17" s="112">
        <f t="shared" si="10"/>
        <v>2.7299088675599516E-2</v>
      </c>
    </row>
    <row r="18" spans="1:18" ht="20.100000000000001" customHeight="1" x14ac:dyDescent="0.25">
      <c r="A18" s="15" t="s">
        <v>49</v>
      </c>
      <c r="B18" s="28">
        <v>50760.639999999992</v>
      </c>
      <c r="C18" s="265">
        <v>45256.680000000022</v>
      </c>
      <c r="D18" s="4">
        <f t="shared" si="2"/>
        <v>3.2861041019733861E-2</v>
      </c>
      <c r="E18" s="271">
        <f t="shared" si="3"/>
        <v>2.7271971768461682E-2</v>
      </c>
      <c r="F18" s="107">
        <f t="shared" si="4"/>
        <v>-0.1084296809496486</v>
      </c>
      <c r="G18" s="103">
        <f t="shared" si="5"/>
        <v>-0.17008192917308387</v>
      </c>
      <c r="I18" s="28">
        <v>11179.262999999999</v>
      </c>
      <c r="J18" s="265">
        <v>10095.560999999998</v>
      </c>
      <c r="K18" s="4">
        <f t="shared" si="6"/>
        <v>4.0431199612234181E-2</v>
      </c>
      <c r="L18" s="271">
        <f t="shared" si="7"/>
        <v>3.2050357746087187E-2</v>
      </c>
      <c r="M18" s="107">
        <f t="shared" si="8"/>
        <v>-9.6938590674537417E-2</v>
      </c>
      <c r="N18" s="103">
        <f t="shared" si="9"/>
        <v>-0.2072865001910805</v>
      </c>
      <c r="P18" s="60">
        <f t="shared" si="0"/>
        <v>2.2023487095513374</v>
      </c>
      <c r="Q18" s="313">
        <f t="shared" si="1"/>
        <v>2.2307338938693673</v>
      </c>
      <c r="R18" s="112">
        <f t="shared" si="10"/>
        <v>1.2888596703567649E-2</v>
      </c>
    </row>
    <row r="19" spans="1:18" ht="20.100000000000001" customHeight="1" x14ac:dyDescent="0.25">
      <c r="A19" s="15" t="s">
        <v>46</v>
      </c>
      <c r="B19" s="28">
        <v>180181.43000000005</v>
      </c>
      <c r="C19" s="265">
        <v>110093.46</v>
      </c>
      <c r="D19" s="4">
        <f t="shared" si="2"/>
        <v>0.11664449782792943</v>
      </c>
      <c r="E19" s="271">
        <f t="shared" si="3"/>
        <v>6.6343040033256181E-2</v>
      </c>
      <c r="F19" s="107">
        <f t="shared" si="4"/>
        <v>-0.3889855353018345</v>
      </c>
      <c r="G19" s="103">
        <f t="shared" si="5"/>
        <v>-0.43123729564060964</v>
      </c>
      <c r="I19" s="28">
        <v>9395.1469999999972</v>
      </c>
      <c r="J19" s="265">
        <v>8311.2170000000042</v>
      </c>
      <c r="K19" s="4">
        <f t="shared" si="6"/>
        <v>3.397872147236209E-2</v>
      </c>
      <c r="L19" s="271">
        <f t="shared" si="7"/>
        <v>2.6385604341884684E-2</v>
      </c>
      <c r="M19" s="107">
        <f t="shared" si="8"/>
        <v>-0.11537126561191574</v>
      </c>
      <c r="N19" s="103">
        <f t="shared" si="9"/>
        <v>-0.22346682869317383</v>
      </c>
      <c r="P19" s="60">
        <f t="shared" si="0"/>
        <v>0.52142704162132547</v>
      </c>
      <c r="Q19" s="313">
        <f t="shared" si="1"/>
        <v>0.75492377113045628</v>
      </c>
      <c r="R19" s="112">
        <f t="shared" si="10"/>
        <v>0.44780326080345961</v>
      </c>
    </row>
    <row r="20" spans="1:18" ht="20.100000000000001" customHeight="1" x14ac:dyDescent="0.25">
      <c r="A20" s="15" t="s">
        <v>50</v>
      </c>
      <c r="B20" s="28">
        <v>30617.769999999997</v>
      </c>
      <c r="C20" s="265">
        <v>31518.009999999987</v>
      </c>
      <c r="D20" s="4">
        <f t="shared" si="2"/>
        <v>1.9821101465678465E-2</v>
      </c>
      <c r="E20" s="271">
        <f t="shared" si="3"/>
        <v>1.8992959247520858E-2</v>
      </c>
      <c r="F20" s="107">
        <f t="shared" si="4"/>
        <v>2.9402533234784596E-2</v>
      </c>
      <c r="G20" s="103">
        <f t="shared" si="5"/>
        <v>-4.1780837436889644E-2</v>
      </c>
      <c r="I20" s="28">
        <v>5551.6420000000007</v>
      </c>
      <c r="J20" s="265">
        <v>6303.0089999999991</v>
      </c>
      <c r="K20" s="4">
        <f t="shared" si="6"/>
        <v>2.0078206038954716E-2</v>
      </c>
      <c r="L20" s="271">
        <f t="shared" si="7"/>
        <v>2.0010150335063821E-2</v>
      </c>
      <c r="M20" s="107">
        <f t="shared" si="8"/>
        <v>0.13534139989574226</v>
      </c>
      <c r="N20" s="103">
        <f t="shared" si="9"/>
        <v>-3.3895311044650185E-3</v>
      </c>
      <c r="P20" s="60">
        <f t="shared" si="0"/>
        <v>1.8132091265954384</v>
      </c>
      <c r="Q20" s="313">
        <f t="shared" si="1"/>
        <v>1.9998118536037022</v>
      </c>
      <c r="R20" s="112">
        <f t="shared" si="10"/>
        <v>0.10291296479333152</v>
      </c>
    </row>
    <row r="21" spans="1:18" ht="20.100000000000001" customHeight="1" x14ac:dyDescent="0.25">
      <c r="A21" s="15" t="s">
        <v>38</v>
      </c>
      <c r="B21" s="28">
        <v>26211.420000000013</v>
      </c>
      <c r="C21" s="265">
        <v>26946.460000000006</v>
      </c>
      <c r="D21" s="4">
        <f t="shared" si="2"/>
        <v>1.6968551771716689E-2</v>
      </c>
      <c r="E21" s="271">
        <f t="shared" si="3"/>
        <v>1.623811327697882E-2</v>
      </c>
      <c r="F21" s="107">
        <f t="shared" si="4"/>
        <v>2.8042738623088457E-2</v>
      </c>
      <c r="G21" s="103">
        <f t="shared" si="5"/>
        <v>-4.30466020061517E-2</v>
      </c>
      <c r="I21" s="28">
        <v>5341.7330000000029</v>
      </c>
      <c r="J21" s="265">
        <v>5358.7970000000014</v>
      </c>
      <c r="K21" s="4">
        <f t="shared" si="6"/>
        <v>1.9319043947553488E-2</v>
      </c>
      <c r="L21" s="271">
        <f t="shared" si="7"/>
        <v>1.7012562346823405E-2</v>
      </c>
      <c r="M21" s="107">
        <f t="shared" si="8"/>
        <v>3.194468911119009E-3</v>
      </c>
      <c r="N21" s="103">
        <f t="shared" si="9"/>
        <v>-0.11938901360707187</v>
      </c>
      <c r="P21" s="60">
        <f t="shared" si="0"/>
        <v>2.0379410959039994</v>
      </c>
      <c r="Q21" s="313">
        <f t="shared" si="1"/>
        <v>1.9886831145909334</v>
      </c>
      <c r="R21" s="112">
        <f t="shared" si="10"/>
        <v>-2.4170463715594261E-2</v>
      </c>
    </row>
    <row r="22" spans="1:18" ht="20.100000000000001" customHeight="1" x14ac:dyDescent="0.25">
      <c r="A22" s="15" t="s">
        <v>51</v>
      </c>
      <c r="B22" s="28">
        <v>23311.830000000005</v>
      </c>
      <c r="C22" s="265">
        <v>20920.149999999994</v>
      </c>
      <c r="D22" s="4">
        <f t="shared" si="2"/>
        <v>1.5091437024337415E-2</v>
      </c>
      <c r="E22" s="271">
        <f t="shared" si="3"/>
        <v>1.2606619402748572E-2</v>
      </c>
      <c r="F22" s="107">
        <f t="shared" si="4"/>
        <v>-0.10259512016002222</v>
      </c>
      <c r="G22" s="103">
        <f t="shared" si="5"/>
        <v>-0.16465082931344893</v>
      </c>
      <c r="I22" s="28">
        <v>5145.5500000000011</v>
      </c>
      <c r="J22" s="265">
        <v>4855.348</v>
      </c>
      <c r="K22" s="4">
        <f t="shared" si="6"/>
        <v>1.8609523647912355E-2</v>
      </c>
      <c r="L22" s="271">
        <f t="shared" si="7"/>
        <v>1.5414263791952617E-2</v>
      </c>
      <c r="M22" s="107">
        <f t="shared" si="8"/>
        <v>-5.6398635714355334E-2</v>
      </c>
      <c r="N22" s="103">
        <f t="shared" si="9"/>
        <v>-0.17170024963632999</v>
      </c>
      <c r="P22" s="60">
        <f t="shared" si="0"/>
        <v>2.2072698711340979</v>
      </c>
      <c r="Q22" s="313">
        <f t="shared" si="1"/>
        <v>2.320895404669661</v>
      </c>
      <c r="R22" s="112">
        <f t="shared" si="10"/>
        <v>5.1477861869777715E-2</v>
      </c>
    </row>
    <row r="23" spans="1:18" ht="20.100000000000001" customHeight="1" x14ac:dyDescent="0.25">
      <c r="A23" s="15" t="s">
        <v>55</v>
      </c>
      <c r="B23" s="28">
        <v>12563.589999999998</v>
      </c>
      <c r="C23" s="265">
        <v>13255.93</v>
      </c>
      <c r="D23" s="4">
        <f t="shared" si="2"/>
        <v>8.1333223210959937E-3</v>
      </c>
      <c r="E23" s="271">
        <f t="shared" si="3"/>
        <v>7.9881102353222579E-3</v>
      </c>
      <c r="F23" s="107">
        <f t="shared" si="4"/>
        <v>5.5106860379875659E-2</v>
      </c>
      <c r="G23" s="103">
        <f t="shared" si="5"/>
        <v>-1.7853969145805101E-2</v>
      </c>
      <c r="I23" s="28">
        <v>3360.5980000000013</v>
      </c>
      <c r="J23" s="265">
        <v>3709.5750000000003</v>
      </c>
      <c r="K23" s="4">
        <f t="shared" si="6"/>
        <v>1.2154022009722378E-2</v>
      </c>
      <c r="L23" s="271">
        <f t="shared" si="7"/>
        <v>1.1776780491538946E-2</v>
      </c>
      <c r="M23" s="107">
        <f t="shared" si="8"/>
        <v>0.1038437206711421</v>
      </c>
      <c r="N23" s="103">
        <f t="shared" si="9"/>
        <v>-3.1038409991496242E-2</v>
      </c>
      <c r="P23" s="60">
        <f t="shared" si="0"/>
        <v>2.6748707972800783</v>
      </c>
      <c r="Q23" s="313">
        <f t="shared" si="1"/>
        <v>2.7984268172810207</v>
      </c>
      <c r="R23" s="112">
        <f t="shared" si="10"/>
        <v>4.6191397403784674E-2</v>
      </c>
    </row>
    <row r="24" spans="1:18" ht="20.100000000000001" customHeight="1" x14ac:dyDescent="0.25">
      <c r="A24" s="15" t="s">
        <v>47</v>
      </c>
      <c r="B24" s="28">
        <v>18370.950000000004</v>
      </c>
      <c r="C24" s="265">
        <v>13668.160000000002</v>
      </c>
      <c r="D24" s="4">
        <f t="shared" si="2"/>
        <v>1.1892847322679147E-2</v>
      </c>
      <c r="E24" s="271">
        <f t="shared" si="3"/>
        <v>8.2365227331482795E-3</v>
      </c>
      <c r="F24" s="107">
        <f t="shared" si="4"/>
        <v>-0.25599057207166759</v>
      </c>
      <c r="G24" s="103">
        <f t="shared" si="5"/>
        <v>-0.30743895808352084</v>
      </c>
      <c r="I24" s="28">
        <v>4237.4540000000006</v>
      </c>
      <c r="J24" s="265">
        <v>3507.5750000000007</v>
      </c>
      <c r="K24" s="4">
        <f t="shared" si="6"/>
        <v>1.5325281149719816E-2</v>
      </c>
      <c r="L24" s="271">
        <f t="shared" si="7"/>
        <v>1.1135491486924977E-2</v>
      </c>
      <c r="M24" s="107">
        <f t="shared" si="8"/>
        <v>-0.17224470165339842</v>
      </c>
      <c r="N24" s="103">
        <f t="shared" si="9"/>
        <v>-0.2733907209833758</v>
      </c>
      <c r="P24" s="60">
        <f t="shared" si="0"/>
        <v>2.306605809715883</v>
      </c>
      <c r="Q24" s="313">
        <f t="shared" si="1"/>
        <v>2.5662378842506968</v>
      </c>
      <c r="R24" s="112">
        <f t="shared" si="10"/>
        <v>0.11256022743079538</v>
      </c>
    </row>
    <row r="25" spans="1:18" ht="20.100000000000001" customHeight="1" x14ac:dyDescent="0.25">
      <c r="A25" s="15" t="s">
        <v>57</v>
      </c>
      <c r="B25" s="28">
        <v>59512.9</v>
      </c>
      <c r="C25" s="265">
        <v>63540.69</v>
      </c>
      <c r="D25" s="4">
        <f t="shared" si="2"/>
        <v>3.852701321542281E-2</v>
      </c>
      <c r="E25" s="271">
        <f t="shared" si="3"/>
        <v>3.829003594228686E-2</v>
      </c>
      <c r="F25" s="107">
        <f t="shared" si="4"/>
        <v>6.7679276257752538E-2</v>
      </c>
      <c r="G25" s="103">
        <f t="shared" si="5"/>
        <v>-6.1509380914346592E-3</v>
      </c>
      <c r="I25" s="28">
        <v>3391.6500000000024</v>
      </c>
      <c r="J25" s="265">
        <v>3239.9560000000001</v>
      </c>
      <c r="K25" s="4">
        <f t="shared" si="6"/>
        <v>1.2266325442458431E-2</v>
      </c>
      <c r="L25" s="271">
        <f t="shared" si="7"/>
        <v>1.0285881971450788E-2</v>
      </c>
      <c r="M25" s="107">
        <f t="shared" si="8"/>
        <v>-4.4725723467929218E-2</v>
      </c>
      <c r="N25" s="103">
        <f t="shared" si="9"/>
        <v>-0.1614536871940942</v>
      </c>
      <c r="P25" s="60">
        <f t="shared" si="0"/>
        <v>0.56990165157470107</v>
      </c>
      <c r="Q25" s="313">
        <f t="shared" si="1"/>
        <v>0.50990255220709757</v>
      </c>
      <c r="R25" s="112">
        <f t="shared" si="10"/>
        <v>-0.10527974292023787</v>
      </c>
    </row>
    <row r="26" spans="1:18" ht="20.100000000000001" customHeight="1" x14ac:dyDescent="0.25">
      <c r="A26" s="15" t="s">
        <v>58</v>
      </c>
      <c r="B26" s="28">
        <v>9022.65</v>
      </c>
      <c r="C26" s="265">
        <v>11538.180000000006</v>
      </c>
      <c r="D26" s="4">
        <f t="shared" si="2"/>
        <v>5.8410152385135758E-3</v>
      </c>
      <c r="E26" s="271">
        <f t="shared" si="3"/>
        <v>6.9529828352285061E-3</v>
      </c>
      <c r="F26" s="107">
        <f t="shared" si="4"/>
        <v>0.27880168243254544</v>
      </c>
      <c r="G26" s="103">
        <f t="shared" si="5"/>
        <v>0.19037231565208246</v>
      </c>
      <c r="I26" s="28">
        <v>2188.759</v>
      </c>
      <c r="J26" s="265">
        <v>2811.5330000000004</v>
      </c>
      <c r="K26" s="4">
        <f t="shared" si="6"/>
        <v>7.9159200416050752E-3</v>
      </c>
      <c r="L26" s="271">
        <f t="shared" si="7"/>
        <v>8.9257683119273682E-3</v>
      </c>
      <c r="M26" s="107">
        <f t="shared" si="8"/>
        <v>0.28453292482178272</v>
      </c>
      <c r="N26" s="103">
        <f t="shared" si="9"/>
        <v>0.12757181288020319</v>
      </c>
      <c r="P26" s="60">
        <f t="shared" si="0"/>
        <v>2.4258493901459106</v>
      </c>
      <c r="Q26" s="313">
        <f t="shared" si="1"/>
        <v>2.436721389335232</v>
      </c>
      <c r="R26" s="112">
        <f t="shared" si="10"/>
        <v>4.4817288465989332E-3</v>
      </c>
    </row>
    <row r="27" spans="1:18" ht="20.100000000000001" customHeight="1" x14ac:dyDescent="0.25">
      <c r="A27" s="15" t="s">
        <v>52</v>
      </c>
      <c r="B27" s="28">
        <v>9586.1699999999964</v>
      </c>
      <c r="C27" s="265">
        <v>8998.1000000000022</v>
      </c>
      <c r="D27" s="4">
        <f t="shared" si="2"/>
        <v>6.2058225741862608E-3</v>
      </c>
      <c r="E27" s="271">
        <f t="shared" si="3"/>
        <v>5.4223139914327569E-3</v>
      </c>
      <c r="F27" s="107">
        <f t="shared" si="4"/>
        <v>-6.134566776929623E-2</v>
      </c>
      <c r="G27" s="103">
        <f t="shared" si="5"/>
        <v>-0.12625378398869896</v>
      </c>
      <c r="I27" s="28">
        <v>2480.1839999999997</v>
      </c>
      <c r="J27" s="265">
        <v>2501.8579999999993</v>
      </c>
      <c r="K27" s="4">
        <f t="shared" si="6"/>
        <v>8.9698949187499571E-3</v>
      </c>
      <c r="L27" s="271">
        <f t="shared" si="7"/>
        <v>7.9426436955717661E-3</v>
      </c>
      <c r="M27" s="107">
        <f t="shared" si="8"/>
        <v>8.7388677614239612E-3</v>
      </c>
      <c r="N27" s="103">
        <f t="shared" si="9"/>
        <v>-0.11452210226352892</v>
      </c>
      <c r="P27" s="60">
        <f t="shared" si="0"/>
        <v>2.5872522602874777</v>
      </c>
      <c r="Q27" s="313">
        <f t="shared" si="1"/>
        <v>2.780429201720362</v>
      </c>
      <c r="R27" s="112">
        <f t="shared" si="10"/>
        <v>7.4664903920663633E-2</v>
      </c>
    </row>
    <row r="28" spans="1:18" ht="20.100000000000001" customHeight="1" x14ac:dyDescent="0.25">
      <c r="A28" s="15" t="s">
        <v>53</v>
      </c>
      <c r="B28" s="28">
        <v>9096.42</v>
      </c>
      <c r="C28" s="265">
        <v>9439.6900000000023</v>
      </c>
      <c r="D28" s="4">
        <f t="shared" si="2"/>
        <v>5.888771905805907E-3</v>
      </c>
      <c r="E28" s="271">
        <f t="shared" si="3"/>
        <v>5.6884190175468018E-3</v>
      </c>
      <c r="F28" s="107">
        <f t="shared" si="4"/>
        <v>3.7736823937329439E-2</v>
      </c>
      <c r="G28" s="103">
        <f t="shared" si="5"/>
        <v>-3.402286443826625E-2</v>
      </c>
      <c r="I28" s="28">
        <v>2396.7810000000004</v>
      </c>
      <c r="J28" s="265">
        <v>2470.6940000000004</v>
      </c>
      <c r="K28" s="4">
        <f t="shared" si="6"/>
        <v>8.6682575620423523E-3</v>
      </c>
      <c r="L28" s="271">
        <f t="shared" si="7"/>
        <v>7.8437074057708302E-3</v>
      </c>
      <c r="M28" s="107">
        <f t="shared" si="8"/>
        <v>3.08384453982237E-2</v>
      </c>
      <c r="N28" s="103">
        <f t="shared" si="9"/>
        <v>-9.5122941418142107E-2</v>
      </c>
      <c r="P28" s="60">
        <f t="shared" si="0"/>
        <v>2.6348618467485014</v>
      </c>
      <c r="Q28" s="313">
        <f t="shared" si="1"/>
        <v>2.6173465442191421</v>
      </c>
      <c r="R28" s="112">
        <f t="shared" si="10"/>
        <v>-6.6475221655259448E-3</v>
      </c>
    </row>
    <row r="29" spans="1:18" ht="20.100000000000001" customHeight="1" x14ac:dyDescent="0.25">
      <c r="A29" s="15" t="s">
        <v>59</v>
      </c>
      <c r="B29" s="28">
        <v>37164.980000000003</v>
      </c>
      <c r="C29" s="265">
        <v>14344.649999999996</v>
      </c>
      <c r="D29" s="4">
        <f t="shared" si="2"/>
        <v>2.4059584991000683E-2</v>
      </c>
      <c r="E29" s="271">
        <f t="shared" si="3"/>
        <v>8.6441800376974975E-3</v>
      </c>
      <c r="F29" s="107">
        <f>(C29-B29)/B29</f>
        <v>-0.61402777561026556</v>
      </c>
      <c r="G29" s="103">
        <f>(E29-D29)/D29</f>
        <v>-0.64071782447906767</v>
      </c>
      <c r="I29" s="28">
        <v>2208.5479999999993</v>
      </c>
      <c r="J29" s="265">
        <v>2308.3909999999992</v>
      </c>
      <c r="K29" s="4">
        <f t="shared" si="6"/>
        <v>7.9874894294195021E-3</v>
      </c>
      <c r="L29" s="271">
        <f t="shared" si="7"/>
        <v>7.3284443893556718E-3</v>
      </c>
      <c r="M29" s="107">
        <f>(J29-I29)/I29</f>
        <v>4.5207530015195452E-2</v>
      </c>
      <c r="N29" s="103">
        <f>(L29-K29)/K29</f>
        <v>-8.2509660374189317E-2</v>
      </c>
      <c r="P29" s="60">
        <f t="shared" si="0"/>
        <v>0.59425512942560421</v>
      </c>
      <c r="Q29" s="313">
        <f t="shared" si="1"/>
        <v>1.6092348018250704</v>
      </c>
      <c r="R29" s="112">
        <f>(Q29-P29)/P29</f>
        <v>1.7079863885744266</v>
      </c>
    </row>
    <row r="30" spans="1:18" ht="20.100000000000001" customHeight="1" x14ac:dyDescent="0.25">
      <c r="A30" s="15" t="s">
        <v>70</v>
      </c>
      <c r="B30" s="28">
        <v>37963.219999999987</v>
      </c>
      <c r="C30" s="265">
        <v>41167.120000000003</v>
      </c>
      <c r="D30" s="4">
        <f t="shared" si="2"/>
        <v>2.4576343593405849E-2</v>
      </c>
      <c r="E30" s="271">
        <f t="shared" si="3"/>
        <v>2.480757612862618E-2</v>
      </c>
      <c r="F30" s="107">
        <f t="shared" si="4"/>
        <v>8.4394843219305876E-2</v>
      </c>
      <c r="G30" s="103">
        <f t="shared" si="5"/>
        <v>9.4087444025796382E-3</v>
      </c>
      <c r="I30" s="28">
        <v>2211.8240000000001</v>
      </c>
      <c r="J30" s="265">
        <v>2291.7509999999993</v>
      </c>
      <c r="K30" s="4">
        <f t="shared" si="6"/>
        <v>7.999337492205905E-3</v>
      </c>
      <c r="L30" s="271">
        <f t="shared" si="7"/>
        <v>7.275617413926086E-3</v>
      </c>
      <c r="M30" s="107">
        <f t="shared" si="8"/>
        <v>3.613623868806886E-2</v>
      </c>
      <c r="N30" s="103">
        <f t="shared" si="9"/>
        <v>-9.0472502127203688E-2</v>
      </c>
      <c r="P30" s="60">
        <f t="shared" si="0"/>
        <v>0.58262286497299254</v>
      </c>
      <c r="Q30" s="313">
        <f t="shared" si="1"/>
        <v>0.55669451737211617</v>
      </c>
      <c r="R30" s="112">
        <f t="shared" si="10"/>
        <v>-4.4502797881230211E-2</v>
      </c>
    </row>
    <row r="31" spans="1:18" ht="20.100000000000001" customHeight="1" x14ac:dyDescent="0.25">
      <c r="A31" s="15" t="s">
        <v>69</v>
      </c>
      <c r="B31" s="28">
        <v>26301.829999999994</v>
      </c>
      <c r="C31" s="265">
        <v>21506.649999999998</v>
      </c>
      <c r="D31" s="4">
        <f t="shared" si="2"/>
        <v>1.7027080716950509E-2</v>
      </c>
      <c r="E31" s="271">
        <f t="shared" si="3"/>
        <v>1.2960048143924523E-2</v>
      </c>
      <c r="F31" s="107">
        <f t="shared" si="4"/>
        <v>-0.18231355004575719</v>
      </c>
      <c r="G31" s="103">
        <f t="shared" si="5"/>
        <v>-0.23885671540731249</v>
      </c>
      <c r="I31" s="28">
        <v>2475.002</v>
      </c>
      <c r="J31" s="265">
        <v>2073.0729999999999</v>
      </c>
      <c r="K31" s="4">
        <f t="shared" si="6"/>
        <v>8.9511535691287353E-3</v>
      </c>
      <c r="L31" s="271">
        <f t="shared" si="7"/>
        <v>6.5813807953569109E-3</v>
      </c>
      <c r="M31" s="107">
        <f t="shared" si="8"/>
        <v>-0.16239542432692988</v>
      </c>
      <c r="N31" s="103">
        <f t="shared" si="9"/>
        <v>-0.26474495778341195</v>
      </c>
      <c r="P31" s="60">
        <f t="shared" si="0"/>
        <v>0.94099992281905886</v>
      </c>
      <c r="Q31" s="313">
        <f t="shared" si="1"/>
        <v>0.96392185672803521</v>
      </c>
      <c r="R31" s="112">
        <f t="shared" si="10"/>
        <v>2.4359124111622176E-2</v>
      </c>
    </row>
    <row r="32" spans="1:18" ht="20.100000000000001" customHeight="1" thickBot="1" x14ac:dyDescent="0.3">
      <c r="A32" s="15" t="s">
        <v>18</v>
      </c>
      <c r="B32" s="28">
        <f>B33-SUM(B7:B31)</f>
        <v>94992.44000000041</v>
      </c>
      <c r="C32" s="265">
        <f>C33-SUM(C7:C31)</f>
        <v>83101.920000000391</v>
      </c>
      <c r="D32" s="4">
        <f t="shared" si="2"/>
        <v>6.1495490746464619E-2</v>
      </c>
      <c r="E32" s="271">
        <f t="shared" si="3"/>
        <v>5.0077761253034266E-2</v>
      </c>
      <c r="F32" s="107">
        <f t="shared" si="4"/>
        <v>-0.12517332958285909</v>
      </c>
      <c r="G32" s="103">
        <f t="shared" si="5"/>
        <v>-0.18566775148609999</v>
      </c>
      <c r="I32" s="28">
        <f>I33-SUM(I7:I31)</f>
        <v>20033.840999999898</v>
      </c>
      <c r="J32" s="265">
        <f>J33-SUM(J7:J31)</f>
        <v>20001.842999999993</v>
      </c>
      <c r="K32" s="4">
        <f t="shared" si="6"/>
        <v>7.2454885842721223E-2</v>
      </c>
      <c r="L32" s="271">
        <f t="shared" si="7"/>
        <v>6.3499811821360858E-2</v>
      </c>
      <c r="M32" s="107">
        <f t="shared" si="8"/>
        <v>-1.5971974620296312E-3</v>
      </c>
      <c r="N32" s="103">
        <f t="shared" si="9"/>
        <v>-0.12359517121867064</v>
      </c>
      <c r="P32" s="60">
        <f t="shared" si="0"/>
        <v>2.1089931998798863</v>
      </c>
      <c r="Q32" s="313">
        <f t="shared" si="1"/>
        <v>2.4069050390171371</v>
      </c>
      <c r="R32" s="112">
        <f t="shared" si="10"/>
        <v>0.14125784718235121</v>
      </c>
    </row>
    <row r="33" spans="1:18" ht="26.25" customHeight="1" thickBot="1" x14ac:dyDescent="0.3">
      <c r="A33" s="19" t="s">
        <v>19</v>
      </c>
      <c r="B33" s="26">
        <v>1544705.78</v>
      </c>
      <c r="C33" s="284">
        <v>1659457.5699999998</v>
      </c>
      <c r="D33" s="21">
        <f>SUM(D7:D32)</f>
        <v>1.0000000000000002</v>
      </c>
      <c r="E33" s="289">
        <f>SUM(E7:E32)</f>
        <v>1.0000000000000002</v>
      </c>
      <c r="F33" s="117">
        <f t="shared" si="4"/>
        <v>7.4287150009887198E-2</v>
      </c>
      <c r="G33" s="119">
        <f t="shared" si="5"/>
        <v>0</v>
      </c>
      <c r="H33" s="2"/>
      <c r="I33" s="26">
        <v>276500.89799999993</v>
      </c>
      <c r="J33" s="284">
        <v>314990.58699999994</v>
      </c>
      <c r="K33" s="21">
        <f>SUM(K7:K32)</f>
        <v>1.0000000000000004</v>
      </c>
      <c r="L33" s="289">
        <f>SUM(L7:L32)</f>
        <v>0.99999999999999978</v>
      </c>
      <c r="M33" s="117">
        <f t="shared" si="8"/>
        <v>0.13920276309554708</v>
      </c>
      <c r="N33" s="119">
        <f t="shared" si="9"/>
        <v>-6.6613381477509363E-16</v>
      </c>
      <c r="P33" s="51">
        <f t="shared" si="0"/>
        <v>1.7899906997175856</v>
      </c>
      <c r="Q33" s="302">
        <f t="shared" si="1"/>
        <v>1.8981539070022739</v>
      </c>
      <c r="R33" s="118">
        <f t="shared" si="10"/>
        <v>6.042668674298346E-2</v>
      </c>
    </row>
    <row r="35" spans="1:18" ht="15.75" thickBot="1" x14ac:dyDescent="0.3"/>
    <row r="36" spans="1:18" x14ac:dyDescent="0.25">
      <c r="A36" s="397" t="s">
        <v>2</v>
      </c>
      <c r="B36" s="385" t="s">
        <v>1</v>
      </c>
      <c r="C36" s="380"/>
      <c r="D36" s="385" t="s">
        <v>13</v>
      </c>
      <c r="E36" s="380"/>
      <c r="F36" s="400" t="s">
        <v>104</v>
      </c>
      <c r="G36" s="396"/>
      <c r="I36" s="393" t="s">
        <v>20</v>
      </c>
      <c r="J36" s="394"/>
      <c r="K36" s="385" t="s">
        <v>13</v>
      </c>
      <c r="L36" s="386"/>
      <c r="M36" s="395" t="s">
        <v>104</v>
      </c>
      <c r="N36" s="396"/>
      <c r="P36" s="391" t="s">
        <v>23</v>
      </c>
      <c r="Q36" s="380"/>
      <c r="R36" s="247" t="s">
        <v>0</v>
      </c>
    </row>
    <row r="37" spans="1:18" x14ac:dyDescent="0.25">
      <c r="A37" s="398"/>
      <c r="B37" s="388" t="str">
        <f>B5</f>
        <v>jan - set</v>
      </c>
      <c r="C37" s="376"/>
      <c r="D37" s="388" t="str">
        <f>B5</f>
        <v>jan - set</v>
      </c>
      <c r="E37" s="376"/>
      <c r="F37" s="388" t="str">
        <f>B5</f>
        <v>jan - set</v>
      </c>
      <c r="G37" s="377"/>
      <c r="I37" s="390" t="str">
        <f>B5</f>
        <v>jan - set</v>
      </c>
      <c r="J37" s="376"/>
      <c r="K37" s="388" t="str">
        <f>B5</f>
        <v>jan - set</v>
      </c>
      <c r="L37" s="389"/>
      <c r="M37" s="376" t="str">
        <f>B5</f>
        <v>jan - set</v>
      </c>
      <c r="N37" s="377"/>
      <c r="P37" s="390" t="str">
        <f>B5</f>
        <v>jan - set</v>
      </c>
      <c r="Q37" s="389"/>
      <c r="R37" s="248" t="str">
        <f>R5</f>
        <v>2017/2016</v>
      </c>
    </row>
    <row r="38" spans="1:18" ht="19.5" customHeight="1" thickBot="1" x14ac:dyDescent="0.3">
      <c r="A38" s="399"/>
      <c r="B38" s="172">
        <f>B6</f>
        <v>2016</v>
      </c>
      <c r="C38" s="252">
        <f>C6</f>
        <v>2017</v>
      </c>
      <c r="D38" s="172">
        <f>B6</f>
        <v>2016</v>
      </c>
      <c r="E38" s="252">
        <f>C6</f>
        <v>2017</v>
      </c>
      <c r="F38" s="172" t="s">
        <v>1</v>
      </c>
      <c r="G38" s="251" t="s">
        <v>15</v>
      </c>
      <c r="I38" s="41">
        <f>B6</f>
        <v>2016</v>
      </c>
      <c r="J38" s="252">
        <f>C6</f>
        <v>2017</v>
      </c>
      <c r="K38" s="172">
        <f>B6</f>
        <v>2016</v>
      </c>
      <c r="L38" s="252">
        <f>C6</f>
        <v>2017</v>
      </c>
      <c r="M38" s="42">
        <v>1000</v>
      </c>
      <c r="N38" s="251" t="s">
        <v>15</v>
      </c>
      <c r="P38" s="41">
        <f>B6</f>
        <v>2016</v>
      </c>
      <c r="Q38" s="252">
        <f>C6</f>
        <v>2017</v>
      </c>
      <c r="R38" s="249" t="s">
        <v>24</v>
      </c>
    </row>
    <row r="39" spans="1:18" ht="20.100000000000001" customHeight="1" x14ac:dyDescent="0.25">
      <c r="A39" s="68" t="s">
        <v>39</v>
      </c>
      <c r="B39" s="70">
        <v>146909.42000000004</v>
      </c>
      <c r="C39" s="304">
        <v>182251.58000000005</v>
      </c>
      <c r="D39" s="4">
        <f t="shared" ref="D39:D61" si="11">B39/$B$62</f>
        <v>0.18473362164181725</v>
      </c>
      <c r="E39" s="306">
        <f t="shared" ref="E39:E61" si="12">C39/$C$62</f>
        <v>0.23571930418696199</v>
      </c>
      <c r="F39" s="107">
        <f>(C39-B39)/B39</f>
        <v>0.24057109476029512</v>
      </c>
      <c r="G39" s="121">
        <f>(E39-D39)/D39</f>
        <v>0.27599568552822307</v>
      </c>
      <c r="I39" s="70">
        <v>23347.192999999992</v>
      </c>
      <c r="J39" s="304">
        <v>26029.927999999978</v>
      </c>
      <c r="K39" s="4">
        <f t="shared" ref="K39:K61" si="13">I39/$I$62</f>
        <v>0.18228900963294231</v>
      </c>
      <c r="L39" s="306">
        <f t="shared" ref="L39:L61" si="14">J39/$J$62</f>
        <v>0.19491795590000113</v>
      </c>
      <c r="M39" s="107">
        <f>(J39-I39)/I39</f>
        <v>0.11490610455826475</v>
      </c>
      <c r="N39" s="121">
        <f>(L39-K39)/K39</f>
        <v>6.9279800754244614E-2</v>
      </c>
      <c r="P39" s="60">
        <f t="shared" ref="P39:P62" si="15">(I39/B39)*10</f>
        <v>1.5892236862687215</v>
      </c>
      <c r="Q39" s="312">
        <f t="shared" ref="Q39:Q62" si="16">(J39/C39)*10</f>
        <v>1.4282415548880274</v>
      </c>
      <c r="R39" s="124">
        <f t="shared" si="10"/>
        <v>-0.10129608108135989</v>
      </c>
    </row>
    <row r="40" spans="1:18" ht="20.100000000000001" customHeight="1" x14ac:dyDescent="0.25">
      <c r="A40" s="68" t="s">
        <v>35</v>
      </c>
      <c r="B40" s="28">
        <v>110386.61000000003</v>
      </c>
      <c r="C40" s="265">
        <v>124513.31000000004</v>
      </c>
      <c r="D40" s="4">
        <f t="shared" si="11"/>
        <v>0.13880742464344928</v>
      </c>
      <c r="E40" s="271">
        <f t="shared" si="12"/>
        <v>0.1610421747521503</v>
      </c>
      <c r="F40" s="107">
        <f t="shared" ref="F40:F62" si="17">(C40-B40)/B40</f>
        <v>0.12797476070693725</v>
      </c>
      <c r="G40" s="103">
        <f t="shared" ref="G40:G61" si="18">(E40-D40)/D40</f>
        <v>0.16018415560849714</v>
      </c>
      <c r="I40" s="28">
        <v>19264.531000000021</v>
      </c>
      <c r="J40" s="265">
        <v>20522.025999999998</v>
      </c>
      <c r="K40" s="4">
        <f t="shared" si="13"/>
        <v>0.15041261178734081</v>
      </c>
      <c r="L40" s="271">
        <f t="shared" si="14"/>
        <v>0.15367354680530348</v>
      </c>
      <c r="M40" s="107">
        <f t="shared" ref="M40:M62" si="19">(J40-I40)/I40</f>
        <v>6.5275142177090933E-2</v>
      </c>
      <c r="N40" s="103">
        <f t="shared" ref="N40:N61" si="20">(L40-K40)/K40</f>
        <v>2.1679930819718203E-2</v>
      </c>
      <c r="P40" s="60">
        <f t="shared" si="15"/>
        <v>1.745187301249673</v>
      </c>
      <c r="Q40" s="313">
        <f t="shared" si="16"/>
        <v>1.6481792990644928</v>
      </c>
      <c r="R40" s="112">
        <f t="shared" si="10"/>
        <v>-5.5586011951677568E-2</v>
      </c>
    </row>
    <row r="41" spans="1:18" ht="20.100000000000001" customHeight="1" x14ac:dyDescent="0.25">
      <c r="A41" s="68" t="s">
        <v>37</v>
      </c>
      <c r="B41" s="28">
        <v>77895.399999999965</v>
      </c>
      <c r="C41" s="265">
        <v>86637.41999999994</v>
      </c>
      <c r="D41" s="4">
        <f t="shared" si="11"/>
        <v>9.7950828144566904E-2</v>
      </c>
      <c r="E41" s="271">
        <f t="shared" si="12"/>
        <v>0.11205451474798499</v>
      </c>
      <c r="F41" s="107">
        <f t="shared" si="17"/>
        <v>0.11222767968326729</v>
      </c>
      <c r="G41" s="103">
        <f t="shared" si="18"/>
        <v>0.14398741563064957</v>
      </c>
      <c r="I41" s="28">
        <v>17107.055000000008</v>
      </c>
      <c r="J41" s="265">
        <v>19324.207999999991</v>
      </c>
      <c r="K41" s="4">
        <f t="shared" si="13"/>
        <v>0.13356758192242965</v>
      </c>
      <c r="L41" s="271">
        <f t="shared" si="14"/>
        <v>0.14470401619038095</v>
      </c>
      <c r="M41" s="107">
        <f t="shared" si="19"/>
        <v>0.12960459880441039</v>
      </c>
      <c r="N41" s="103">
        <f t="shared" si="20"/>
        <v>8.3376775319769336E-2</v>
      </c>
      <c r="P41" s="60">
        <f t="shared" si="15"/>
        <v>2.1961572827150273</v>
      </c>
      <c r="Q41" s="313">
        <f t="shared" si="16"/>
        <v>2.2304690051942919</v>
      </c>
      <c r="R41" s="112">
        <f t="shared" si="10"/>
        <v>1.5623526943774406E-2</v>
      </c>
    </row>
    <row r="42" spans="1:18" ht="20.100000000000001" customHeight="1" x14ac:dyDescent="0.25">
      <c r="A42" s="68" t="s">
        <v>45</v>
      </c>
      <c r="B42" s="28">
        <v>71119.179999999978</v>
      </c>
      <c r="C42" s="265">
        <v>63049.12999999999</v>
      </c>
      <c r="D42" s="4">
        <f t="shared" si="11"/>
        <v>8.9429960921473164E-2</v>
      </c>
      <c r="E42" s="271">
        <f t="shared" si="12"/>
        <v>8.1546053280818223E-2</v>
      </c>
      <c r="F42" s="107">
        <f t="shared" si="17"/>
        <v>-0.11347220257601383</v>
      </c>
      <c r="G42" s="103">
        <f t="shared" si="18"/>
        <v>-8.8157341895493596E-2</v>
      </c>
      <c r="I42" s="28">
        <v>13267.814</v>
      </c>
      <c r="J42" s="265">
        <v>12720.087</v>
      </c>
      <c r="K42" s="4">
        <f t="shared" si="13"/>
        <v>0.1035917540088904</v>
      </c>
      <c r="L42" s="271">
        <f t="shared" si="14"/>
        <v>9.5250872645908952E-2</v>
      </c>
      <c r="M42" s="107">
        <f t="shared" si="19"/>
        <v>-4.1282384573675869E-2</v>
      </c>
      <c r="N42" s="103">
        <f t="shared" si="20"/>
        <v>-8.0516846565467148E-2</v>
      </c>
      <c r="P42" s="60">
        <f t="shared" si="15"/>
        <v>1.8655746593253753</v>
      </c>
      <c r="Q42" s="313">
        <f t="shared" si="16"/>
        <v>2.0174881080833313</v>
      </c>
      <c r="R42" s="112">
        <f t="shared" si="10"/>
        <v>8.1429841469271819E-2</v>
      </c>
    </row>
    <row r="43" spans="1:18" ht="20.100000000000001" customHeight="1" x14ac:dyDescent="0.25">
      <c r="A43" s="68" t="s">
        <v>40</v>
      </c>
      <c r="B43" s="28">
        <v>43367.530000000013</v>
      </c>
      <c r="C43" s="265">
        <v>42804.080000000016</v>
      </c>
      <c r="D43" s="4">
        <f t="shared" si="11"/>
        <v>5.4533200652212496E-2</v>
      </c>
      <c r="E43" s="271">
        <f t="shared" si="12"/>
        <v>5.5361648738315783E-2</v>
      </c>
      <c r="F43" s="107">
        <f t="shared" si="17"/>
        <v>-1.2992439274268028E-2</v>
      </c>
      <c r="G43" s="103">
        <f t="shared" si="18"/>
        <v>1.5191627782618978E-2</v>
      </c>
      <c r="I43" s="28">
        <v>9970.7799999999952</v>
      </c>
      <c r="J43" s="265">
        <v>10109.891999999998</v>
      </c>
      <c r="K43" s="4">
        <f t="shared" si="13"/>
        <v>7.7849341951640533E-2</v>
      </c>
      <c r="L43" s="271">
        <f t="shared" si="14"/>
        <v>7.570514536228358E-2</v>
      </c>
      <c r="M43" s="107">
        <f t="shared" si="19"/>
        <v>1.3951967649472045E-2</v>
      </c>
      <c r="N43" s="103">
        <f t="shared" si="20"/>
        <v>-2.7542899343823781E-2</v>
      </c>
      <c r="P43" s="60">
        <f t="shared" si="15"/>
        <v>2.2991348596519083</v>
      </c>
      <c r="Q43" s="313">
        <f t="shared" si="16"/>
        <v>2.3618991460627106</v>
      </c>
      <c r="R43" s="112">
        <f t="shared" si="10"/>
        <v>2.7299088675600706E-2</v>
      </c>
    </row>
    <row r="44" spans="1:18" ht="20.100000000000001" customHeight="1" x14ac:dyDescent="0.25">
      <c r="A44" s="68" t="s">
        <v>49</v>
      </c>
      <c r="B44" s="28">
        <v>50760.640000000014</v>
      </c>
      <c r="C44" s="265">
        <v>45256.680000000022</v>
      </c>
      <c r="D44" s="4">
        <f t="shared" si="11"/>
        <v>6.3829786163858621E-2</v>
      </c>
      <c r="E44" s="271">
        <f t="shared" si="12"/>
        <v>5.8533775780775135E-2</v>
      </c>
      <c r="F44" s="107">
        <f t="shared" si="17"/>
        <v>-0.10842968094964898</v>
      </c>
      <c r="G44" s="103">
        <f t="shared" si="18"/>
        <v>-8.2970830726081385E-2</v>
      </c>
      <c r="I44" s="28">
        <v>11179.262999999995</v>
      </c>
      <c r="J44" s="265">
        <v>10095.560999999998</v>
      </c>
      <c r="K44" s="4">
        <f t="shared" si="13"/>
        <v>8.7284873204937108E-2</v>
      </c>
      <c r="L44" s="271">
        <f t="shared" si="14"/>
        <v>7.5597831610743321E-2</v>
      </c>
      <c r="M44" s="107">
        <f t="shared" si="19"/>
        <v>-9.6938590674537126E-2</v>
      </c>
      <c r="N44" s="103">
        <f t="shared" si="20"/>
        <v>-0.13389538375972265</v>
      </c>
      <c r="P44" s="60">
        <f t="shared" si="15"/>
        <v>2.2023487095513357</v>
      </c>
      <c r="Q44" s="313">
        <f t="shared" si="16"/>
        <v>2.2307338938693673</v>
      </c>
      <c r="R44" s="112">
        <f t="shared" si="10"/>
        <v>1.2888596703568466E-2</v>
      </c>
    </row>
    <row r="45" spans="1:18" ht="20.100000000000001" customHeight="1" x14ac:dyDescent="0.25">
      <c r="A45" s="68" t="s">
        <v>46</v>
      </c>
      <c r="B45" s="28">
        <v>180181.42999999993</v>
      </c>
      <c r="C45" s="265">
        <v>110093.46</v>
      </c>
      <c r="D45" s="4">
        <f t="shared" si="11"/>
        <v>0.22657204770464384</v>
      </c>
      <c r="E45" s="271">
        <f t="shared" si="12"/>
        <v>0.14239192761311112</v>
      </c>
      <c r="F45" s="107">
        <f t="shared" si="17"/>
        <v>-0.38898553530183411</v>
      </c>
      <c r="G45" s="103">
        <f t="shared" si="18"/>
        <v>-0.37153797630530644</v>
      </c>
      <c r="I45" s="28">
        <v>9395.1470000000045</v>
      </c>
      <c r="J45" s="265">
        <v>8311.2170000000042</v>
      </c>
      <c r="K45" s="4">
        <f t="shared" si="13"/>
        <v>7.3354944296126323E-2</v>
      </c>
      <c r="L45" s="271">
        <f t="shared" si="14"/>
        <v>6.2236262377726968E-2</v>
      </c>
      <c r="M45" s="107">
        <f t="shared" si="19"/>
        <v>-0.11537126561191642</v>
      </c>
      <c r="N45" s="103">
        <f t="shared" si="20"/>
        <v>-0.15157372178641954</v>
      </c>
      <c r="P45" s="60">
        <f t="shared" si="15"/>
        <v>0.52142704162132625</v>
      </c>
      <c r="Q45" s="313">
        <f t="shared" si="16"/>
        <v>0.75492377113045628</v>
      </c>
      <c r="R45" s="112">
        <f t="shared" si="10"/>
        <v>0.44780326080345745</v>
      </c>
    </row>
    <row r="46" spans="1:18" ht="20.100000000000001" customHeight="1" x14ac:dyDescent="0.25">
      <c r="A46" s="68" t="s">
        <v>50</v>
      </c>
      <c r="B46" s="28">
        <v>30617.769999999986</v>
      </c>
      <c r="C46" s="265">
        <v>31518.009999999987</v>
      </c>
      <c r="D46" s="4">
        <f t="shared" si="11"/>
        <v>3.8500809129163933E-2</v>
      </c>
      <c r="E46" s="271">
        <f t="shared" si="12"/>
        <v>4.0764548579264474E-2</v>
      </c>
      <c r="F46" s="107">
        <f t="shared" si="17"/>
        <v>2.9402533234784964E-2</v>
      </c>
      <c r="G46" s="103">
        <f t="shared" si="18"/>
        <v>5.8797191573456663E-2</v>
      </c>
      <c r="I46" s="28">
        <v>5551.6420000000035</v>
      </c>
      <c r="J46" s="265">
        <v>6303.0089999999991</v>
      </c>
      <c r="K46" s="4">
        <f t="shared" si="13"/>
        <v>4.33458241432556E-2</v>
      </c>
      <c r="L46" s="271">
        <f t="shared" si="14"/>
        <v>4.7198349157912045E-2</v>
      </c>
      <c r="M46" s="107">
        <f t="shared" si="19"/>
        <v>0.13534139989574168</v>
      </c>
      <c r="N46" s="103">
        <f t="shared" si="20"/>
        <v>8.8878804147870361E-2</v>
      </c>
      <c r="P46" s="60">
        <f t="shared" si="15"/>
        <v>1.8132091265954398</v>
      </c>
      <c r="Q46" s="313">
        <f t="shared" si="16"/>
        <v>1.9998118536037022</v>
      </c>
      <c r="R46" s="112">
        <f t="shared" si="10"/>
        <v>0.1029129647933307</v>
      </c>
    </row>
    <row r="47" spans="1:18" ht="20.100000000000001" customHeight="1" x14ac:dyDescent="0.25">
      <c r="A47" s="68" t="s">
        <v>38</v>
      </c>
      <c r="B47" s="28">
        <v>26211.42</v>
      </c>
      <c r="C47" s="265">
        <v>26946.460000000006</v>
      </c>
      <c r="D47" s="4">
        <f t="shared" si="11"/>
        <v>3.2959973192833787E-2</v>
      </c>
      <c r="E47" s="271">
        <f t="shared" si="12"/>
        <v>3.4851828453294091E-2</v>
      </c>
      <c r="F47" s="107">
        <f t="shared" si="17"/>
        <v>2.8042738623089026E-2</v>
      </c>
      <c r="G47" s="103">
        <f t="shared" si="18"/>
        <v>5.7398567935474966E-2</v>
      </c>
      <c r="I47" s="28">
        <v>5341.7329999999974</v>
      </c>
      <c r="J47" s="265">
        <v>5358.7970000000014</v>
      </c>
      <c r="K47" s="4">
        <f t="shared" si="13"/>
        <v>4.1706907476783427E-2</v>
      </c>
      <c r="L47" s="271">
        <f t="shared" si="14"/>
        <v>4.0127877315798165E-2</v>
      </c>
      <c r="M47" s="107">
        <f t="shared" si="19"/>
        <v>3.1944689111200338E-3</v>
      </c>
      <c r="N47" s="103">
        <f t="shared" si="20"/>
        <v>-3.7860159300093038E-2</v>
      </c>
      <c r="P47" s="60">
        <f t="shared" si="15"/>
        <v>2.0379410959039981</v>
      </c>
      <c r="Q47" s="313">
        <f t="shared" si="16"/>
        <v>1.9886831145909334</v>
      </c>
      <c r="R47" s="112">
        <f t="shared" si="10"/>
        <v>-2.4170463715593626E-2</v>
      </c>
    </row>
    <row r="48" spans="1:18" ht="20.100000000000001" customHeight="1" x14ac:dyDescent="0.25">
      <c r="A48" s="68" t="s">
        <v>47</v>
      </c>
      <c r="B48" s="28">
        <v>18370.949999999997</v>
      </c>
      <c r="C48" s="265">
        <v>13668.160000000002</v>
      </c>
      <c r="D48" s="4">
        <f t="shared" si="11"/>
        <v>2.3100847627747365E-2</v>
      </c>
      <c r="E48" s="271">
        <f t="shared" si="12"/>
        <v>1.7678031459129551E-2</v>
      </c>
      <c r="F48" s="107">
        <f t="shared" si="17"/>
        <v>-0.25599057207166731</v>
      </c>
      <c r="G48" s="103">
        <f t="shared" si="18"/>
        <v>-0.23474533298528188</v>
      </c>
      <c r="I48" s="28">
        <v>4237.4539999999997</v>
      </c>
      <c r="J48" s="265">
        <v>3507.5750000000007</v>
      </c>
      <c r="K48" s="4">
        <f t="shared" si="13"/>
        <v>3.308497484152164E-2</v>
      </c>
      <c r="L48" s="271">
        <f t="shared" si="14"/>
        <v>2.6265510575593877E-2</v>
      </c>
      <c r="M48" s="107">
        <f t="shared" si="19"/>
        <v>-0.17224470165339825</v>
      </c>
      <c r="N48" s="103">
        <f t="shared" si="20"/>
        <v>-0.20611967512725252</v>
      </c>
      <c r="P48" s="60">
        <f t="shared" si="15"/>
        <v>2.306605809715883</v>
      </c>
      <c r="Q48" s="313">
        <f t="shared" si="16"/>
        <v>2.5662378842506968</v>
      </c>
      <c r="R48" s="112">
        <f t="shared" si="10"/>
        <v>0.11256022743079538</v>
      </c>
    </row>
    <row r="49" spans="1:18" ht="20.100000000000001" customHeight="1" x14ac:dyDescent="0.25">
      <c r="A49" s="68" t="s">
        <v>58</v>
      </c>
      <c r="B49" s="28">
        <v>9022.649999999996</v>
      </c>
      <c r="C49" s="265">
        <v>11538.180000000006</v>
      </c>
      <c r="D49" s="4">
        <f t="shared" si="11"/>
        <v>1.1345676889246049E-2</v>
      </c>
      <c r="E49" s="271">
        <f t="shared" si="12"/>
        <v>1.4923172469527683E-2</v>
      </c>
      <c r="F49" s="107">
        <f t="shared" si="17"/>
        <v>0.27880168243254599</v>
      </c>
      <c r="G49" s="103">
        <f t="shared" si="18"/>
        <v>0.31531795019409969</v>
      </c>
      <c r="I49" s="28">
        <v>2188.759</v>
      </c>
      <c r="J49" s="265">
        <v>2811.5330000000004</v>
      </c>
      <c r="K49" s="4">
        <f t="shared" si="13"/>
        <v>1.7089279659237379E-2</v>
      </c>
      <c r="L49" s="271">
        <f t="shared" si="14"/>
        <v>2.1053391515543123E-2</v>
      </c>
      <c r="M49" s="107">
        <f t="shared" si="19"/>
        <v>0.28453292482178272</v>
      </c>
      <c r="N49" s="103">
        <f t="shared" si="20"/>
        <v>0.23196483031179124</v>
      </c>
      <c r="P49" s="60">
        <f t="shared" si="15"/>
        <v>2.4258493901459115</v>
      </c>
      <c r="Q49" s="313">
        <f t="shared" si="16"/>
        <v>2.436721389335232</v>
      </c>
      <c r="R49" s="112">
        <f t="shared" si="10"/>
        <v>4.4817288465985655E-3</v>
      </c>
    </row>
    <row r="50" spans="1:18" ht="20.100000000000001" customHeight="1" x14ac:dyDescent="0.25">
      <c r="A50" s="68" t="s">
        <v>53</v>
      </c>
      <c r="B50" s="28">
        <v>9096.4200000000019</v>
      </c>
      <c r="C50" s="265">
        <v>9439.6900000000023</v>
      </c>
      <c r="D50" s="4">
        <f t="shared" si="11"/>
        <v>1.1438440166566985E-2</v>
      </c>
      <c r="E50" s="271">
        <f t="shared" si="12"/>
        <v>1.2209041801122511E-2</v>
      </c>
      <c r="F50" s="107">
        <f t="shared" si="17"/>
        <v>3.7736823937329231E-2</v>
      </c>
      <c r="G50" s="103">
        <f t="shared" si="18"/>
        <v>6.7369468505670022E-2</v>
      </c>
      <c r="I50" s="28">
        <v>2396.7809999999999</v>
      </c>
      <c r="J50" s="265">
        <v>2470.6940000000004</v>
      </c>
      <c r="K50" s="4">
        <f t="shared" si="13"/>
        <v>1.8713463104410591E-2</v>
      </c>
      <c r="L50" s="271">
        <f t="shared" si="14"/>
        <v>1.8501112416999303E-2</v>
      </c>
      <c r="M50" s="107">
        <f t="shared" si="19"/>
        <v>3.0838445398223897E-2</v>
      </c>
      <c r="N50" s="103">
        <f t="shared" si="20"/>
        <v>-1.1347482089578521E-2</v>
      </c>
      <c r="P50" s="60">
        <f t="shared" si="15"/>
        <v>2.6348618467485001</v>
      </c>
      <c r="Q50" s="313">
        <f t="shared" si="16"/>
        <v>2.6173465442191421</v>
      </c>
      <c r="R50" s="112">
        <f t="shared" si="10"/>
        <v>-6.6475221655254426E-3</v>
      </c>
    </row>
    <row r="51" spans="1:18" ht="20.100000000000001" customHeight="1" x14ac:dyDescent="0.25">
      <c r="A51" s="68" t="s">
        <v>60</v>
      </c>
      <c r="B51" s="28">
        <v>3733.34</v>
      </c>
      <c r="C51" s="265">
        <v>5256.83</v>
      </c>
      <c r="D51" s="4">
        <f t="shared" si="11"/>
        <v>4.6945486478692918E-3</v>
      </c>
      <c r="E51" s="271">
        <f t="shared" si="12"/>
        <v>6.7990428935054891E-3</v>
      </c>
      <c r="F51" s="107">
        <f t="shared" si="17"/>
        <v>0.40807694986258947</v>
      </c>
      <c r="G51" s="103">
        <f t="shared" si="18"/>
        <v>0.44828468155109247</v>
      </c>
      <c r="I51" s="28">
        <v>963.85999999999967</v>
      </c>
      <c r="J51" s="265">
        <v>1390.4159999999999</v>
      </c>
      <c r="K51" s="4">
        <f t="shared" si="13"/>
        <v>7.5255764076138732E-3</v>
      </c>
      <c r="L51" s="271">
        <f t="shared" si="14"/>
        <v>1.0411747760910296E-2</v>
      </c>
      <c r="M51" s="107">
        <f t="shared" si="19"/>
        <v>0.44254974788869794</v>
      </c>
      <c r="N51" s="103">
        <f t="shared" si="20"/>
        <v>0.38351498901484649</v>
      </c>
      <c r="P51" s="60">
        <f t="shared" si="15"/>
        <v>2.5817632468513443</v>
      </c>
      <c r="Q51" s="313">
        <f t="shared" si="16"/>
        <v>2.6449704479695941</v>
      </c>
      <c r="R51" s="112">
        <f t="shared" si="10"/>
        <v>2.4482183327745412E-2</v>
      </c>
    </row>
    <row r="52" spans="1:18" ht="20.100000000000001" customHeight="1" x14ac:dyDescent="0.25">
      <c r="A52" s="68" t="s">
        <v>62</v>
      </c>
      <c r="B52" s="28">
        <v>2084.34</v>
      </c>
      <c r="C52" s="265">
        <v>3271.1299999999997</v>
      </c>
      <c r="D52" s="4">
        <f t="shared" si="11"/>
        <v>2.6209869791392905E-3</v>
      </c>
      <c r="E52" s="271">
        <f t="shared" si="12"/>
        <v>4.2307917852075503E-3</v>
      </c>
      <c r="F52" s="107">
        <f t="shared" si="17"/>
        <v>0.56938407361562871</v>
      </c>
      <c r="G52" s="103">
        <f t="shared" si="18"/>
        <v>0.61419794103552006</v>
      </c>
      <c r="I52" s="28">
        <v>674.0029999999997</v>
      </c>
      <c r="J52" s="265">
        <v>1006.784</v>
      </c>
      <c r="K52" s="4">
        <f t="shared" si="13"/>
        <v>5.2624458691728805E-3</v>
      </c>
      <c r="L52" s="271">
        <f t="shared" si="14"/>
        <v>7.5390250527326433E-3</v>
      </c>
      <c r="M52" s="107">
        <f t="shared" si="19"/>
        <v>0.49373815843549723</v>
      </c>
      <c r="N52" s="103">
        <f t="shared" si="20"/>
        <v>0.43260857026498628</v>
      </c>
      <c r="P52" s="60">
        <f t="shared" si="15"/>
        <v>3.2336518994022074</v>
      </c>
      <c r="Q52" s="313">
        <f t="shared" si="16"/>
        <v>3.0777865752813249</v>
      </c>
      <c r="R52" s="112">
        <f t="shared" si="10"/>
        <v>-4.820102131268264E-2</v>
      </c>
    </row>
    <row r="53" spans="1:18" ht="20.100000000000001" customHeight="1" x14ac:dyDescent="0.25">
      <c r="A53" s="68" t="s">
        <v>64</v>
      </c>
      <c r="B53" s="28">
        <v>2527.75</v>
      </c>
      <c r="C53" s="265">
        <v>3890.670000000001</v>
      </c>
      <c r="D53" s="4">
        <f t="shared" si="11"/>
        <v>3.1785600413173193E-3</v>
      </c>
      <c r="E53" s="271">
        <f t="shared" si="12"/>
        <v>5.0320882003935851E-3</v>
      </c>
      <c r="F53" s="107">
        <f t="shared" si="17"/>
        <v>0.53918306794580195</v>
      </c>
      <c r="G53" s="103">
        <f t="shared" si="18"/>
        <v>0.58313454362438011</v>
      </c>
      <c r="I53" s="28">
        <v>633.04399999999987</v>
      </c>
      <c r="J53" s="265">
        <v>933.51599999999985</v>
      </c>
      <c r="K53" s="4">
        <f t="shared" si="13"/>
        <v>4.9426483009788946E-3</v>
      </c>
      <c r="L53" s="271">
        <f t="shared" si="14"/>
        <v>6.9903777882115376E-3</v>
      </c>
      <c r="M53" s="107">
        <f t="shared" si="19"/>
        <v>0.47464631210468788</v>
      </c>
      <c r="N53" s="103">
        <f t="shared" si="20"/>
        <v>0.41429803670778859</v>
      </c>
      <c r="P53" s="60">
        <f t="shared" si="15"/>
        <v>2.5043774107407768</v>
      </c>
      <c r="Q53" s="313">
        <f t="shared" si="16"/>
        <v>2.3993708024581877</v>
      </c>
      <c r="R53" s="112">
        <f t="shared" si="10"/>
        <v>-4.1929226734052402E-2</v>
      </c>
    </row>
    <row r="54" spans="1:18" ht="20.100000000000001" customHeight="1" x14ac:dyDescent="0.25">
      <c r="A54" s="68" t="s">
        <v>63</v>
      </c>
      <c r="B54" s="28">
        <v>4002.27</v>
      </c>
      <c r="C54" s="265">
        <v>3373.99</v>
      </c>
      <c r="D54" s="4">
        <f t="shared" si="11"/>
        <v>5.0327190175306373E-3</v>
      </c>
      <c r="E54" s="271">
        <f t="shared" si="12"/>
        <v>4.3638281497135317E-3</v>
      </c>
      <c r="F54" s="107">
        <f t="shared" si="17"/>
        <v>-0.15698091333168432</v>
      </c>
      <c r="G54" s="103">
        <f t="shared" si="18"/>
        <v>-0.13290844680323616</v>
      </c>
      <c r="I54" s="28">
        <v>781.57500000000016</v>
      </c>
      <c r="J54" s="265">
        <v>714.01699999999994</v>
      </c>
      <c r="K54" s="4">
        <f t="shared" si="13"/>
        <v>6.1023409839404234E-3</v>
      </c>
      <c r="L54" s="271">
        <f t="shared" si="14"/>
        <v>5.3467199032533321E-3</v>
      </c>
      <c r="M54" s="107">
        <f t="shared" si="19"/>
        <v>-8.6438281674823536E-2</v>
      </c>
      <c r="N54" s="103">
        <f t="shared" si="20"/>
        <v>-0.12382478833543799</v>
      </c>
      <c r="P54" s="60">
        <f t="shared" si="15"/>
        <v>1.9528292693896219</v>
      </c>
      <c r="Q54" s="313">
        <f t="shared" si="16"/>
        <v>2.1162392301103443</v>
      </c>
      <c r="R54" s="112">
        <f t="shared" si="10"/>
        <v>8.3678570002076028E-2</v>
      </c>
    </row>
    <row r="55" spans="1:18" ht="20.100000000000001" customHeight="1" x14ac:dyDescent="0.25">
      <c r="A55" s="68" t="s">
        <v>65</v>
      </c>
      <c r="B55" s="28">
        <v>1252.3900000000001</v>
      </c>
      <c r="C55" s="265">
        <v>1864.6</v>
      </c>
      <c r="D55" s="4">
        <f t="shared" si="11"/>
        <v>1.574838022013806E-3</v>
      </c>
      <c r="E55" s="271">
        <f t="shared" si="12"/>
        <v>2.4116236171286371E-3</v>
      </c>
      <c r="F55" s="107">
        <f t="shared" si="17"/>
        <v>0.4888333506335884</v>
      </c>
      <c r="G55" s="103">
        <f t="shared" si="18"/>
        <v>0.53134708675931075</v>
      </c>
      <c r="I55" s="28">
        <v>305.37100000000015</v>
      </c>
      <c r="J55" s="265">
        <v>454.40800000000002</v>
      </c>
      <c r="K55" s="4">
        <f t="shared" si="13"/>
        <v>2.3842599476785612E-3</v>
      </c>
      <c r="L55" s="271">
        <f t="shared" si="14"/>
        <v>3.4027093161612967E-3</v>
      </c>
      <c r="M55" s="107">
        <f t="shared" si="19"/>
        <v>0.48805223809726461</v>
      </c>
      <c r="N55" s="103">
        <f t="shared" si="20"/>
        <v>0.42715533995122906</v>
      </c>
      <c r="P55" s="60">
        <f t="shared" si="15"/>
        <v>2.4383059590063807</v>
      </c>
      <c r="Q55" s="313">
        <f t="shared" si="16"/>
        <v>2.4370267081411563</v>
      </c>
      <c r="R55" s="112">
        <f t="shared" si="10"/>
        <v>-5.2464739320314891E-4</v>
      </c>
    </row>
    <row r="56" spans="1:18" ht="20.100000000000001" customHeight="1" x14ac:dyDescent="0.25">
      <c r="A56" s="68" t="s">
        <v>61</v>
      </c>
      <c r="B56" s="28">
        <v>3572.7999999999993</v>
      </c>
      <c r="C56" s="265">
        <v>2163.0699999999997</v>
      </c>
      <c r="D56" s="4">
        <f t="shared" si="11"/>
        <v>4.4926750333769225E-3</v>
      </c>
      <c r="E56" s="271">
        <f t="shared" si="12"/>
        <v>2.7976567078743112E-3</v>
      </c>
      <c r="F56" s="107">
        <f t="shared" si="17"/>
        <v>-0.39457288401253915</v>
      </c>
      <c r="G56" s="103">
        <f t="shared" si="18"/>
        <v>-0.37728487213297274</v>
      </c>
      <c r="I56" s="28">
        <v>774.14099999999962</v>
      </c>
      <c r="J56" s="265">
        <v>451.07599999999996</v>
      </c>
      <c r="K56" s="4">
        <f t="shared" si="13"/>
        <v>6.0442981820664939E-3</v>
      </c>
      <c r="L56" s="271">
        <f t="shared" si="14"/>
        <v>3.3777585506786258E-3</v>
      </c>
      <c r="M56" s="107">
        <f t="shared" si="19"/>
        <v>-0.4173206173035659</v>
      </c>
      <c r="N56" s="103">
        <f t="shared" si="20"/>
        <v>-0.4411661289807845</v>
      </c>
      <c r="P56" s="60">
        <f t="shared" si="15"/>
        <v>2.1667627630989692</v>
      </c>
      <c r="Q56" s="313">
        <f t="shared" si="16"/>
        <v>2.0853509132852843</v>
      </c>
      <c r="R56" s="112">
        <f t="shared" si="10"/>
        <v>-3.7573033467331332E-2</v>
      </c>
    </row>
    <row r="57" spans="1:18" ht="20.100000000000001" customHeight="1" x14ac:dyDescent="0.25">
      <c r="A57" s="68" t="s">
        <v>66</v>
      </c>
      <c r="B57" s="28">
        <v>770.67000000000007</v>
      </c>
      <c r="C57" s="265">
        <v>1272.43</v>
      </c>
      <c r="D57" s="4">
        <f t="shared" si="11"/>
        <v>9.6909143192246811E-4</v>
      </c>
      <c r="E57" s="271">
        <f t="shared" si="12"/>
        <v>1.6457268256693082E-3</v>
      </c>
      <c r="F57" s="107">
        <f t="shared" si="17"/>
        <v>0.65106984831380477</v>
      </c>
      <c r="G57" s="103">
        <f t="shared" si="18"/>
        <v>0.69821625850570324</v>
      </c>
      <c r="I57" s="28">
        <v>144.023</v>
      </c>
      <c r="J57" s="265">
        <v>318.37500000000006</v>
      </c>
      <c r="K57" s="4">
        <f t="shared" si="13"/>
        <v>1.1244953530116129E-3</v>
      </c>
      <c r="L57" s="271">
        <f t="shared" si="14"/>
        <v>2.3840636136090321E-3</v>
      </c>
      <c r="M57" s="107">
        <f t="shared" si="19"/>
        <v>1.2105844205439413</v>
      </c>
      <c r="N57" s="103">
        <f t="shared" si="20"/>
        <v>1.120118688995962</v>
      </c>
      <c r="P57" s="60">
        <f t="shared" si="15"/>
        <v>1.868802470577549</v>
      </c>
      <c r="Q57" s="313">
        <f t="shared" si="16"/>
        <v>2.5021022767460686</v>
      </c>
      <c r="R57" s="112">
        <f t="shared" si="10"/>
        <v>0.3388800133450165</v>
      </c>
    </row>
    <row r="58" spans="1:18" ht="20.100000000000001" customHeight="1" x14ac:dyDescent="0.25">
      <c r="A58" s="68" t="s">
        <v>67</v>
      </c>
      <c r="B58" s="28">
        <v>921.05000000000007</v>
      </c>
      <c r="C58" s="265">
        <v>1163.8899999999996</v>
      </c>
      <c r="D58" s="4">
        <f t="shared" si="11"/>
        <v>1.1581891904085915E-3</v>
      </c>
      <c r="E58" s="271">
        <f t="shared" si="12"/>
        <v>1.5053441015444862E-3</v>
      </c>
      <c r="F58" s="107">
        <f t="shared" si="17"/>
        <v>0.26365561044460079</v>
      </c>
      <c r="G58" s="103">
        <f t="shared" si="18"/>
        <v>0.29973938110527848</v>
      </c>
      <c r="I58" s="28">
        <v>221.10800000000006</v>
      </c>
      <c r="J58" s="265">
        <v>287.57999999999987</v>
      </c>
      <c r="K58" s="4">
        <f t="shared" si="13"/>
        <v>1.7263556412079445E-3</v>
      </c>
      <c r="L58" s="271">
        <f t="shared" si="14"/>
        <v>2.1534637267426305E-3</v>
      </c>
      <c r="M58" s="107">
        <f t="shared" si="19"/>
        <v>0.30063136566745569</v>
      </c>
      <c r="N58" s="103">
        <f t="shared" si="20"/>
        <v>0.24740446020487128</v>
      </c>
      <c r="P58" s="60">
        <f t="shared" si="15"/>
        <v>2.4006080017371483</v>
      </c>
      <c r="Q58" s="313">
        <f t="shared" si="16"/>
        <v>2.4708520564658167</v>
      </c>
      <c r="R58" s="112">
        <f t="shared" si="10"/>
        <v>2.9260943343452101E-2</v>
      </c>
    </row>
    <row r="59" spans="1:18" ht="20.100000000000001" customHeight="1" x14ac:dyDescent="0.25">
      <c r="A59" s="68" t="s">
        <v>82</v>
      </c>
      <c r="B59" s="28">
        <v>413.18</v>
      </c>
      <c r="C59" s="265">
        <v>436.46</v>
      </c>
      <c r="D59" s="4">
        <f t="shared" si="11"/>
        <v>5.1955986069488283E-4</v>
      </c>
      <c r="E59" s="271">
        <f t="shared" si="12"/>
        <v>5.6450565479564791E-4</v>
      </c>
      <c r="F59" s="107">
        <f>(C59-B59)/B59</f>
        <v>5.6343482259547828E-2</v>
      </c>
      <c r="G59" s="103">
        <f>(E59-D59)/D59</f>
        <v>8.6507441203507424E-2</v>
      </c>
      <c r="I59" s="28">
        <v>98.02200000000002</v>
      </c>
      <c r="J59" s="265">
        <v>108.70599999999997</v>
      </c>
      <c r="K59" s="4">
        <f t="shared" si="13"/>
        <v>7.653311172028381E-4</v>
      </c>
      <c r="L59" s="271">
        <f t="shared" si="14"/>
        <v>8.1401497975966495E-4</v>
      </c>
      <c r="M59" s="107">
        <f>(J59-I59)/I59</f>
        <v>0.10899593968700856</v>
      </c>
      <c r="N59" s="103">
        <f>(L59-K59)/K59</f>
        <v>6.361150286788092E-2</v>
      </c>
      <c r="P59" s="60">
        <f t="shared" si="15"/>
        <v>2.3723800764799847</v>
      </c>
      <c r="Q59" s="313">
        <f t="shared" si="16"/>
        <v>2.4906291527287721</v>
      </c>
      <c r="R59" s="112">
        <f>(Q59-P59)/P59</f>
        <v>4.984406900948149E-2</v>
      </c>
    </row>
    <row r="60" spans="1:18" ht="20.100000000000001" customHeight="1" x14ac:dyDescent="0.25">
      <c r="A60" s="68" t="s">
        <v>85</v>
      </c>
      <c r="B60" s="28">
        <v>1238.6200000000001</v>
      </c>
      <c r="C60" s="265">
        <v>2001.5599999999997</v>
      </c>
      <c r="D60" s="4">
        <f t="shared" si="11"/>
        <v>1.5575227132336895E-3</v>
      </c>
      <c r="E60" s="271">
        <f t="shared" si="12"/>
        <v>2.5887640068111093E-3</v>
      </c>
      <c r="F60" s="107">
        <f>(C60-B60)/B60</f>
        <v>0.6159596970822363</v>
      </c>
      <c r="G60" s="103">
        <f>(E60-D60)/D60</f>
        <v>0.66210353455223936</v>
      </c>
      <c r="I60" s="28">
        <v>47.928999999999995</v>
      </c>
      <c r="J60" s="265">
        <v>83.28</v>
      </c>
      <c r="K60" s="4">
        <f t="shared" si="13"/>
        <v>3.7421757479356483E-4</v>
      </c>
      <c r="L60" s="271">
        <f t="shared" si="14"/>
        <v>6.236193725680727E-4</v>
      </c>
      <c r="M60" s="107">
        <f>(J60-I60)/I60</f>
        <v>0.73757015585553654</v>
      </c>
      <c r="N60" s="103">
        <f>(L60-K60)/K60</f>
        <v>0.66646201187127319</v>
      </c>
      <c r="P60" s="60">
        <f t="shared" si="15"/>
        <v>0.38695483683454157</v>
      </c>
      <c r="Q60" s="313">
        <f t="shared" si="16"/>
        <v>0.41607546114031063</v>
      </c>
      <c r="R60" s="112">
        <f>(Q60-P60)/P60</f>
        <v>7.5255873641452323E-2</v>
      </c>
    </row>
    <row r="61" spans="1:18" ht="20.100000000000001" customHeight="1" thickBot="1" x14ac:dyDescent="0.3">
      <c r="A61" s="15" t="s">
        <v>18</v>
      </c>
      <c r="B61" s="28">
        <f>B62-SUM(B39:B60)</f>
        <v>794.20999999984633</v>
      </c>
      <c r="C61" s="265">
        <f>C62-SUM(C39:C60)</f>
        <v>761.26999999990221</v>
      </c>
      <c r="D61" s="4">
        <f t="shared" si="11"/>
        <v>9.9869218491312022E-4</v>
      </c>
      <c r="E61" s="271">
        <f t="shared" si="12"/>
        <v>9.8460619490039797E-4</v>
      </c>
      <c r="F61" s="107">
        <f t="shared" si="17"/>
        <v>-4.1475176590511947E-2</v>
      </c>
      <c r="G61" s="103">
        <f t="shared" si="18"/>
        <v>-1.4104436006924031E-2</v>
      </c>
      <c r="I61" s="28">
        <f>I62-SUM(I39:I60)</f>
        <v>186.66899999997986</v>
      </c>
      <c r="J61" s="265">
        <f>J62-SUM(J39:J60)</f>
        <v>230.31200000000536</v>
      </c>
      <c r="K61" s="4">
        <f t="shared" si="13"/>
        <v>1.4574645928171343E-3</v>
      </c>
      <c r="L61" s="271">
        <f t="shared" si="14"/>
        <v>1.7246280611779696E-3</v>
      </c>
      <c r="M61" s="107">
        <f t="shared" si="19"/>
        <v>0.23379886322865717</v>
      </c>
      <c r="N61" s="103">
        <f t="shared" si="20"/>
        <v>0.1833070042850474</v>
      </c>
      <c r="P61" s="60">
        <f t="shared" si="15"/>
        <v>2.3503733269540295</v>
      </c>
      <c r="Q61" s="313">
        <f t="shared" si="16"/>
        <v>3.0253655076390102</v>
      </c>
      <c r="R61" s="112">
        <f t="shared" si="10"/>
        <v>0.28718509223372535</v>
      </c>
    </row>
    <row r="62" spans="1:18" ht="26.25" customHeight="1" thickBot="1" x14ac:dyDescent="0.3">
      <c r="A62" s="19" t="s">
        <v>19</v>
      </c>
      <c r="B62" s="72">
        <v>795250.04</v>
      </c>
      <c r="C62" s="310">
        <v>773172.06</v>
      </c>
      <c r="D62" s="69">
        <f>SUM(D39:D61)</f>
        <v>0.99999999999999978</v>
      </c>
      <c r="E62" s="311">
        <f>SUM(E39:E61)</f>
        <v>0.99999999999999978</v>
      </c>
      <c r="F62" s="117">
        <f t="shared" si="17"/>
        <v>-2.776231234141149E-2</v>
      </c>
      <c r="G62" s="119">
        <v>0</v>
      </c>
      <c r="H62" s="2"/>
      <c r="I62" s="72">
        <v>128077.897</v>
      </c>
      <c r="J62" s="310">
        <v>133542.99699999997</v>
      </c>
      <c r="K62" s="69">
        <f>SUM(K39:K61)</f>
        <v>1</v>
      </c>
      <c r="L62" s="311">
        <f>SUM(L39:L61)</f>
        <v>0.99999999999999967</v>
      </c>
      <c r="M62" s="117">
        <f t="shared" si="19"/>
        <v>4.2670125978098911E-2</v>
      </c>
      <c r="N62" s="119">
        <v>0</v>
      </c>
      <c r="O62" s="2"/>
      <c r="P62" s="51">
        <f t="shared" si="15"/>
        <v>1.6105361906049072</v>
      </c>
      <c r="Q62" s="302">
        <f t="shared" si="16"/>
        <v>1.7272092967249744</v>
      </c>
      <c r="R62" s="118">
        <f t="shared" si="10"/>
        <v>7.244364131689926E-2</v>
      </c>
    </row>
    <row r="64" spans="1:18" ht="15.75" thickBot="1" x14ac:dyDescent="0.3"/>
    <row r="65" spans="1:18" x14ac:dyDescent="0.25">
      <c r="A65" s="397" t="s">
        <v>16</v>
      </c>
      <c r="B65" s="385" t="s">
        <v>1</v>
      </c>
      <c r="C65" s="380"/>
      <c r="D65" s="385" t="s">
        <v>13</v>
      </c>
      <c r="E65" s="380"/>
      <c r="F65" s="400" t="s">
        <v>104</v>
      </c>
      <c r="G65" s="396"/>
      <c r="I65" s="393" t="s">
        <v>20</v>
      </c>
      <c r="J65" s="394"/>
      <c r="K65" s="385" t="s">
        <v>13</v>
      </c>
      <c r="L65" s="386"/>
      <c r="M65" s="395" t="s">
        <v>104</v>
      </c>
      <c r="N65" s="396"/>
      <c r="P65" s="391" t="s">
        <v>23</v>
      </c>
      <c r="Q65" s="380"/>
      <c r="R65" s="247" t="s">
        <v>0</v>
      </c>
    </row>
    <row r="66" spans="1:18" x14ac:dyDescent="0.25">
      <c r="A66" s="398"/>
      <c r="B66" s="388" t="str">
        <f>B5</f>
        <v>jan - set</v>
      </c>
      <c r="C66" s="376"/>
      <c r="D66" s="388" t="str">
        <f>B5</f>
        <v>jan - set</v>
      </c>
      <c r="E66" s="376"/>
      <c r="F66" s="388" t="str">
        <f>B5</f>
        <v>jan - set</v>
      </c>
      <c r="G66" s="377"/>
      <c r="I66" s="390" t="str">
        <f>B5</f>
        <v>jan - set</v>
      </c>
      <c r="J66" s="376"/>
      <c r="K66" s="388" t="str">
        <f>B5</f>
        <v>jan - set</v>
      </c>
      <c r="L66" s="389"/>
      <c r="M66" s="376" t="str">
        <f>B5</f>
        <v>jan - set</v>
      </c>
      <c r="N66" s="377"/>
      <c r="P66" s="390" t="str">
        <f>B5</f>
        <v>jan - set</v>
      </c>
      <c r="Q66" s="389"/>
      <c r="R66" s="248" t="str">
        <f>R37</f>
        <v>2017/2016</v>
      </c>
    </row>
    <row r="67" spans="1:18" ht="19.5" customHeight="1" thickBot="1" x14ac:dyDescent="0.3">
      <c r="A67" s="399"/>
      <c r="B67" s="172">
        <f>B6</f>
        <v>2016</v>
      </c>
      <c r="C67" s="252">
        <f>C6</f>
        <v>2017</v>
      </c>
      <c r="D67" s="172">
        <f>B6</f>
        <v>2016</v>
      </c>
      <c r="E67" s="252">
        <f>C6</f>
        <v>2017</v>
      </c>
      <c r="F67" s="172" t="s">
        <v>1</v>
      </c>
      <c r="G67" s="251" t="s">
        <v>15</v>
      </c>
      <c r="I67" s="41">
        <f>B6</f>
        <v>2016</v>
      </c>
      <c r="J67" s="252">
        <f>C6</f>
        <v>2017</v>
      </c>
      <c r="K67" s="172">
        <f>B6</f>
        <v>2016</v>
      </c>
      <c r="L67" s="252">
        <f>C6</f>
        <v>2017</v>
      </c>
      <c r="M67" s="42">
        <v>1000</v>
      </c>
      <c r="N67" s="251" t="s">
        <v>15</v>
      </c>
      <c r="P67" s="41">
        <f>B6</f>
        <v>2016</v>
      </c>
      <c r="Q67" s="252">
        <f>C6</f>
        <v>2017</v>
      </c>
      <c r="R67" s="249" t="s">
        <v>24</v>
      </c>
    </row>
    <row r="68" spans="1:18" ht="20.100000000000001" customHeight="1" x14ac:dyDescent="0.25">
      <c r="A68" s="68" t="s">
        <v>36</v>
      </c>
      <c r="B68" s="70">
        <v>118636.57</v>
      </c>
      <c r="C68" s="304">
        <v>128658.77999999998</v>
      </c>
      <c r="D68" s="4">
        <f>B68/$B$96</f>
        <v>0.15829696627582038</v>
      </c>
      <c r="E68" s="306">
        <f>C68/$C$96</f>
        <v>0.1451662907137001</v>
      </c>
      <c r="F68" s="120">
        <f t="shared" ref="F68:F80" si="21">(C68-B68)/B68</f>
        <v>8.4478251520589118E-2</v>
      </c>
      <c r="G68" s="121">
        <f t="shared" ref="G68:G80" si="22">(E68-D68)/D68</f>
        <v>-8.2949634923774065E-2</v>
      </c>
      <c r="I68" s="28">
        <v>31364.50900000002</v>
      </c>
      <c r="J68" s="304">
        <v>34705.045000000013</v>
      </c>
      <c r="K68" s="74">
        <f>I68/$I$96</f>
        <v>0.21131838588818194</v>
      </c>
      <c r="L68" s="306">
        <f>J68/$J$96</f>
        <v>0.19126759964130693</v>
      </c>
      <c r="M68" s="120">
        <f t="shared" ref="M68:M80" si="23">(J68-I68)/I68</f>
        <v>0.10650688011726855</v>
      </c>
      <c r="N68" s="121">
        <f t="shared" ref="N68:N80" si="24">(L68-K68)/K68</f>
        <v>-9.4884248536162771E-2</v>
      </c>
      <c r="P68" s="75">
        <f t="shared" ref="P68:P96" si="25">(I68/B68)*10</f>
        <v>2.6437471177732141</v>
      </c>
      <c r="Q68" s="308">
        <f t="shared" ref="Q68:Q96" si="26">(J68/C68)*10</f>
        <v>2.6974486311777568</v>
      </c>
      <c r="R68" s="124">
        <f t="shared" si="10"/>
        <v>2.0312651328684789E-2</v>
      </c>
    </row>
    <row r="69" spans="1:18" ht="20.100000000000001" customHeight="1" x14ac:dyDescent="0.25">
      <c r="A69" s="68" t="s">
        <v>44</v>
      </c>
      <c r="B69" s="28">
        <v>94435.949999999953</v>
      </c>
      <c r="C69" s="265">
        <v>193558.49999999997</v>
      </c>
      <c r="D69" s="4">
        <f t="shared" ref="D69:D95" si="27">B69/$B$96</f>
        <v>0.12600604006315297</v>
      </c>
      <c r="E69" s="271">
        <f t="shared" ref="E69:E95" si="28">C69/$C$96</f>
        <v>0.21839294202158391</v>
      </c>
      <c r="F69" s="122">
        <f t="shared" si="21"/>
        <v>1.0496272870659962</v>
      </c>
      <c r="G69" s="103">
        <f t="shared" si="22"/>
        <v>0.73319423348378809</v>
      </c>
      <c r="I69" s="28">
        <v>14304.501000000004</v>
      </c>
      <c r="J69" s="265">
        <v>29772.811999999991</v>
      </c>
      <c r="K69" s="35">
        <f t="shared" ref="K69:K96" si="29">I69/$I$96</f>
        <v>9.6376578452284506E-2</v>
      </c>
      <c r="L69" s="271">
        <f t="shared" ref="L69:L96" si="30">J69/$J$96</f>
        <v>0.16408491289413096</v>
      </c>
      <c r="M69" s="122">
        <f t="shared" si="23"/>
        <v>1.0813597062910467</v>
      </c>
      <c r="N69" s="103">
        <f t="shared" si="24"/>
        <v>0.7025393049761407</v>
      </c>
      <c r="P69" s="73">
        <f t="shared" si="25"/>
        <v>1.5147304601690363</v>
      </c>
      <c r="Q69" s="278">
        <f t="shared" si="26"/>
        <v>1.5381815833456034</v>
      </c>
      <c r="R69" s="112">
        <f t="shared" si="10"/>
        <v>1.5482043699015619E-2</v>
      </c>
    </row>
    <row r="70" spans="1:18" ht="20.100000000000001" customHeight="1" x14ac:dyDescent="0.25">
      <c r="A70" s="68" t="s">
        <v>42</v>
      </c>
      <c r="B70" s="28">
        <v>76294.099999999991</v>
      </c>
      <c r="C70" s="265">
        <v>120512.04999999997</v>
      </c>
      <c r="D70" s="4">
        <f t="shared" si="27"/>
        <v>0.10179934041201685</v>
      </c>
      <c r="E70" s="271">
        <f t="shared" si="28"/>
        <v>0.13597429794378557</v>
      </c>
      <c r="F70" s="122">
        <f t="shared" si="21"/>
        <v>0.57957233914549078</v>
      </c>
      <c r="G70" s="103">
        <f t="shared" si="22"/>
        <v>0.33570902712582362</v>
      </c>
      <c r="I70" s="28">
        <v>17691.863999999994</v>
      </c>
      <c r="J70" s="265">
        <v>28960.424000000003</v>
      </c>
      <c r="K70" s="35">
        <f t="shared" si="29"/>
        <v>0.11919893736685726</v>
      </c>
      <c r="L70" s="271">
        <f t="shared" si="30"/>
        <v>0.15960765309696315</v>
      </c>
      <c r="M70" s="122">
        <f t="shared" si="23"/>
        <v>0.63693458190725483</v>
      </c>
      <c r="N70" s="103">
        <f t="shared" si="24"/>
        <v>0.33900231514430729</v>
      </c>
      <c r="P70" s="73">
        <f t="shared" si="25"/>
        <v>2.3189032965851877</v>
      </c>
      <c r="Q70" s="278">
        <f t="shared" si="26"/>
        <v>2.4031143773589454</v>
      </c>
      <c r="R70" s="112">
        <f t="shared" si="10"/>
        <v>3.6315046383247972E-2</v>
      </c>
    </row>
    <row r="71" spans="1:18" ht="20.100000000000001" customHeight="1" x14ac:dyDescent="0.25">
      <c r="A71" s="68" t="s">
        <v>41</v>
      </c>
      <c r="B71" s="28">
        <v>67869.719999999987</v>
      </c>
      <c r="C71" s="265">
        <v>72801.000000000015</v>
      </c>
      <c r="D71" s="4">
        <f t="shared" si="27"/>
        <v>9.0558676620449918E-2</v>
      </c>
      <c r="E71" s="271">
        <f t="shared" si="28"/>
        <v>8.2141701718670759E-2</v>
      </c>
      <c r="F71" s="122">
        <f t="shared" si="21"/>
        <v>7.2658027762602065E-2</v>
      </c>
      <c r="G71" s="103">
        <f t="shared" si="22"/>
        <v>-9.2944985681012504E-2</v>
      </c>
      <c r="I71" s="28">
        <v>20670.677999999993</v>
      </c>
      <c r="J71" s="265">
        <v>23392.96899999999</v>
      </c>
      <c r="K71" s="35">
        <f t="shared" si="29"/>
        <v>0.13926869730925323</v>
      </c>
      <c r="L71" s="271">
        <f t="shared" si="30"/>
        <v>0.12892410971123941</v>
      </c>
      <c r="M71" s="122">
        <f t="shared" si="23"/>
        <v>0.13169819586953066</v>
      </c>
      <c r="N71" s="103">
        <f t="shared" si="24"/>
        <v>-7.4277908804181156E-2</v>
      </c>
      <c r="P71" s="73">
        <f t="shared" si="25"/>
        <v>3.0456406774626443</v>
      </c>
      <c r="Q71" s="278">
        <f t="shared" si="26"/>
        <v>3.2132757791788551</v>
      </c>
      <c r="R71" s="112">
        <f t="shared" si="10"/>
        <v>5.5040997763357087E-2</v>
      </c>
    </row>
    <row r="72" spans="1:18" ht="20.100000000000001" customHeight="1" x14ac:dyDescent="0.25">
      <c r="A72" s="68" t="s">
        <v>43</v>
      </c>
      <c r="B72" s="28">
        <v>63359.200000000004</v>
      </c>
      <c r="C72" s="265">
        <v>62484.769999999982</v>
      </c>
      <c r="D72" s="4">
        <f t="shared" si="27"/>
        <v>8.4540282525556482E-2</v>
      </c>
      <c r="E72" s="271">
        <f t="shared" si="28"/>
        <v>7.0501852162741518E-2</v>
      </c>
      <c r="F72" s="122">
        <f t="shared" si="21"/>
        <v>-1.3801152792333585E-2</v>
      </c>
      <c r="G72" s="103">
        <f t="shared" si="22"/>
        <v>-0.16605610891554748</v>
      </c>
      <c r="I72" s="28">
        <v>17022.942999999999</v>
      </c>
      <c r="J72" s="265">
        <v>16826.424000000003</v>
      </c>
      <c r="K72" s="35">
        <f t="shared" si="29"/>
        <v>0.11469208199071515</v>
      </c>
      <c r="L72" s="271">
        <f t="shared" si="30"/>
        <v>9.2734348248990253E-2</v>
      </c>
      <c r="M72" s="122">
        <f t="shared" si="23"/>
        <v>-1.1544361042623276E-2</v>
      </c>
      <c r="N72" s="103">
        <f t="shared" si="24"/>
        <v>-0.19144943016643884</v>
      </c>
      <c r="P72" s="73">
        <f t="shared" si="25"/>
        <v>2.686735785805376</v>
      </c>
      <c r="Q72" s="278">
        <f t="shared" si="26"/>
        <v>2.6928840419833517</v>
      </c>
      <c r="R72" s="112">
        <f t="shared" ref="R72:R80" si="31">(Q72-P72)/P72</f>
        <v>2.2883739482156642E-3</v>
      </c>
    </row>
    <row r="73" spans="1:18" ht="20.100000000000001" customHeight="1" x14ac:dyDescent="0.25">
      <c r="A73" s="68" t="s">
        <v>48</v>
      </c>
      <c r="B73" s="28">
        <v>48773.860000000008</v>
      </c>
      <c r="C73" s="265">
        <v>66891.099999999991</v>
      </c>
      <c r="D73" s="4">
        <f t="shared" si="27"/>
        <v>6.5079039891001444E-2</v>
      </c>
      <c r="E73" s="271">
        <f t="shared" si="28"/>
        <v>7.5473534482133162E-2</v>
      </c>
      <c r="F73" s="122">
        <f t="shared" si="21"/>
        <v>0.37145388943995783</v>
      </c>
      <c r="G73" s="103">
        <f t="shared" si="22"/>
        <v>0.1597210808355668</v>
      </c>
      <c r="I73" s="28">
        <v>10891.053999999998</v>
      </c>
      <c r="J73" s="265">
        <v>12786.591000000004</v>
      </c>
      <c r="K73" s="35">
        <f t="shared" si="29"/>
        <v>7.3378478582305423E-2</v>
      </c>
      <c r="L73" s="271">
        <f t="shared" si="30"/>
        <v>7.0469886097688061E-2</v>
      </c>
      <c r="M73" s="122">
        <f t="shared" si="23"/>
        <v>0.17404532196792027</v>
      </c>
      <c r="N73" s="103">
        <f t="shared" si="24"/>
        <v>-3.9638222825169656E-2</v>
      </c>
      <c r="P73" s="73">
        <f t="shared" si="25"/>
        <v>2.2329694635610133</v>
      </c>
      <c r="Q73" s="278">
        <f t="shared" si="26"/>
        <v>1.9115534054605179</v>
      </c>
      <c r="R73" s="112">
        <f t="shared" si="31"/>
        <v>-0.14394108981137579</v>
      </c>
    </row>
    <row r="74" spans="1:18" ht="20.100000000000001" customHeight="1" x14ac:dyDescent="0.25">
      <c r="A74" s="68" t="s">
        <v>51</v>
      </c>
      <c r="B74" s="28">
        <v>23311.829999999998</v>
      </c>
      <c r="C74" s="265">
        <v>20920.149999999994</v>
      </c>
      <c r="D74" s="4">
        <f t="shared" si="27"/>
        <v>3.1105012285315207E-2</v>
      </c>
      <c r="E74" s="271">
        <f t="shared" si="28"/>
        <v>2.3604301056439462E-2</v>
      </c>
      <c r="F74" s="122">
        <f t="shared" si="21"/>
        <v>-0.10259512016002194</v>
      </c>
      <c r="G74" s="103">
        <f t="shared" si="22"/>
        <v>-0.24114156136877204</v>
      </c>
      <c r="I74" s="28">
        <v>5145.5500000000011</v>
      </c>
      <c r="J74" s="265">
        <v>4855.348</v>
      </c>
      <c r="K74" s="35">
        <f t="shared" si="29"/>
        <v>3.4668144191478789E-2</v>
      </c>
      <c r="L74" s="271">
        <f t="shared" si="30"/>
        <v>2.6758955574995507E-2</v>
      </c>
      <c r="M74" s="122">
        <f t="shared" si="23"/>
        <v>-5.6398635714355334E-2</v>
      </c>
      <c r="N74" s="103">
        <f t="shared" si="24"/>
        <v>-0.22813994809757687</v>
      </c>
      <c r="P74" s="73">
        <f t="shared" si="25"/>
        <v>2.2072698711340988</v>
      </c>
      <c r="Q74" s="278">
        <f t="shared" si="26"/>
        <v>2.320895404669661</v>
      </c>
      <c r="R74" s="112">
        <f t="shared" si="31"/>
        <v>5.1477861869777292E-2</v>
      </c>
    </row>
    <row r="75" spans="1:18" ht="20.100000000000001" customHeight="1" x14ac:dyDescent="0.25">
      <c r="A75" s="68" t="s">
        <v>55</v>
      </c>
      <c r="B75" s="28">
        <v>12563.59</v>
      </c>
      <c r="C75" s="265">
        <v>13255.93</v>
      </c>
      <c r="D75" s="4">
        <f t="shared" si="27"/>
        <v>1.6763618355901844E-2</v>
      </c>
      <c r="E75" s="271">
        <f t="shared" si="28"/>
        <v>1.4956726529355079E-2</v>
      </c>
      <c r="F75" s="122">
        <f t="shared" si="21"/>
        <v>5.5106860379875507E-2</v>
      </c>
      <c r="G75" s="103">
        <f t="shared" si="22"/>
        <v>-0.10778650457111043</v>
      </c>
      <c r="I75" s="28">
        <v>3360.5980000000013</v>
      </c>
      <c r="J75" s="265">
        <v>3709.5750000000003</v>
      </c>
      <c r="K75" s="35">
        <f t="shared" si="29"/>
        <v>2.2642029721525445E-2</v>
      </c>
      <c r="L75" s="271">
        <f t="shared" si="30"/>
        <v>2.044433326449803E-2</v>
      </c>
      <c r="M75" s="122">
        <f t="shared" si="23"/>
        <v>0.1038437206711421</v>
      </c>
      <c r="N75" s="103">
        <f t="shared" si="24"/>
        <v>-9.7062696412685001E-2</v>
      </c>
      <c r="P75" s="73">
        <f t="shared" si="25"/>
        <v>2.6748707972800778</v>
      </c>
      <c r="Q75" s="278">
        <f t="shared" si="26"/>
        <v>2.7984268172810207</v>
      </c>
      <c r="R75" s="112">
        <f t="shared" si="31"/>
        <v>4.6191397403784848E-2</v>
      </c>
    </row>
    <row r="76" spans="1:18" ht="20.100000000000001" customHeight="1" x14ac:dyDescent="0.25">
      <c r="A76" s="68" t="s">
        <v>57</v>
      </c>
      <c r="B76" s="28">
        <v>59512.900000000009</v>
      </c>
      <c r="C76" s="265">
        <v>63540.69</v>
      </c>
      <c r="D76" s="4">
        <f t="shared" si="27"/>
        <v>7.9408158245609026E-2</v>
      </c>
      <c r="E76" s="271">
        <f t="shared" si="28"/>
        <v>7.1693251534711414E-2</v>
      </c>
      <c r="F76" s="122">
        <f t="shared" si="21"/>
        <v>6.7679276257752399E-2</v>
      </c>
      <c r="G76" s="103">
        <f t="shared" si="22"/>
        <v>-9.7155089367964506E-2</v>
      </c>
      <c r="I76" s="28">
        <v>3391.6500000000019</v>
      </c>
      <c r="J76" s="265">
        <v>3239.9560000000001</v>
      </c>
      <c r="K76" s="35">
        <f t="shared" si="29"/>
        <v>2.285124257796136E-2</v>
      </c>
      <c r="L76" s="271">
        <f t="shared" si="30"/>
        <v>1.7856153393935956E-2</v>
      </c>
      <c r="M76" s="122">
        <f t="shared" si="23"/>
        <v>-4.4725723467929086E-2</v>
      </c>
      <c r="N76" s="103">
        <f t="shared" si="24"/>
        <v>-0.21859157842221083</v>
      </c>
      <c r="P76" s="73">
        <f t="shared" si="25"/>
        <v>0.56990165157470085</v>
      </c>
      <c r="Q76" s="278">
        <f t="shared" si="26"/>
        <v>0.50990255220709757</v>
      </c>
      <c r="R76" s="112">
        <f t="shared" si="31"/>
        <v>-0.10527974292023752</v>
      </c>
    </row>
    <row r="77" spans="1:18" ht="20.100000000000001" customHeight="1" x14ac:dyDescent="0.25">
      <c r="A77" s="68" t="s">
        <v>52</v>
      </c>
      <c r="B77" s="28">
        <v>9586.1699999999983</v>
      </c>
      <c r="C77" s="265">
        <v>8998.1000000000022</v>
      </c>
      <c r="D77" s="4">
        <f t="shared" si="27"/>
        <v>1.2790842058264839E-2</v>
      </c>
      <c r="E77" s="271">
        <f t="shared" si="28"/>
        <v>1.0152597440073232E-2</v>
      </c>
      <c r="F77" s="122">
        <f t="shared" si="21"/>
        <v>-6.1345667769296411E-2</v>
      </c>
      <c r="G77" s="103">
        <f t="shared" si="22"/>
        <v>-0.2062604327513291</v>
      </c>
      <c r="I77" s="28">
        <v>2480.1839999999993</v>
      </c>
      <c r="J77" s="265">
        <v>2501.8579999999993</v>
      </c>
      <c r="K77" s="35">
        <f t="shared" si="29"/>
        <v>1.6710240214048759E-2</v>
      </c>
      <c r="L77" s="271">
        <f t="shared" si="30"/>
        <v>1.3788323118537969E-2</v>
      </c>
      <c r="M77" s="122">
        <f t="shared" si="23"/>
        <v>8.7388677614241468E-3</v>
      </c>
      <c r="N77" s="103">
        <f t="shared" si="24"/>
        <v>-0.17485787505641323</v>
      </c>
      <c r="P77" s="73">
        <f t="shared" si="25"/>
        <v>2.5872522602874763</v>
      </c>
      <c r="Q77" s="278">
        <f t="shared" si="26"/>
        <v>2.780429201720362</v>
      </c>
      <c r="R77" s="112">
        <f t="shared" si="31"/>
        <v>7.4664903920664188E-2</v>
      </c>
    </row>
    <row r="78" spans="1:18" ht="20.100000000000001" customHeight="1" x14ac:dyDescent="0.25">
      <c r="A78" s="68" t="s">
        <v>59</v>
      </c>
      <c r="B78" s="28">
        <v>37164.98000000001</v>
      </c>
      <c r="C78" s="265">
        <v>14344.649999999996</v>
      </c>
      <c r="D78" s="4">
        <f t="shared" si="27"/>
        <v>4.9589292624538456E-2</v>
      </c>
      <c r="E78" s="271">
        <f t="shared" si="28"/>
        <v>1.6185134291544483E-2</v>
      </c>
      <c r="F78" s="122">
        <f t="shared" si="21"/>
        <v>-0.61402777561026567</v>
      </c>
      <c r="G78" s="103">
        <f t="shared" si="22"/>
        <v>-0.67361635072940051</v>
      </c>
      <c r="I78" s="28">
        <v>2208.5479999999998</v>
      </c>
      <c r="J78" s="265">
        <v>2308.3909999999992</v>
      </c>
      <c r="K78" s="35">
        <f t="shared" si="29"/>
        <v>1.4880092607748845E-2</v>
      </c>
      <c r="L78" s="271">
        <f t="shared" si="30"/>
        <v>1.2722081345913709E-2</v>
      </c>
      <c r="M78" s="122">
        <f t="shared" si="23"/>
        <v>4.5207530015195237E-2</v>
      </c>
      <c r="N78" s="103">
        <f t="shared" si="24"/>
        <v>-0.14502673597013413</v>
      </c>
      <c r="P78" s="73">
        <f t="shared" si="25"/>
        <v>0.59425512942560421</v>
      </c>
      <c r="Q78" s="278">
        <f t="shared" si="26"/>
        <v>1.6092348018250704</v>
      </c>
      <c r="R78" s="112">
        <f t="shared" si="31"/>
        <v>1.7079863885744266</v>
      </c>
    </row>
    <row r="79" spans="1:18" ht="20.100000000000001" customHeight="1" x14ac:dyDescent="0.25">
      <c r="A79" s="68" t="s">
        <v>70</v>
      </c>
      <c r="B79" s="28">
        <v>37963.220000000008</v>
      </c>
      <c r="C79" s="265">
        <v>41167.120000000003</v>
      </c>
      <c r="D79" s="4">
        <f t="shared" si="27"/>
        <v>5.0654385541166191E-2</v>
      </c>
      <c r="E79" s="271">
        <f t="shared" si="28"/>
        <v>4.6449050035806169E-2</v>
      </c>
      <c r="F79" s="122">
        <f t="shared" si="21"/>
        <v>8.4394843219305252E-2</v>
      </c>
      <c r="G79" s="103">
        <f t="shared" si="22"/>
        <v>-8.3020166179735774E-2</v>
      </c>
      <c r="I79" s="28">
        <v>2211.8240000000001</v>
      </c>
      <c r="J79" s="265">
        <v>2291.7509999999993</v>
      </c>
      <c r="K79" s="35">
        <f t="shared" si="29"/>
        <v>1.4902164658427839E-2</v>
      </c>
      <c r="L79" s="271">
        <f t="shared" si="30"/>
        <v>1.2630374423821219E-2</v>
      </c>
      <c r="M79" s="122">
        <f t="shared" si="23"/>
        <v>3.613623868806886E-2</v>
      </c>
      <c r="N79" s="103">
        <f t="shared" si="24"/>
        <v>-0.15244699590148611</v>
      </c>
      <c r="P79" s="73">
        <f t="shared" si="25"/>
        <v>0.5826228649729922</v>
      </c>
      <c r="Q79" s="278">
        <f t="shared" si="26"/>
        <v>0.55669451737211617</v>
      </c>
      <c r="R79" s="112">
        <f t="shared" si="31"/>
        <v>-4.4502797881229662E-2</v>
      </c>
    </row>
    <row r="80" spans="1:18" ht="20.100000000000001" customHeight="1" x14ac:dyDescent="0.25">
      <c r="A80" s="68" t="s">
        <v>69</v>
      </c>
      <c r="B80" s="28">
        <v>26301.830000000005</v>
      </c>
      <c r="C80" s="265">
        <v>21506.649999999998</v>
      </c>
      <c r="D80" s="4">
        <f t="shared" si="27"/>
        <v>3.5094574097197531E-2</v>
      </c>
      <c r="E80" s="271">
        <f t="shared" si="28"/>
        <v>2.4266051692529635E-2</v>
      </c>
      <c r="F80" s="122">
        <f t="shared" si="21"/>
        <v>-0.18231355004575753</v>
      </c>
      <c r="G80" s="103">
        <f t="shared" si="22"/>
        <v>-0.30855260914913357</v>
      </c>
      <c r="I80" s="28">
        <v>2475.0019999999995</v>
      </c>
      <c r="J80" s="265">
        <v>2073.0729999999999</v>
      </c>
      <c r="K80" s="35">
        <f t="shared" si="29"/>
        <v>1.6675326487974727E-2</v>
      </c>
      <c r="L80" s="271">
        <f t="shared" si="30"/>
        <v>1.1425188948500222E-2</v>
      </c>
      <c r="M80" s="122">
        <f t="shared" si="23"/>
        <v>-0.16239542432692972</v>
      </c>
      <c r="N80" s="103">
        <f t="shared" si="24"/>
        <v>-0.31484466245746962</v>
      </c>
      <c r="P80" s="73">
        <f t="shared" si="25"/>
        <v>0.9409999228190582</v>
      </c>
      <c r="Q80" s="278">
        <f t="shared" si="26"/>
        <v>0.96392185672803521</v>
      </c>
      <c r="R80" s="112">
        <f t="shared" si="31"/>
        <v>2.4359124111622901E-2</v>
      </c>
    </row>
    <row r="81" spans="1:18" ht="20.100000000000001" customHeight="1" x14ac:dyDescent="0.25">
      <c r="A81" s="68" t="s">
        <v>71</v>
      </c>
      <c r="B81" s="28">
        <v>5850.2899999999991</v>
      </c>
      <c r="C81" s="265">
        <v>7034.8400000000011</v>
      </c>
      <c r="D81" s="4">
        <f t="shared" si="27"/>
        <v>7.8060513620190558E-3</v>
      </c>
      <c r="E81" s="271">
        <f t="shared" si="28"/>
        <v>7.9374421906096594E-3</v>
      </c>
      <c r="F81" s="122">
        <f t="shared" ref="F81:F86" si="32">(C81-B81)/B81</f>
        <v>0.20247714215876517</v>
      </c>
      <c r="G81" s="103">
        <f t="shared" ref="G81:G86" si="33">(E81-D81)/D81</f>
        <v>1.6831919557933703E-2</v>
      </c>
      <c r="I81" s="28">
        <v>1556.61</v>
      </c>
      <c r="J81" s="265">
        <v>1803.6479999999999</v>
      </c>
      <c r="K81" s="35">
        <f t="shared" si="29"/>
        <v>1.0487660197626645E-2</v>
      </c>
      <c r="L81" s="271">
        <f t="shared" si="30"/>
        <v>9.9403249169636235E-3</v>
      </c>
      <c r="M81" s="122">
        <f t="shared" ref="M81:M86" si="34">(J81-I81)/I81</f>
        <v>0.15870256518973927</v>
      </c>
      <c r="N81" s="103">
        <f t="shared" ref="N81:N86" si="35">(L81-K81)/K81</f>
        <v>-5.2188502520980194E-2</v>
      </c>
      <c r="P81" s="73">
        <f t="shared" si="25"/>
        <v>2.6607398949453791</v>
      </c>
      <c r="Q81" s="278">
        <f t="shared" si="26"/>
        <v>2.5638792069187071</v>
      </c>
      <c r="R81" s="112">
        <f t="shared" ref="R81:R86" si="36">(Q81-P81)/P81</f>
        <v>-3.6403666593145298E-2</v>
      </c>
    </row>
    <row r="82" spans="1:18" ht="20.100000000000001" customHeight="1" x14ac:dyDescent="0.25">
      <c r="A82" s="68" t="s">
        <v>56</v>
      </c>
      <c r="B82" s="28">
        <v>698.18000000000006</v>
      </c>
      <c r="C82" s="265">
        <v>947.7299999999999</v>
      </c>
      <c r="D82" s="4">
        <f t="shared" si="27"/>
        <v>9.3158269759866018E-4</v>
      </c>
      <c r="E82" s="271">
        <f t="shared" si="28"/>
        <v>1.0693280994744003E-3</v>
      </c>
      <c r="F82" s="122">
        <f t="shared" si="32"/>
        <v>0.35742931622217738</v>
      </c>
      <c r="G82" s="103">
        <f t="shared" si="33"/>
        <v>0.14786170055627518</v>
      </c>
      <c r="I82" s="28">
        <v>1191.2510000000002</v>
      </c>
      <c r="J82" s="265">
        <v>1605.6569999999997</v>
      </c>
      <c r="K82" s="35">
        <f t="shared" si="29"/>
        <v>8.0260538594014823E-3</v>
      </c>
      <c r="L82" s="271">
        <f t="shared" si="30"/>
        <v>8.8491503248954665E-3</v>
      </c>
      <c r="M82" s="122">
        <f t="shared" si="34"/>
        <v>0.34787462927628132</v>
      </c>
      <c r="N82" s="103">
        <f t="shared" si="35"/>
        <v>0.10255307027747308</v>
      </c>
      <c r="P82" s="73">
        <f t="shared" si="25"/>
        <v>17.062233234982386</v>
      </c>
      <c r="Q82" s="278">
        <f t="shared" si="26"/>
        <v>16.942135418315342</v>
      </c>
      <c r="R82" s="112">
        <f t="shared" si="36"/>
        <v>-7.0388099267574295E-3</v>
      </c>
    </row>
    <row r="83" spans="1:18" ht="20.100000000000001" customHeight="1" x14ac:dyDescent="0.25">
      <c r="A83" s="68" t="s">
        <v>54</v>
      </c>
      <c r="B83" s="28">
        <v>30193.810000000005</v>
      </c>
      <c r="C83" s="265">
        <v>5900.9700000000012</v>
      </c>
      <c r="D83" s="4">
        <f t="shared" si="27"/>
        <v>4.0287649274658978E-2</v>
      </c>
      <c r="E83" s="271">
        <f t="shared" si="28"/>
        <v>6.6580914766393951E-3</v>
      </c>
      <c r="F83" s="122">
        <f t="shared" si="32"/>
        <v>-0.8045635843903105</v>
      </c>
      <c r="G83" s="103">
        <f t="shared" si="33"/>
        <v>-0.83473616365034864</v>
      </c>
      <c r="I83" s="28">
        <v>4331.8240000000005</v>
      </c>
      <c r="J83" s="265">
        <v>1088.2210000000002</v>
      </c>
      <c r="K83" s="35">
        <f t="shared" si="29"/>
        <v>2.9185665097824023E-2</v>
      </c>
      <c r="L83" s="271">
        <f t="shared" si="30"/>
        <v>5.9974398116833631E-3</v>
      </c>
      <c r="M83" s="122">
        <f t="shared" si="34"/>
        <v>-0.74878457665870068</v>
      </c>
      <c r="N83" s="103">
        <f t="shared" si="35"/>
        <v>-0.79450734490438213</v>
      </c>
      <c r="P83" s="73">
        <f t="shared" si="25"/>
        <v>1.4346728683793133</v>
      </c>
      <c r="Q83" s="278">
        <f t="shared" si="26"/>
        <v>1.8441391838968848</v>
      </c>
      <c r="R83" s="112">
        <f t="shared" si="36"/>
        <v>0.2854074434265475</v>
      </c>
    </row>
    <row r="84" spans="1:18" ht="20.100000000000001" customHeight="1" x14ac:dyDescent="0.25">
      <c r="A84" s="68" t="s">
        <v>73</v>
      </c>
      <c r="B84" s="28">
        <v>6295.1100000000006</v>
      </c>
      <c r="C84" s="265">
        <v>4300.55</v>
      </c>
      <c r="D84" s="4">
        <f t="shared" si="27"/>
        <v>8.3995754038790876E-3</v>
      </c>
      <c r="E84" s="271">
        <f t="shared" si="28"/>
        <v>4.8523302609336343E-3</v>
      </c>
      <c r="F84" s="122">
        <f t="shared" si="32"/>
        <v>-0.31684275572627013</v>
      </c>
      <c r="G84" s="103">
        <f t="shared" si="33"/>
        <v>-0.4223124351389555</v>
      </c>
      <c r="I84" s="28">
        <v>1410.8900000000003</v>
      </c>
      <c r="J84" s="265">
        <v>1015.8740000000001</v>
      </c>
      <c r="K84" s="35">
        <f t="shared" si="29"/>
        <v>9.5058716674243787E-3</v>
      </c>
      <c r="L84" s="271">
        <f t="shared" si="30"/>
        <v>5.5987186162130892E-3</v>
      </c>
      <c r="M84" s="122">
        <f t="shared" si="34"/>
        <v>-0.27997646875376542</v>
      </c>
      <c r="N84" s="103">
        <f t="shared" si="35"/>
        <v>-0.41102522608217945</v>
      </c>
      <c r="P84" s="73">
        <f t="shared" si="25"/>
        <v>2.2412475715277416</v>
      </c>
      <c r="Q84" s="278">
        <f t="shared" si="26"/>
        <v>2.3621955331294835</v>
      </c>
      <c r="R84" s="112">
        <f t="shared" si="36"/>
        <v>5.3964570062778924E-2</v>
      </c>
    </row>
    <row r="85" spans="1:18" ht="20.100000000000001" customHeight="1" x14ac:dyDescent="0.25">
      <c r="A85" s="68" t="s">
        <v>84</v>
      </c>
      <c r="B85" s="28">
        <v>1315.46</v>
      </c>
      <c r="C85" s="265">
        <v>7002.0899999999992</v>
      </c>
      <c r="D85" s="4">
        <f t="shared" si="27"/>
        <v>1.7552203950029124E-3</v>
      </c>
      <c r="E85" s="271">
        <f t="shared" si="28"/>
        <v>7.9004902156191142E-3</v>
      </c>
      <c r="F85" s="122">
        <f t="shared" si="32"/>
        <v>4.3229212594833735</v>
      </c>
      <c r="G85" s="103">
        <f t="shared" si="33"/>
        <v>3.5011385681887575</v>
      </c>
      <c r="I85" s="28">
        <v>174.21499999999997</v>
      </c>
      <c r="J85" s="265">
        <v>830.27799999999991</v>
      </c>
      <c r="K85" s="35">
        <f t="shared" si="29"/>
        <v>1.17377359860821E-3</v>
      </c>
      <c r="L85" s="271">
        <f t="shared" si="30"/>
        <v>4.5758557608838995E-3</v>
      </c>
      <c r="M85" s="122">
        <f t="shared" si="34"/>
        <v>3.7658238383606459</v>
      </c>
      <c r="N85" s="103">
        <f t="shared" si="35"/>
        <v>2.8984142822003096</v>
      </c>
      <c r="P85" s="73">
        <f t="shared" si="25"/>
        <v>1.3243656211515362</v>
      </c>
      <c r="Q85" s="278">
        <f t="shared" si="26"/>
        <v>1.1857573952919771</v>
      </c>
      <c r="R85" s="112">
        <f t="shared" si="36"/>
        <v>-0.10466009057154416</v>
      </c>
    </row>
    <row r="86" spans="1:18" ht="20.100000000000001" customHeight="1" x14ac:dyDescent="0.25">
      <c r="A86" s="68" t="s">
        <v>72</v>
      </c>
      <c r="B86" s="28">
        <v>1888.3099999999988</v>
      </c>
      <c r="C86" s="265">
        <v>2122.5399999999995</v>
      </c>
      <c r="D86" s="4">
        <f t="shared" si="27"/>
        <v>2.519575071904845E-3</v>
      </c>
      <c r="E86" s="271">
        <f t="shared" si="28"/>
        <v>2.3948716029442915E-3</v>
      </c>
      <c r="F86" s="122">
        <f t="shared" si="32"/>
        <v>0.12404213291249892</v>
      </c>
      <c r="G86" s="103">
        <f t="shared" si="33"/>
        <v>-4.9493849320502811E-2</v>
      </c>
      <c r="I86" s="28">
        <v>819.92200000000014</v>
      </c>
      <c r="J86" s="265">
        <v>795.24499999999955</v>
      </c>
      <c r="K86" s="35">
        <f t="shared" si="29"/>
        <v>5.5242246449389611E-3</v>
      </c>
      <c r="L86" s="271">
        <f t="shared" si="30"/>
        <v>4.3827807247260736E-3</v>
      </c>
      <c r="M86" s="122">
        <f t="shared" si="34"/>
        <v>-3.0096765302066033E-2</v>
      </c>
      <c r="N86" s="103">
        <f t="shared" si="35"/>
        <v>-0.20662518155532025</v>
      </c>
      <c r="P86" s="73">
        <f t="shared" si="25"/>
        <v>4.3420942535918394</v>
      </c>
      <c r="Q86" s="278">
        <f t="shared" si="26"/>
        <v>3.7466667294844842</v>
      </c>
      <c r="R86" s="112">
        <f t="shared" si="36"/>
        <v>-0.13712911082360993</v>
      </c>
    </row>
    <row r="87" spans="1:18" ht="20.100000000000001" customHeight="1" x14ac:dyDescent="0.25">
      <c r="A87" s="68" t="s">
        <v>78</v>
      </c>
      <c r="B87" s="28">
        <v>1121.0000000000002</v>
      </c>
      <c r="C87" s="265">
        <v>1129.8799999999999</v>
      </c>
      <c r="D87" s="4">
        <f t="shared" si="27"/>
        <v>1.4957521040535366E-3</v>
      </c>
      <c r="E87" s="271">
        <f t="shared" si="28"/>
        <v>1.2748487786966071E-3</v>
      </c>
      <c r="F87" s="122">
        <f t="shared" ref="F87:F93" si="37">(C87-B87)/B87</f>
        <v>7.9214986619087005E-3</v>
      </c>
      <c r="G87" s="103">
        <f t="shared" ref="G87:G93" si="38">(E87-D87)/D87</f>
        <v>-0.14768712325944541</v>
      </c>
      <c r="I87" s="28">
        <v>504.09</v>
      </c>
      <c r="J87" s="265">
        <v>551.43600000000004</v>
      </c>
      <c r="K87" s="35">
        <f t="shared" si="29"/>
        <v>3.3963064794788776E-3</v>
      </c>
      <c r="L87" s="271">
        <f t="shared" si="30"/>
        <v>3.0390924453722419E-3</v>
      </c>
      <c r="M87" s="122">
        <f t="shared" ref="M87:M93" si="39">(J87-I87)/I87</f>
        <v>9.3923704100458374E-2</v>
      </c>
      <c r="N87" s="103">
        <f t="shared" ref="N87:N93" si="40">(L87-K87)/K87</f>
        <v>-0.10517720831879869</v>
      </c>
      <c r="P87" s="73">
        <f t="shared" si="25"/>
        <v>4.4967885816235489</v>
      </c>
      <c r="Q87" s="278">
        <f t="shared" si="26"/>
        <v>4.8804828831380327</v>
      </c>
      <c r="R87" s="112">
        <f t="shared" ref="R87:R93" si="41">(Q87-P87)/P87</f>
        <v>8.5326293320188165E-2</v>
      </c>
    </row>
    <row r="88" spans="1:18" ht="20.100000000000001" customHeight="1" x14ac:dyDescent="0.25">
      <c r="A88" s="68" t="s">
        <v>74</v>
      </c>
      <c r="B88" s="28">
        <v>689.83999999999992</v>
      </c>
      <c r="C88" s="265">
        <v>1705.86</v>
      </c>
      <c r="D88" s="4">
        <f t="shared" si="27"/>
        <v>9.2045462217688794E-4</v>
      </c>
      <c r="E88" s="271">
        <f t="shared" si="28"/>
        <v>1.9247296506066081E-3</v>
      </c>
      <c r="F88" s="122">
        <f t="shared" si="37"/>
        <v>1.4728342804128496</v>
      </c>
      <c r="G88" s="103">
        <f t="shared" si="38"/>
        <v>1.0910641374743666</v>
      </c>
      <c r="I88" s="28">
        <v>244.66600000000003</v>
      </c>
      <c r="J88" s="265">
        <v>535.91399999999987</v>
      </c>
      <c r="K88" s="35">
        <f t="shared" si="29"/>
        <v>1.64843722571005E-3</v>
      </c>
      <c r="L88" s="271">
        <f t="shared" si="30"/>
        <v>2.9535470821078404E-3</v>
      </c>
      <c r="M88" s="122">
        <f t="shared" si="39"/>
        <v>1.1903901645508563</v>
      </c>
      <c r="N88" s="103">
        <f t="shared" si="40"/>
        <v>0.79172554225449843</v>
      </c>
      <c r="P88" s="73">
        <f t="shared" si="25"/>
        <v>3.5467064826626471</v>
      </c>
      <c r="Q88" s="278">
        <f t="shared" si="26"/>
        <v>3.1416059934578451</v>
      </c>
      <c r="R88" s="112">
        <f t="shared" si="41"/>
        <v>-0.11421878048974543</v>
      </c>
    </row>
    <row r="89" spans="1:18" ht="20.100000000000001" customHeight="1" x14ac:dyDescent="0.25">
      <c r="A89" s="68" t="s">
        <v>77</v>
      </c>
      <c r="B89" s="28">
        <v>5039.4299999999976</v>
      </c>
      <c r="C89" s="265">
        <v>4281.1400000000003</v>
      </c>
      <c r="D89" s="4">
        <f t="shared" si="27"/>
        <v>6.7241195590816314E-3</v>
      </c>
      <c r="E89" s="271">
        <f t="shared" si="28"/>
        <v>4.8304298690384764E-3</v>
      </c>
      <c r="F89" s="122">
        <f t="shared" si="37"/>
        <v>-0.15047138267621488</v>
      </c>
      <c r="G89" s="103">
        <f t="shared" si="38"/>
        <v>-0.28162641568226249</v>
      </c>
      <c r="I89" s="28">
        <v>597.46299999999985</v>
      </c>
      <c r="J89" s="265">
        <v>492.75600000000003</v>
      </c>
      <c r="K89" s="35">
        <f t="shared" si="29"/>
        <v>4.0254070863315842E-3</v>
      </c>
      <c r="L89" s="271">
        <f t="shared" si="30"/>
        <v>2.7156932753970441E-3</v>
      </c>
      <c r="M89" s="122">
        <f t="shared" si="39"/>
        <v>-0.17525269347223149</v>
      </c>
      <c r="N89" s="103">
        <f t="shared" si="40"/>
        <v>-0.32536182871583869</v>
      </c>
      <c r="P89" s="73">
        <f t="shared" si="25"/>
        <v>1.1855765433789143</v>
      </c>
      <c r="Q89" s="278">
        <f t="shared" si="26"/>
        <v>1.1509924926538257</v>
      </c>
      <c r="R89" s="112">
        <f t="shared" si="41"/>
        <v>-2.9170660399980047E-2</v>
      </c>
    </row>
    <row r="90" spans="1:18" ht="20.100000000000001" customHeight="1" x14ac:dyDescent="0.25">
      <c r="A90" s="68" t="s">
        <v>75</v>
      </c>
      <c r="B90" s="28">
        <v>927.17000000000007</v>
      </c>
      <c r="C90" s="265">
        <v>1478</v>
      </c>
      <c r="D90" s="4">
        <f t="shared" si="27"/>
        <v>1.237124423118035E-3</v>
      </c>
      <c r="E90" s="271">
        <f t="shared" si="28"/>
        <v>1.6676341690388232E-3</v>
      </c>
      <c r="F90" s="122">
        <f t="shared" si="37"/>
        <v>0.59409816969919205</v>
      </c>
      <c r="G90" s="103">
        <f t="shared" si="38"/>
        <v>0.34799227779832853</v>
      </c>
      <c r="I90" s="28">
        <v>278.03700000000003</v>
      </c>
      <c r="J90" s="265">
        <v>478.29699999999985</v>
      </c>
      <c r="K90" s="35">
        <f t="shared" si="29"/>
        <v>1.8732743451266021E-3</v>
      </c>
      <c r="L90" s="271">
        <f t="shared" si="30"/>
        <v>2.6360063531292964E-3</v>
      </c>
      <c r="M90" s="122">
        <f t="shared" si="39"/>
        <v>0.72026384977538882</v>
      </c>
      <c r="N90" s="103">
        <f t="shared" si="40"/>
        <v>0.40716513840429835</v>
      </c>
      <c r="P90" s="73">
        <f t="shared" si="25"/>
        <v>2.9987704520206653</v>
      </c>
      <c r="Q90" s="278">
        <f t="shared" si="26"/>
        <v>3.2361096075778066</v>
      </c>
      <c r="R90" s="112">
        <f t="shared" si="41"/>
        <v>7.9145489577975139E-2</v>
      </c>
    </row>
    <row r="91" spans="1:18" ht="20.100000000000001" customHeight="1" x14ac:dyDescent="0.25">
      <c r="A91" s="68" t="s">
        <v>83</v>
      </c>
      <c r="B91" s="28">
        <v>480.24</v>
      </c>
      <c r="C91" s="265">
        <v>1770.9599999999996</v>
      </c>
      <c r="D91" s="4">
        <f t="shared" si="27"/>
        <v>6.4078500486232847E-4</v>
      </c>
      <c r="E91" s="271">
        <f t="shared" si="28"/>
        <v>1.9981822787557466E-3</v>
      </c>
      <c r="F91" s="122">
        <f t="shared" ref="F91" si="42">(C91-B91)/B91</f>
        <v>2.6876561719140422</v>
      </c>
      <c r="G91" s="103">
        <f t="shared" ref="G91" si="43">(E91-D91)/D91</f>
        <v>2.1183349541474561</v>
      </c>
      <c r="I91" s="28">
        <v>76.451000000000008</v>
      </c>
      <c r="J91" s="265">
        <v>319.2290000000001</v>
      </c>
      <c r="K91" s="35">
        <f t="shared" si="29"/>
        <v>5.1508862834541392E-4</v>
      </c>
      <c r="L91" s="271">
        <f t="shared" si="30"/>
        <v>1.7593454947514048E-3</v>
      </c>
      <c r="M91" s="122">
        <f t="shared" ref="M91:M92" si="44">(J91-I91)/I91</f>
        <v>3.1756026736079326</v>
      </c>
      <c r="N91" s="103">
        <f t="shared" ref="N91:N92" si="45">(L91-K91)/K91</f>
        <v>2.4156170374074013</v>
      </c>
      <c r="P91" s="73">
        <f t="shared" ref="P91:P92" si="46">(I91/B91)*10</f>
        <v>1.5919332000666333</v>
      </c>
      <c r="Q91" s="278">
        <f t="shared" ref="Q91:Q92" si="47">(J91/C91)*10</f>
        <v>1.8025760039752461</v>
      </c>
      <c r="R91" s="112">
        <f t="shared" ref="R91:R92" si="48">(Q91-P91)/P91</f>
        <v>0.13231887110576998</v>
      </c>
    </row>
    <row r="92" spans="1:18" ht="20.100000000000001" customHeight="1" x14ac:dyDescent="0.25">
      <c r="A92" s="68" t="s">
        <v>80</v>
      </c>
      <c r="B92" s="28">
        <v>1462.65</v>
      </c>
      <c r="C92" s="265">
        <v>1198.0099999999998</v>
      </c>
      <c r="D92" s="4">
        <f t="shared" si="27"/>
        <v>1.9516162488794871E-3</v>
      </c>
      <c r="E92" s="271">
        <f t="shared" si="28"/>
        <v>1.3517201697227335E-3</v>
      </c>
      <c r="F92" s="122">
        <f t="shared" si="37"/>
        <v>-0.18093187023553162</v>
      </c>
      <c r="G92" s="103">
        <f t="shared" si="38"/>
        <v>-0.30738424088300226</v>
      </c>
      <c r="I92" s="28">
        <v>321.85499999999996</v>
      </c>
      <c r="J92" s="265">
        <v>302.15799999999996</v>
      </c>
      <c r="K92" s="35">
        <f t="shared" si="29"/>
        <v>2.1684981292084231E-3</v>
      </c>
      <c r="L92" s="271">
        <f t="shared" si="30"/>
        <v>1.6652632311071197E-3</v>
      </c>
      <c r="M92" s="122">
        <f t="shared" si="44"/>
        <v>-6.1198365723695469E-2</v>
      </c>
      <c r="N92" s="103">
        <f t="shared" si="45"/>
        <v>-0.23206609741692585</v>
      </c>
      <c r="P92" s="73">
        <f t="shared" si="46"/>
        <v>2.200492257204389</v>
      </c>
      <c r="Q92" s="278">
        <f t="shared" si="47"/>
        <v>2.5221659251592228</v>
      </c>
      <c r="R92" s="112">
        <f t="shared" si="48"/>
        <v>0.14618259478154375</v>
      </c>
    </row>
    <row r="93" spans="1:18" ht="20.100000000000001" customHeight="1" x14ac:dyDescent="0.25">
      <c r="A93" s="68" t="s">
        <v>79</v>
      </c>
      <c r="B93" s="28">
        <v>1914.9899999999998</v>
      </c>
      <c r="C93" s="265">
        <v>1247.9300000000003</v>
      </c>
      <c r="D93" s="4">
        <f t="shared" si="27"/>
        <v>2.5551742388416425E-3</v>
      </c>
      <c r="E93" s="271">
        <f t="shared" si="28"/>
        <v>1.4080451343495392E-3</v>
      </c>
      <c r="F93" s="122">
        <f t="shared" si="37"/>
        <v>-0.34833602264241564</v>
      </c>
      <c r="G93" s="103">
        <f t="shared" si="38"/>
        <v>-0.44894359337785922</v>
      </c>
      <c r="I93" s="28">
        <v>372.23900000000009</v>
      </c>
      <c r="J93" s="265">
        <v>288.26899999999995</v>
      </c>
      <c r="K93" s="35">
        <f t="shared" si="29"/>
        <v>2.5079603396511302E-3</v>
      </c>
      <c r="L93" s="271">
        <f t="shared" si="30"/>
        <v>1.5887177118197046E-3</v>
      </c>
      <c r="M93" s="122">
        <f t="shared" si="39"/>
        <v>-0.22558087680226985</v>
      </c>
      <c r="N93" s="103">
        <f t="shared" si="40"/>
        <v>-0.36652996991144476</v>
      </c>
      <c r="P93" s="73">
        <f t="shared" si="25"/>
        <v>1.9438169389918492</v>
      </c>
      <c r="Q93" s="278">
        <f t="shared" si="26"/>
        <v>2.3099773224459694</v>
      </c>
      <c r="R93" s="112">
        <f t="shared" si="41"/>
        <v>0.18837184516152405</v>
      </c>
    </row>
    <row r="94" spans="1:18" ht="20.100000000000001" customHeight="1" x14ac:dyDescent="0.25">
      <c r="A94" s="68" t="s">
        <v>181</v>
      </c>
      <c r="B94" s="28">
        <v>1167.02</v>
      </c>
      <c r="C94" s="265">
        <v>1672.2400000000005</v>
      </c>
      <c r="D94" s="4">
        <f t="shared" si="27"/>
        <v>1.5571566641146815E-3</v>
      </c>
      <c r="E94" s="271">
        <f t="shared" si="28"/>
        <v>1.8867960506315849E-3</v>
      </c>
      <c r="F94" s="122">
        <f t="shared" ref="F94" si="49">(C94-B94)/B94</f>
        <v>0.4329146030059472</v>
      </c>
      <c r="G94" s="103">
        <f t="shared" ref="G94" si="50">(E94-D94)/D94</f>
        <v>0.21169314181005625</v>
      </c>
      <c r="I94" s="28">
        <v>226.78700000000001</v>
      </c>
      <c r="J94" s="265">
        <v>288.23499999999996</v>
      </c>
      <c r="K94" s="35">
        <f t="shared" si="29"/>
        <v>1.5279774595044066E-3</v>
      </c>
      <c r="L94" s="271">
        <f t="shared" si="30"/>
        <v>1.5885303298875445E-3</v>
      </c>
      <c r="M94" s="122">
        <f t="shared" ref="M94" si="51">(J94-I94)/I94</f>
        <v>0.27095027492757501</v>
      </c>
      <c r="N94" s="103">
        <f t="shared" ref="N94" si="52">(L94-K94)/K94</f>
        <v>3.9629426472546261E-2</v>
      </c>
      <c r="P94" s="73">
        <f t="shared" ref="P94" si="53">(I94/B94)*10</f>
        <v>1.9433000291340339</v>
      </c>
      <c r="Q94" s="278">
        <f t="shared" ref="Q94" si="54">(J94/C94)*10</f>
        <v>1.7236461273501404</v>
      </c>
      <c r="R94" s="112">
        <f t="shared" ref="R94" si="55">(Q94-P94)/P94</f>
        <v>-0.11303138912717188</v>
      </c>
    </row>
    <row r="95" spans="1:18" ht="20.100000000000001" customHeight="1" thickBot="1" x14ac:dyDescent="0.3">
      <c r="A95" s="15" t="s">
        <v>18</v>
      </c>
      <c r="B95" s="28">
        <f>B96-SUM(B68:B94)</f>
        <v>14638.319999999832</v>
      </c>
      <c r="C95" s="265">
        <f>C96-SUM(C68:C94)</f>
        <v>15853.280000000261</v>
      </c>
      <c r="D95" s="4">
        <f t="shared" si="27"/>
        <v>1.9531933933816869E-2</v>
      </c>
      <c r="E95" s="271">
        <f t="shared" si="28"/>
        <v>1.7887328429864836E-2</v>
      </c>
      <c r="F95" s="122">
        <f>(C95-B95)/B95</f>
        <v>8.299859546726962E-2</v>
      </c>
      <c r="G95" s="103">
        <f>(E95-D95)/D95</f>
        <v>-8.4200853306421644E-2</v>
      </c>
      <c r="I95" s="28">
        <f>I96-SUM(I68:I94)</f>
        <v>3097.7960000000312</v>
      </c>
      <c r="J95" s="265">
        <f>J96-SUM(J68:J94)</f>
        <v>3628.1560000000754</v>
      </c>
      <c r="K95" s="35">
        <f t="shared" si="29"/>
        <v>2.0871401192056688E-2</v>
      </c>
      <c r="L95" s="271">
        <f t="shared" si="30"/>
        <v>1.9995614160541207E-2</v>
      </c>
      <c r="M95" s="122">
        <f>(J95-I95)/I95</f>
        <v>0.17120559262134721</v>
      </c>
      <c r="N95" s="103">
        <f>(L95-K95)/K95</f>
        <v>-4.196110378295017E-2</v>
      </c>
      <c r="P95" s="73">
        <f t="shared" si="25"/>
        <v>2.1162237196618645</v>
      </c>
      <c r="Q95" s="278">
        <f t="shared" si="26"/>
        <v>2.288583813570451</v>
      </c>
      <c r="R95" s="112">
        <f>(Q95-P95)/P95</f>
        <v>8.1447009740599E-2</v>
      </c>
    </row>
    <row r="96" spans="1:18" ht="26.25" customHeight="1" thickBot="1" x14ac:dyDescent="0.3">
      <c r="A96" s="19" t="s">
        <v>19</v>
      </c>
      <c r="B96" s="26">
        <v>749455.74</v>
      </c>
      <c r="C96" s="284">
        <v>886285.51000000024</v>
      </c>
      <c r="D96" s="21">
        <f>SUM(D68:D95)</f>
        <v>0.99999999999999967</v>
      </c>
      <c r="E96" s="289">
        <f>SUM(E68:E95)</f>
        <v>0.99999999999999989</v>
      </c>
      <c r="F96" s="123">
        <f>(C96-B96)/B96</f>
        <v>0.18257218231459574</v>
      </c>
      <c r="G96" s="119">
        <v>0</v>
      </c>
      <c r="H96" s="2"/>
      <c r="I96" s="26">
        <v>148423.00100000002</v>
      </c>
      <c r="J96" s="284">
        <v>181447.59000000003</v>
      </c>
      <c r="K96" s="34">
        <f t="shared" si="29"/>
        <v>1</v>
      </c>
      <c r="L96" s="289">
        <f t="shared" si="30"/>
        <v>1</v>
      </c>
      <c r="M96" s="123">
        <f>(J96-I96)/I96</f>
        <v>0.22250317523225394</v>
      </c>
      <c r="N96" s="119">
        <f>(L96-K96)/K96</f>
        <v>0</v>
      </c>
      <c r="O96" s="2"/>
      <c r="P96" s="67">
        <f t="shared" si="25"/>
        <v>1.9804104909517408</v>
      </c>
      <c r="Q96" s="309">
        <f t="shared" si="26"/>
        <v>2.0472814680226463</v>
      </c>
      <c r="R96" s="118">
        <f>(Q96-P96)/P96</f>
        <v>3.3766220375235849E-2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I65:J65"/>
    <mergeCell ref="A65:A67"/>
    <mergeCell ref="B65:C65"/>
    <mergeCell ref="D65:E65"/>
    <mergeCell ref="F65:G65"/>
    <mergeCell ref="K65:L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I36:J36"/>
    <mergeCell ref="A36:A38"/>
    <mergeCell ref="B36:C36"/>
    <mergeCell ref="D36:E36"/>
    <mergeCell ref="F36:G36"/>
    <mergeCell ref="K36:L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I4:J4"/>
    <mergeCell ref="A4:A6"/>
    <mergeCell ref="B4:C4"/>
    <mergeCell ref="D4:E4"/>
    <mergeCell ref="F4:G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22</vt:i4>
      </vt:variant>
      <vt:variant>
        <vt:lpstr>Intervalos com nome</vt:lpstr>
      </vt:variant>
      <vt:variant>
        <vt:i4>15</vt:i4>
      </vt:variant>
    </vt:vector>
  </HeadingPairs>
  <TitlesOfParts>
    <vt:vector size="37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1 (2)</vt:lpstr>
      <vt:lpstr>'1'!Área_de_Impressão</vt:lpstr>
      <vt:lpstr>'11'!Área_de_Impressão</vt:lpstr>
      <vt:lpstr>'13'!Área_de_Impressão</vt:lpstr>
      <vt:lpstr>'14'!Área_de_Impressão</vt:lpstr>
      <vt:lpstr>'15'!Área_de_Impressão</vt:lpstr>
      <vt:lpstr>'16'!Área_de_Impressão</vt:lpstr>
      <vt:lpstr>'17'!Área_de_Impressão</vt:lpstr>
      <vt:lpstr>'18'!Área_de_Impressão</vt:lpstr>
      <vt:lpstr>'19'!Área_de_Impressão</vt:lpstr>
      <vt:lpstr>'2'!Área_de_Impressão</vt:lpstr>
      <vt:lpstr>'3'!Área_de_Impressão</vt:lpstr>
      <vt:lpstr>'5'!Área_de_Impressão</vt:lpstr>
      <vt:lpstr>'7'!Área_de_Impressão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2017-01-12T11:22:02Z</cp:lastPrinted>
  <dcterms:created xsi:type="dcterms:W3CDTF">2012-12-21T10:54:30Z</dcterms:created>
  <dcterms:modified xsi:type="dcterms:W3CDTF">2017-11-30T14:35:42Z</dcterms:modified>
</cp:coreProperties>
</file>