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52. Dezembro 2017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2" r:id="rId5"/>
    <sheet name="4" sheetId="34" r:id="rId6"/>
    <sheet name="5" sheetId="3" r:id="rId7"/>
    <sheet name="6" sheetId="61" r:id="rId8"/>
    <sheet name="7" sheetId="36" r:id="rId9"/>
    <sheet name="8" sheetId="62" r:id="rId10"/>
    <sheet name="9" sheetId="46" r:id="rId11"/>
    <sheet name="10" sheetId="63" r:id="rId12"/>
    <sheet name="11" sheetId="47" r:id="rId13"/>
    <sheet name="12" sheetId="64" r:id="rId14"/>
    <sheet name="13" sheetId="48" r:id="rId15"/>
    <sheet name="14" sheetId="65" r:id="rId16"/>
    <sheet name="15" sheetId="66" r:id="rId17"/>
    <sheet name="16" sheetId="67" r:id="rId18"/>
    <sheet name="17" sheetId="68" r:id="rId19"/>
    <sheet name="18" sheetId="69" r:id="rId20"/>
    <sheet name="19" sheetId="70" r:id="rId21"/>
    <sheet name="1 (2)" sheetId="49" state="hidden" r:id="rId22"/>
  </sheets>
  <externalReferences>
    <externalReference r:id="rId23"/>
  </externalReferences>
  <definedNames>
    <definedName name="_xlnm.Print_Area" localSheetId="2">'1'!$A$1:$O$36</definedName>
    <definedName name="_xlnm.Print_Area" localSheetId="12">'11'!$A$1:$R$96</definedName>
    <definedName name="_xlnm.Print_Area" localSheetId="14">'13'!$A$1:$R$96</definedName>
    <definedName name="_xlnm.Print_Area" localSheetId="15">'14'!$A$1:$T$8</definedName>
    <definedName name="_xlnm.Print_Area" localSheetId="16">'15'!$A$1:$R$96</definedName>
    <definedName name="_xlnm.Print_Area" localSheetId="17">'16'!$A$1:$T$8</definedName>
    <definedName name="_xlnm.Print_Area" localSheetId="18">'17'!$A$1:$R$96</definedName>
    <definedName name="_xlnm.Print_Area" localSheetId="19">'18'!$A$1:$T$8</definedName>
    <definedName name="_xlnm.Print_Area" localSheetId="20">'19'!$A$1:$R$96</definedName>
    <definedName name="_xlnm.Print_Area" localSheetId="3">'2'!$A$1:$BF$68</definedName>
    <definedName name="_xlnm.Print_Area" localSheetId="4">'3'!$A$1:$S$58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Indice!$B$1:$N$17</definedName>
    <definedName name="Z_D2454DF7_9151_402B_B9E4_208D72282370_.wvu.Cols" localSheetId="21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'14'!$A$1:$T$8</definedName>
    <definedName name="Z_D2454DF7_9151_402B_B9E4_208D72282370_.wvu.PrintArea" localSheetId="16" hidden="1">'15'!$A$1:$R$96</definedName>
    <definedName name="Z_D2454DF7_9151_402B_B9E4_208D72282370_.wvu.PrintArea" localSheetId="17" hidden="1">'16'!$A$1:$T$8</definedName>
    <definedName name="Z_D2454DF7_9151_402B_B9E4_208D72282370_.wvu.PrintArea" localSheetId="18" hidden="1">'17'!$A$1:$R$96</definedName>
    <definedName name="Z_D2454DF7_9151_402B_B9E4_208D72282370_.wvu.PrintArea" localSheetId="19" hidden="1">'18'!$A$1:$T$8</definedName>
    <definedName name="Z_D2454DF7_9151_402B_B9E4_208D72282370_.wvu.PrintArea" localSheetId="20" hidden="1">'19'!$A$1:$R$96</definedName>
    <definedName name="Z_D2454DF7_9151_402B_B9E4_208D72282370_.wvu.PrintArea" localSheetId="4" hidden="1">'3'!$A$1:$S$58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Indice!$B$1:$N$17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N30" i="58" l="1"/>
  <c r="M30" i="58"/>
  <c r="N28" i="58"/>
  <c r="M28" i="58"/>
  <c r="N19" i="58"/>
  <c r="M19" i="58"/>
  <c r="N17" i="58"/>
  <c r="M17" i="58"/>
  <c r="N8" i="58"/>
  <c r="M8" i="58"/>
  <c r="N6" i="58"/>
  <c r="M6" i="58"/>
  <c r="Q52" i="70"/>
  <c r="P53" i="70"/>
  <c r="Q53" i="70"/>
  <c r="R53" i="70" s="1"/>
  <c r="P54" i="70"/>
  <c r="Q54" i="70"/>
  <c r="R54" i="70"/>
  <c r="P55" i="70"/>
  <c r="Q55" i="70"/>
  <c r="R55" i="70" s="1"/>
  <c r="P56" i="70"/>
  <c r="Q56" i="70"/>
  <c r="R56" i="70"/>
  <c r="Q57" i="70"/>
  <c r="P58" i="70"/>
  <c r="Q58" i="70"/>
  <c r="R58" i="70"/>
  <c r="P59" i="70"/>
  <c r="Q59" i="70"/>
  <c r="R59" i="70" s="1"/>
  <c r="M53" i="70"/>
  <c r="M54" i="70"/>
  <c r="M55" i="70"/>
  <c r="M56" i="70"/>
  <c r="M58" i="70"/>
  <c r="F53" i="70"/>
  <c r="F54" i="70"/>
  <c r="F55" i="70"/>
  <c r="F56" i="70"/>
  <c r="F58" i="70"/>
  <c r="F59" i="70"/>
  <c r="F60" i="70"/>
  <c r="M58" i="66"/>
  <c r="N58" i="66"/>
  <c r="P58" i="66"/>
  <c r="Q58" i="66"/>
  <c r="R58" i="66" s="1"/>
  <c r="M59" i="66"/>
  <c r="N59" i="66"/>
  <c r="P59" i="66"/>
  <c r="Q59" i="66"/>
  <c r="R59" i="66"/>
  <c r="M60" i="66"/>
  <c r="N60" i="66"/>
  <c r="P60" i="66"/>
  <c r="Q60" i="66"/>
  <c r="R60" i="66" s="1"/>
  <c r="M61" i="66"/>
  <c r="N61" i="66"/>
  <c r="P61" i="66"/>
  <c r="R61" i="66"/>
  <c r="F58" i="66"/>
  <c r="G58" i="66"/>
  <c r="F82" i="70" l="1"/>
  <c r="F83" i="70"/>
  <c r="F84" i="70"/>
  <c r="F85" i="70"/>
  <c r="F86" i="70"/>
  <c r="F87" i="70"/>
  <c r="F88" i="70"/>
  <c r="F89" i="70"/>
  <c r="F90" i="70"/>
  <c r="F91" i="70"/>
  <c r="F92" i="70"/>
  <c r="F93" i="70"/>
  <c r="F94" i="70"/>
  <c r="P94" i="70"/>
  <c r="M82" i="70"/>
  <c r="M83" i="70"/>
  <c r="M84" i="70"/>
  <c r="M85" i="70"/>
  <c r="M86" i="70"/>
  <c r="M87" i="70"/>
  <c r="M88" i="70"/>
  <c r="M89" i="70"/>
  <c r="M90" i="70"/>
  <c r="M91" i="70"/>
  <c r="M92" i="70"/>
  <c r="M93" i="70"/>
  <c r="M94" i="70"/>
  <c r="S6" i="65" l="1"/>
  <c r="P93" i="70"/>
  <c r="Q93" i="70"/>
  <c r="Q94" i="70"/>
  <c r="R94" i="70" s="1"/>
  <c r="M59" i="70"/>
  <c r="M60" i="70"/>
  <c r="P60" i="70"/>
  <c r="Q60" i="70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68" i="47"/>
  <c r="I95" i="70"/>
  <c r="J95" i="70"/>
  <c r="R93" i="70" l="1"/>
  <c r="R60" i="70"/>
  <c r="P81" i="70"/>
  <c r="Q81" i="70"/>
  <c r="P82" i="70"/>
  <c r="Q82" i="70"/>
  <c r="P83" i="70"/>
  <c r="Q83" i="70"/>
  <c r="P84" i="70"/>
  <c r="Q84" i="70"/>
  <c r="P85" i="70"/>
  <c r="Q85" i="70"/>
  <c r="P86" i="70"/>
  <c r="Q86" i="70"/>
  <c r="P87" i="70"/>
  <c r="Q87" i="70"/>
  <c r="P88" i="70"/>
  <c r="Q88" i="70"/>
  <c r="P89" i="70"/>
  <c r="Q89" i="70"/>
  <c r="P90" i="70"/>
  <c r="Q90" i="70"/>
  <c r="P91" i="70"/>
  <c r="Q91" i="70"/>
  <c r="P92" i="70"/>
  <c r="Q92" i="70"/>
  <c r="P94" i="66"/>
  <c r="Q94" i="66"/>
  <c r="M94" i="66"/>
  <c r="F94" i="66"/>
  <c r="F59" i="66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K55" i="66"/>
  <c r="K56" i="66"/>
  <c r="K57" i="66"/>
  <c r="K58" i="66"/>
  <c r="K59" i="66"/>
  <c r="K60" i="66"/>
  <c r="R92" i="70" l="1"/>
  <c r="R91" i="70"/>
  <c r="R90" i="70"/>
  <c r="R89" i="70"/>
  <c r="R88" i="70"/>
  <c r="R87" i="70"/>
  <c r="R86" i="70"/>
  <c r="R85" i="70"/>
  <c r="R84" i="70"/>
  <c r="R83" i="70"/>
  <c r="R82" i="70"/>
  <c r="R94" i="66"/>
  <c r="F14" i="34"/>
  <c r="AV15" i="60" l="1"/>
  <c r="AV16" i="60"/>
  <c r="AV17" i="60"/>
  <c r="AV18" i="60"/>
  <c r="R22" i="60"/>
  <c r="F60" i="66" l="1"/>
  <c r="B66" i="70" l="1"/>
  <c r="AC67" i="60" l="1"/>
  <c r="AC66" i="60"/>
  <c r="W64" i="60"/>
  <c r="X64" i="60"/>
  <c r="Y64" i="60"/>
  <c r="Z64" i="60"/>
  <c r="AA64" i="60"/>
  <c r="AB64" i="60"/>
  <c r="AC64" i="60"/>
  <c r="W65" i="60"/>
  <c r="X65" i="60"/>
  <c r="Y65" i="60"/>
  <c r="Z65" i="60"/>
  <c r="AA65" i="60"/>
  <c r="AB65" i="60"/>
  <c r="AC65" i="60"/>
  <c r="W66" i="60"/>
  <c r="X66" i="60"/>
  <c r="Y66" i="60"/>
  <c r="Z66" i="60"/>
  <c r="AA66" i="60"/>
  <c r="AB66" i="60"/>
  <c r="W67" i="60"/>
  <c r="X67" i="60"/>
  <c r="Y67" i="60"/>
  <c r="Z67" i="60"/>
  <c r="AA67" i="60"/>
  <c r="AB67" i="60"/>
  <c r="M51" i="70"/>
  <c r="L94" i="68"/>
  <c r="M94" i="68"/>
  <c r="P94" i="68"/>
  <c r="Q94" i="68"/>
  <c r="F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55" i="66"/>
  <c r="E55" i="66"/>
  <c r="D56" i="66"/>
  <c r="E56" i="66"/>
  <c r="D57" i="66"/>
  <c r="E57" i="66"/>
  <c r="D58" i="66"/>
  <c r="E58" i="66"/>
  <c r="D59" i="66"/>
  <c r="E59" i="66"/>
  <c r="D60" i="66"/>
  <c r="E60" i="66"/>
  <c r="M14" i="62"/>
  <c r="G59" i="66" l="1"/>
  <c r="G60" i="66"/>
  <c r="R94" i="68"/>
  <c r="AP63" i="60" l="1"/>
  <c r="AG63" i="60"/>
  <c r="AH63" i="60"/>
  <c r="BA63" i="60" s="1"/>
  <c r="AI63" i="60"/>
  <c r="AJ63" i="60"/>
  <c r="J28" i="58" s="1"/>
  <c r="AK63" i="60"/>
  <c r="K28" i="58" s="1"/>
  <c r="AL63" i="60"/>
  <c r="AF63" i="60"/>
  <c r="AY63" i="60" s="1"/>
  <c r="AE63" i="60"/>
  <c r="AX63" i="60" s="1"/>
  <c r="X63" i="60"/>
  <c r="AQ63" i="60" s="1"/>
  <c r="Y63" i="60"/>
  <c r="AR63" i="60" s="1"/>
  <c r="Z63" i="60"/>
  <c r="AS63" i="60" s="1"/>
  <c r="AA63" i="60"/>
  <c r="J30" i="58" s="1"/>
  <c r="AB63" i="60"/>
  <c r="K30" i="58" s="1"/>
  <c r="AC63" i="60"/>
  <c r="W63" i="60"/>
  <c r="V63" i="60"/>
  <c r="AO63" i="60" s="1"/>
  <c r="L63" i="60"/>
  <c r="M63" i="60"/>
  <c r="AZ63" i="60" s="1"/>
  <c r="N63" i="60"/>
  <c r="O63" i="60"/>
  <c r="BB63" i="60" s="1"/>
  <c r="P63" i="60"/>
  <c r="Q63" i="60"/>
  <c r="R63" i="60"/>
  <c r="K63" i="60"/>
  <c r="C63" i="60"/>
  <c r="D63" i="60"/>
  <c r="E63" i="60"/>
  <c r="F63" i="60"/>
  <c r="G63" i="60"/>
  <c r="H63" i="60"/>
  <c r="I63" i="60"/>
  <c r="B63" i="60"/>
  <c r="AX41" i="60"/>
  <c r="AM35" i="60"/>
  <c r="AM36" i="60"/>
  <c r="AM37" i="60"/>
  <c r="AM38" i="60"/>
  <c r="AM39" i="60"/>
  <c r="AM40" i="60"/>
  <c r="AG41" i="60"/>
  <c r="AZ41" i="60" s="1"/>
  <c r="AH41" i="60"/>
  <c r="BA41" i="60" s="1"/>
  <c r="AI41" i="60"/>
  <c r="BB41" i="60" s="1"/>
  <c r="AJ41" i="60"/>
  <c r="J17" i="58" s="1"/>
  <c r="AK41" i="60"/>
  <c r="K17" i="58" s="1"/>
  <c r="AL41" i="60"/>
  <c r="AF41" i="60"/>
  <c r="AY41" i="60" s="1"/>
  <c r="AE41" i="60"/>
  <c r="X41" i="60"/>
  <c r="AQ41" i="60" s="1"/>
  <c r="Y41" i="60"/>
  <c r="Z41" i="60"/>
  <c r="AS41" i="60" s="1"/>
  <c r="AA41" i="60"/>
  <c r="AB41" i="60"/>
  <c r="K19" i="58" s="1"/>
  <c r="AC41" i="60"/>
  <c r="W41" i="60"/>
  <c r="AP41" i="60" s="1"/>
  <c r="V41" i="60"/>
  <c r="AO41" i="60" s="1"/>
  <c r="AD35" i="60"/>
  <c r="AD36" i="60"/>
  <c r="AD37" i="60"/>
  <c r="AD38" i="60"/>
  <c r="AD39" i="60"/>
  <c r="AD40" i="60"/>
  <c r="M41" i="60"/>
  <c r="N41" i="60"/>
  <c r="O41" i="60"/>
  <c r="P41" i="60"/>
  <c r="BC41" i="60" s="1"/>
  <c r="Q41" i="60"/>
  <c r="BD41" i="60" s="1"/>
  <c r="R41" i="60"/>
  <c r="L41" i="60"/>
  <c r="K41" i="60"/>
  <c r="S35" i="60"/>
  <c r="S36" i="60"/>
  <c r="S37" i="60"/>
  <c r="S38" i="60"/>
  <c r="S39" i="60"/>
  <c r="S40" i="60"/>
  <c r="S41" i="60"/>
  <c r="J35" i="60"/>
  <c r="J36" i="60"/>
  <c r="J37" i="60"/>
  <c r="J38" i="60"/>
  <c r="J39" i="60"/>
  <c r="J40" i="60"/>
  <c r="D41" i="60"/>
  <c r="E41" i="60"/>
  <c r="AR41" i="60" s="1"/>
  <c r="F41" i="60"/>
  <c r="G41" i="60"/>
  <c r="H41" i="60"/>
  <c r="I41" i="60"/>
  <c r="C41" i="60"/>
  <c r="B41" i="60"/>
  <c r="AR19" i="60"/>
  <c r="AG19" i="60"/>
  <c r="AZ19" i="60" s="1"/>
  <c r="AH19" i="60"/>
  <c r="AI19" i="60"/>
  <c r="BB19" i="60" s="1"/>
  <c r="AJ19" i="60"/>
  <c r="J6" i="58" s="1"/>
  <c r="AK19" i="60"/>
  <c r="K6" i="58" s="1"/>
  <c r="AL19" i="60"/>
  <c r="AF19" i="60"/>
  <c r="AE19" i="60"/>
  <c r="X19" i="60"/>
  <c r="AQ19" i="60" s="1"/>
  <c r="Y19" i="60"/>
  <c r="Z19" i="60"/>
  <c r="AS19" i="60" s="1"/>
  <c r="AA19" i="60"/>
  <c r="J8" i="58" s="1"/>
  <c r="AB19" i="60"/>
  <c r="K8" i="58" s="1"/>
  <c r="AC19" i="60"/>
  <c r="W19" i="60"/>
  <c r="AP19" i="60" s="1"/>
  <c r="V19" i="60"/>
  <c r="AO19" i="60" s="1"/>
  <c r="L19" i="60"/>
  <c r="M19" i="60"/>
  <c r="N19" i="60"/>
  <c r="O19" i="60"/>
  <c r="P19" i="60"/>
  <c r="Q19" i="60"/>
  <c r="R19" i="60"/>
  <c r="K19" i="60"/>
  <c r="AX19" i="60" s="1"/>
  <c r="D19" i="60"/>
  <c r="E19" i="60"/>
  <c r="F19" i="60"/>
  <c r="G19" i="60"/>
  <c r="AT19" i="60" s="1"/>
  <c r="H19" i="60"/>
  <c r="AU19" i="60" s="1"/>
  <c r="I19" i="60"/>
  <c r="AV19" i="60" s="1"/>
  <c r="C19" i="60"/>
  <c r="B19" i="60"/>
  <c r="BE13" i="60"/>
  <c r="BE14" i="60"/>
  <c r="BE15" i="60"/>
  <c r="BE16" i="60"/>
  <c r="BE17" i="60"/>
  <c r="BE18" i="60"/>
  <c r="AY19" i="60"/>
  <c r="BA19" i="60"/>
  <c r="AM13" i="60"/>
  <c r="AM14" i="60"/>
  <c r="AM15" i="60"/>
  <c r="AM16" i="60"/>
  <c r="AM17" i="60"/>
  <c r="AM18" i="60"/>
  <c r="AD13" i="60"/>
  <c r="AD14" i="60"/>
  <c r="AD15" i="60"/>
  <c r="AD16" i="60"/>
  <c r="AD17" i="60"/>
  <c r="AD18" i="60"/>
  <c r="S13" i="60"/>
  <c r="S14" i="60"/>
  <c r="S15" i="60"/>
  <c r="S16" i="60"/>
  <c r="S17" i="60"/>
  <c r="S18" i="60"/>
  <c r="J13" i="60"/>
  <c r="J14" i="60"/>
  <c r="J15" i="60"/>
  <c r="J16" i="60"/>
  <c r="J17" i="60"/>
  <c r="J18" i="60"/>
  <c r="P86" i="66"/>
  <c r="Q86" i="66"/>
  <c r="P87" i="66"/>
  <c r="Q87" i="66"/>
  <c r="P88" i="66"/>
  <c r="Q88" i="66"/>
  <c r="P89" i="66"/>
  <c r="Q89" i="66"/>
  <c r="P90" i="66"/>
  <c r="Q90" i="66"/>
  <c r="P91" i="66"/>
  <c r="Q91" i="66"/>
  <c r="P92" i="66"/>
  <c r="Q92" i="66"/>
  <c r="P93" i="66"/>
  <c r="Q93" i="66"/>
  <c r="M86" i="66"/>
  <c r="M87" i="66"/>
  <c r="M88" i="66"/>
  <c r="M89" i="66"/>
  <c r="M90" i="66"/>
  <c r="M91" i="66"/>
  <c r="M92" i="66"/>
  <c r="M93" i="66"/>
  <c r="F86" i="66"/>
  <c r="F87" i="66"/>
  <c r="F88" i="66"/>
  <c r="F89" i="66"/>
  <c r="F90" i="66"/>
  <c r="F91" i="66"/>
  <c r="F92" i="66"/>
  <c r="F93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P94" i="47"/>
  <c r="Q94" i="47"/>
  <c r="M94" i="47"/>
  <c r="F94" i="47"/>
  <c r="P93" i="48"/>
  <c r="Q93" i="48"/>
  <c r="M93" i="48"/>
  <c r="M94" i="48"/>
  <c r="F93" i="48"/>
  <c r="F94" i="48"/>
  <c r="C32" i="48"/>
  <c r="B32" i="48"/>
  <c r="I32" i="48"/>
  <c r="J32" i="48"/>
  <c r="F9" i="62"/>
  <c r="I32" i="36"/>
  <c r="J32" i="36"/>
  <c r="BD63" i="60" l="1"/>
  <c r="AM63" i="60"/>
  <c r="AM19" i="60"/>
  <c r="R86" i="66"/>
  <c r="AU63" i="60"/>
  <c r="AD63" i="60"/>
  <c r="S19" i="60"/>
  <c r="R90" i="66"/>
  <c r="R88" i="66"/>
  <c r="R87" i="66"/>
  <c r="AW19" i="60"/>
  <c r="BD19" i="60"/>
  <c r="AD19" i="60"/>
  <c r="BE19" i="60"/>
  <c r="BF19" i="60" s="1"/>
  <c r="AU41" i="60"/>
  <c r="AD41" i="60"/>
  <c r="AT41" i="60"/>
  <c r="J19" i="58"/>
  <c r="J63" i="60"/>
  <c r="AV63" i="60"/>
  <c r="BE63" i="60"/>
  <c r="BF63" i="60" s="1"/>
  <c r="R94" i="47"/>
  <c r="R92" i="66"/>
  <c r="R91" i="66"/>
  <c r="R93" i="66"/>
  <c r="R89" i="66"/>
  <c r="R93" i="48"/>
  <c r="BC63" i="60"/>
  <c r="BC19" i="60"/>
  <c r="AT63" i="60"/>
  <c r="J41" i="60"/>
  <c r="BE41" i="60"/>
  <c r="S63" i="60"/>
  <c r="AM41" i="60"/>
  <c r="AV41" i="60"/>
  <c r="AW41" i="60" s="1"/>
  <c r="BF41" i="60"/>
  <c r="J19" i="60"/>
  <c r="Q96" i="70"/>
  <c r="P96" i="70"/>
  <c r="M96" i="70"/>
  <c r="L96" i="70"/>
  <c r="K96" i="70"/>
  <c r="F96" i="70"/>
  <c r="C95" i="70"/>
  <c r="F95" i="70" s="1"/>
  <c r="B95" i="70"/>
  <c r="D95" i="70" s="1"/>
  <c r="L94" i="70"/>
  <c r="K94" i="70"/>
  <c r="E94" i="70"/>
  <c r="G94" i="70" s="1"/>
  <c r="D94" i="70"/>
  <c r="L93" i="70"/>
  <c r="K93" i="70"/>
  <c r="E93" i="70"/>
  <c r="G93" i="70" s="1"/>
  <c r="D93" i="70"/>
  <c r="L92" i="70"/>
  <c r="K92" i="70"/>
  <c r="E92" i="70"/>
  <c r="G92" i="70" s="1"/>
  <c r="D92" i="70"/>
  <c r="L91" i="70"/>
  <c r="K91" i="70"/>
  <c r="E91" i="70"/>
  <c r="G91" i="70" s="1"/>
  <c r="D91" i="70"/>
  <c r="L90" i="70"/>
  <c r="K90" i="70"/>
  <c r="E90" i="70"/>
  <c r="G90" i="70" s="1"/>
  <c r="D90" i="70"/>
  <c r="L89" i="70"/>
  <c r="K89" i="70"/>
  <c r="E89" i="70"/>
  <c r="G89" i="70" s="1"/>
  <c r="D89" i="70"/>
  <c r="L88" i="70"/>
  <c r="K88" i="70"/>
  <c r="E88" i="70"/>
  <c r="G88" i="70" s="1"/>
  <c r="D88" i="70"/>
  <c r="L87" i="70"/>
  <c r="K87" i="70"/>
  <c r="E87" i="70"/>
  <c r="G87" i="70" s="1"/>
  <c r="D87" i="70"/>
  <c r="L86" i="70"/>
  <c r="K86" i="70"/>
  <c r="E86" i="70"/>
  <c r="G86" i="70" s="1"/>
  <c r="D86" i="70"/>
  <c r="L85" i="70"/>
  <c r="K85" i="70"/>
  <c r="E85" i="70"/>
  <c r="G85" i="70" s="1"/>
  <c r="D85" i="70"/>
  <c r="L84" i="70"/>
  <c r="K84" i="70"/>
  <c r="E84" i="70"/>
  <c r="G84" i="70" s="1"/>
  <c r="D84" i="70"/>
  <c r="L83" i="70"/>
  <c r="K83" i="70"/>
  <c r="E83" i="70"/>
  <c r="G83" i="70" s="1"/>
  <c r="D83" i="70"/>
  <c r="L82" i="70"/>
  <c r="K82" i="70"/>
  <c r="E82" i="70"/>
  <c r="G82" i="70" s="1"/>
  <c r="D82" i="70"/>
  <c r="L81" i="70"/>
  <c r="K81" i="70"/>
  <c r="E81" i="70"/>
  <c r="D81" i="70"/>
  <c r="Q80" i="70"/>
  <c r="P80" i="70"/>
  <c r="M80" i="70"/>
  <c r="L80" i="70"/>
  <c r="K80" i="70"/>
  <c r="F80" i="70"/>
  <c r="E80" i="70"/>
  <c r="D80" i="70"/>
  <c r="Q79" i="70"/>
  <c r="P79" i="70"/>
  <c r="M79" i="70"/>
  <c r="L79" i="70"/>
  <c r="K79" i="70"/>
  <c r="F79" i="70"/>
  <c r="E79" i="70"/>
  <c r="D79" i="70"/>
  <c r="Q78" i="70"/>
  <c r="P78" i="70"/>
  <c r="M78" i="70"/>
  <c r="L78" i="70"/>
  <c r="K78" i="70"/>
  <c r="F78" i="70"/>
  <c r="E78" i="70"/>
  <c r="D78" i="70"/>
  <c r="Q77" i="70"/>
  <c r="P77" i="70"/>
  <c r="M77" i="70"/>
  <c r="L77" i="70"/>
  <c r="K77" i="70"/>
  <c r="F77" i="70"/>
  <c r="E77" i="70"/>
  <c r="D77" i="70"/>
  <c r="Q76" i="70"/>
  <c r="P76" i="70"/>
  <c r="M76" i="70"/>
  <c r="L76" i="70"/>
  <c r="K76" i="70"/>
  <c r="F76" i="70"/>
  <c r="E76" i="70"/>
  <c r="D76" i="70"/>
  <c r="Q75" i="70"/>
  <c r="P75" i="70"/>
  <c r="M75" i="70"/>
  <c r="L75" i="70"/>
  <c r="K75" i="70"/>
  <c r="F75" i="70"/>
  <c r="E75" i="70"/>
  <c r="D75" i="70"/>
  <c r="Q74" i="70"/>
  <c r="P74" i="70"/>
  <c r="M74" i="70"/>
  <c r="L74" i="70"/>
  <c r="K74" i="70"/>
  <c r="F74" i="70"/>
  <c r="E74" i="70"/>
  <c r="D74" i="70"/>
  <c r="Q73" i="70"/>
  <c r="P73" i="70"/>
  <c r="M73" i="70"/>
  <c r="L73" i="70"/>
  <c r="K73" i="70"/>
  <c r="F73" i="70"/>
  <c r="E73" i="70"/>
  <c r="D73" i="70"/>
  <c r="Q72" i="70"/>
  <c r="P72" i="70"/>
  <c r="M72" i="70"/>
  <c r="L72" i="70"/>
  <c r="K72" i="70"/>
  <c r="F72" i="70"/>
  <c r="E72" i="70"/>
  <c r="D72" i="70"/>
  <c r="Q71" i="70"/>
  <c r="P71" i="70"/>
  <c r="M71" i="70"/>
  <c r="L71" i="70"/>
  <c r="K71" i="70"/>
  <c r="F71" i="70"/>
  <c r="E71" i="70"/>
  <c r="D71" i="70"/>
  <c r="Q70" i="70"/>
  <c r="P70" i="70"/>
  <c r="M70" i="70"/>
  <c r="L70" i="70"/>
  <c r="K70" i="70"/>
  <c r="F70" i="70"/>
  <c r="E70" i="70"/>
  <c r="D70" i="70"/>
  <c r="Q69" i="70"/>
  <c r="P69" i="70"/>
  <c r="M69" i="70"/>
  <c r="L69" i="70"/>
  <c r="K69" i="70"/>
  <c r="F69" i="70"/>
  <c r="E69" i="70"/>
  <c r="D69" i="70"/>
  <c r="Q68" i="70"/>
  <c r="P68" i="70"/>
  <c r="M68" i="70"/>
  <c r="L68" i="70"/>
  <c r="K68" i="70"/>
  <c r="F68" i="70"/>
  <c r="E68" i="70"/>
  <c r="D68" i="70"/>
  <c r="D96" i="70" s="1"/>
  <c r="P66" i="70"/>
  <c r="M66" i="70"/>
  <c r="K66" i="70"/>
  <c r="I66" i="70"/>
  <c r="F66" i="70"/>
  <c r="D66" i="70"/>
  <c r="Q62" i="70"/>
  <c r="P62" i="70"/>
  <c r="M62" i="70"/>
  <c r="F62" i="70"/>
  <c r="J61" i="70"/>
  <c r="I61" i="70"/>
  <c r="C61" i="70"/>
  <c r="B61" i="70"/>
  <c r="L60" i="70"/>
  <c r="K60" i="70"/>
  <c r="E60" i="70"/>
  <c r="G60" i="70" s="1"/>
  <c r="D60" i="70"/>
  <c r="L59" i="70"/>
  <c r="K59" i="70"/>
  <c r="E59" i="70"/>
  <c r="G59" i="70" s="1"/>
  <c r="D59" i="70"/>
  <c r="L58" i="70"/>
  <c r="K58" i="70"/>
  <c r="E58" i="70"/>
  <c r="G58" i="70" s="1"/>
  <c r="D58" i="70"/>
  <c r="L57" i="70"/>
  <c r="K57" i="70"/>
  <c r="E57" i="70"/>
  <c r="D57" i="70"/>
  <c r="L56" i="70"/>
  <c r="K56" i="70"/>
  <c r="E56" i="70"/>
  <c r="G56" i="70" s="1"/>
  <c r="D56" i="70"/>
  <c r="L55" i="70"/>
  <c r="K55" i="70"/>
  <c r="E55" i="70"/>
  <c r="G55" i="70" s="1"/>
  <c r="D55" i="70"/>
  <c r="L54" i="70"/>
  <c r="K54" i="70"/>
  <c r="E54" i="70"/>
  <c r="G54" i="70" s="1"/>
  <c r="D54" i="70"/>
  <c r="L53" i="70"/>
  <c r="K53" i="70"/>
  <c r="E53" i="70"/>
  <c r="G53" i="70" s="1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6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C32" i="70"/>
  <c r="E32" i="70" s="1"/>
  <c r="B32" i="70"/>
  <c r="Q31" i="70"/>
  <c r="P31" i="70"/>
  <c r="M31" i="70"/>
  <c r="L31" i="70"/>
  <c r="K31" i="70"/>
  <c r="F31" i="70"/>
  <c r="E31" i="70"/>
  <c r="D31" i="70"/>
  <c r="Q30" i="70"/>
  <c r="P30" i="70"/>
  <c r="M30" i="70"/>
  <c r="L30" i="70"/>
  <c r="K30" i="70"/>
  <c r="F30" i="70"/>
  <c r="E30" i="70"/>
  <c r="D30" i="70"/>
  <c r="Q29" i="70"/>
  <c r="P29" i="70"/>
  <c r="M29" i="70"/>
  <c r="L29" i="70"/>
  <c r="K29" i="70"/>
  <c r="F29" i="70"/>
  <c r="E29" i="70"/>
  <c r="D29" i="70"/>
  <c r="Q28" i="70"/>
  <c r="P28" i="70"/>
  <c r="M28" i="70"/>
  <c r="L28" i="70"/>
  <c r="K28" i="70"/>
  <c r="F28" i="70"/>
  <c r="E28" i="70"/>
  <c r="D28" i="70"/>
  <c r="Q27" i="70"/>
  <c r="P27" i="70"/>
  <c r="M27" i="70"/>
  <c r="L27" i="70"/>
  <c r="K27" i="70"/>
  <c r="F27" i="70"/>
  <c r="E27" i="70"/>
  <c r="D27" i="70"/>
  <c r="Q26" i="70"/>
  <c r="P26" i="70"/>
  <c r="M26" i="70"/>
  <c r="L26" i="70"/>
  <c r="K26" i="70"/>
  <c r="F26" i="70"/>
  <c r="E26" i="70"/>
  <c r="D26" i="70"/>
  <c r="Q25" i="70"/>
  <c r="P25" i="70"/>
  <c r="M25" i="70"/>
  <c r="L25" i="70"/>
  <c r="K25" i="70"/>
  <c r="F25" i="70"/>
  <c r="E25" i="70"/>
  <c r="D25" i="70"/>
  <c r="Q24" i="70"/>
  <c r="P24" i="70"/>
  <c r="M24" i="70"/>
  <c r="L24" i="70"/>
  <c r="K24" i="70"/>
  <c r="F24" i="70"/>
  <c r="E24" i="70"/>
  <c r="D24" i="70"/>
  <c r="Q23" i="70"/>
  <c r="P23" i="70"/>
  <c r="M23" i="70"/>
  <c r="L23" i="70"/>
  <c r="K23" i="70"/>
  <c r="F23" i="70"/>
  <c r="E23" i="70"/>
  <c r="D23" i="70"/>
  <c r="Q22" i="70"/>
  <c r="P22" i="70"/>
  <c r="M22" i="70"/>
  <c r="L22" i="70"/>
  <c r="K22" i="70"/>
  <c r="F22" i="70"/>
  <c r="E22" i="70"/>
  <c r="D22" i="70"/>
  <c r="Q21" i="70"/>
  <c r="P21" i="70"/>
  <c r="M21" i="70"/>
  <c r="L21" i="70"/>
  <c r="K21" i="70"/>
  <c r="F21" i="70"/>
  <c r="E21" i="70"/>
  <c r="D21" i="70"/>
  <c r="Q20" i="70"/>
  <c r="P20" i="70"/>
  <c r="M20" i="70"/>
  <c r="L20" i="70"/>
  <c r="K20" i="70"/>
  <c r="F20" i="70"/>
  <c r="E20" i="70"/>
  <c r="D20" i="70"/>
  <c r="Q19" i="70"/>
  <c r="P19" i="70"/>
  <c r="M19" i="70"/>
  <c r="L19" i="70"/>
  <c r="K19" i="70"/>
  <c r="F19" i="70"/>
  <c r="E19" i="70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E33" i="70" s="1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86" i="68"/>
  <c r="P86" i="68"/>
  <c r="Q86" i="68"/>
  <c r="M87" i="68"/>
  <c r="P87" i="68"/>
  <c r="Q87" i="68"/>
  <c r="M88" i="68"/>
  <c r="P88" i="68"/>
  <c r="Q88" i="68"/>
  <c r="M89" i="68"/>
  <c r="P89" i="68"/>
  <c r="Q89" i="68"/>
  <c r="M90" i="68"/>
  <c r="P90" i="68"/>
  <c r="Q90" i="68"/>
  <c r="M91" i="68"/>
  <c r="P91" i="68"/>
  <c r="Q91" i="68"/>
  <c r="M92" i="68"/>
  <c r="P92" i="68"/>
  <c r="Q92" i="68"/>
  <c r="M93" i="68"/>
  <c r="P93" i="68"/>
  <c r="Q93" i="68"/>
  <c r="F86" i="68"/>
  <c r="F87" i="68"/>
  <c r="F88" i="68"/>
  <c r="F89" i="68"/>
  <c r="F90" i="68"/>
  <c r="F91" i="68"/>
  <c r="F92" i="68"/>
  <c r="F93" i="68"/>
  <c r="M58" i="68"/>
  <c r="P58" i="68"/>
  <c r="Q58" i="68"/>
  <c r="M59" i="68"/>
  <c r="P59" i="68"/>
  <c r="Q59" i="68"/>
  <c r="M60" i="68"/>
  <c r="P60" i="68"/>
  <c r="Q60" i="68"/>
  <c r="F58" i="68"/>
  <c r="F59" i="68"/>
  <c r="F60" i="68"/>
  <c r="Q96" i="68"/>
  <c r="P96" i="68"/>
  <c r="M96" i="68"/>
  <c r="L96" i="68"/>
  <c r="K96" i="68"/>
  <c r="F96" i="68"/>
  <c r="E95" i="68"/>
  <c r="D95" i="68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Q85" i="68"/>
  <c r="P85" i="68"/>
  <c r="M85" i="68"/>
  <c r="L85" i="68"/>
  <c r="K85" i="68"/>
  <c r="F85" i="68"/>
  <c r="E85" i="68"/>
  <c r="D85" i="68"/>
  <c r="Q84" i="68"/>
  <c r="P84" i="68"/>
  <c r="M84" i="68"/>
  <c r="L84" i="68"/>
  <c r="K84" i="68"/>
  <c r="F84" i="68"/>
  <c r="E84" i="68"/>
  <c r="D84" i="68"/>
  <c r="Q83" i="68"/>
  <c r="P83" i="68"/>
  <c r="M83" i="68"/>
  <c r="L83" i="68"/>
  <c r="K83" i="68"/>
  <c r="F83" i="68"/>
  <c r="E83" i="68"/>
  <c r="D83" i="68"/>
  <c r="Q82" i="68"/>
  <c r="P82" i="68"/>
  <c r="M82" i="68"/>
  <c r="L82" i="68"/>
  <c r="K82" i="68"/>
  <c r="F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P61" i="68"/>
  <c r="L60" i="68"/>
  <c r="K60" i="68"/>
  <c r="E60" i="68"/>
  <c r="D60" i="68"/>
  <c r="L59" i="68"/>
  <c r="K59" i="68"/>
  <c r="E59" i="68"/>
  <c r="D59" i="68"/>
  <c r="L58" i="68"/>
  <c r="K58" i="68"/>
  <c r="E58" i="68"/>
  <c r="D58" i="68"/>
  <c r="Q57" i="68"/>
  <c r="P57" i="68"/>
  <c r="M57" i="68"/>
  <c r="L57" i="68"/>
  <c r="K57" i="68"/>
  <c r="F57" i="68"/>
  <c r="E57" i="68"/>
  <c r="D57" i="68"/>
  <c r="Q56" i="68"/>
  <c r="P56" i="68"/>
  <c r="M56" i="68"/>
  <c r="L56" i="68"/>
  <c r="K56" i="68"/>
  <c r="F56" i="68"/>
  <c r="E56" i="68"/>
  <c r="D56" i="68"/>
  <c r="Q55" i="68"/>
  <c r="P55" i="68"/>
  <c r="M55" i="68"/>
  <c r="L55" i="68"/>
  <c r="K55" i="68"/>
  <c r="F55" i="68"/>
  <c r="E55" i="68"/>
  <c r="D55" i="68"/>
  <c r="Q54" i="68"/>
  <c r="P54" i="68"/>
  <c r="M54" i="68"/>
  <c r="L54" i="68"/>
  <c r="K54" i="68"/>
  <c r="F54" i="68"/>
  <c r="E54" i="68"/>
  <c r="D54" i="68"/>
  <c r="Q53" i="68"/>
  <c r="P53" i="68"/>
  <c r="M53" i="68"/>
  <c r="L53" i="68"/>
  <c r="K53" i="68"/>
  <c r="F53" i="68"/>
  <c r="E53" i="68"/>
  <c r="D53" i="68"/>
  <c r="Q52" i="68"/>
  <c r="P52" i="68"/>
  <c r="M52" i="68"/>
  <c r="L52" i="68"/>
  <c r="K52" i="68"/>
  <c r="F52" i="68"/>
  <c r="E52" i="68"/>
  <c r="D52" i="68"/>
  <c r="Q51" i="68"/>
  <c r="P51" i="68"/>
  <c r="M51" i="68"/>
  <c r="L51" i="68"/>
  <c r="K51" i="68"/>
  <c r="F51" i="68"/>
  <c r="E51" i="68"/>
  <c r="D51" i="68"/>
  <c r="Q50" i="68"/>
  <c r="P50" i="68"/>
  <c r="M50" i="68"/>
  <c r="L50" i="68"/>
  <c r="K50" i="68"/>
  <c r="F50" i="68"/>
  <c r="E50" i="68"/>
  <c r="D50" i="68"/>
  <c r="Q49" i="68"/>
  <c r="P49" i="68"/>
  <c r="M49" i="68"/>
  <c r="L49" i="68"/>
  <c r="K49" i="68"/>
  <c r="F49" i="68"/>
  <c r="E49" i="68"/>
  <c r="D49" i="68"/>
  <c r="Q48" i="68"/>
  <c r="P48" i="68"/>
  <c r="M48" i="68"/>
  <c r="L48" i="68"/>
  <c r="K48" i="68"/>
  <c r="F48" i="68"/>
  <c r="E48" i="68"/>
  <c r="D48" i="68"/>
  <c r="Q47" i="68"/>
  <c r="P47" i="68"/>
  <c r="M47" i="68"/>
  <c r="L47" i="68"/>
  <c r="K47" i="68"/>
  <c r="F47" i="68"/>
  <c r="E47" i="68"/>
  <c r="D47" i="68"/>
  <c r="Q46" i="68"/>
  <c r="P46" i="68"/>
  <c r="M46" i="68"/>
  <c r="L46" i="68"/>
  <c r="K46" i="68"/>
  <c r="F46" i="68"/>
  <c r="E46" i="68"/>
  <c r="D46" i="68"/>
  <c r="Q45" i="68"/>
  <c r="P45" i="68"/>
  <c r="M45" i="68"/>
  <c r="L45" i="68"/>
  <c r="K45" i="68"/>
  <c r="F45" i="68"/>
  <c r="E45" i="68"/>
  <c r="D45" i="68"/>
  <c r="Q44" i="68"/>
  <c r="P44" i="68"/>
  <c r="M44" i="68"/>
  <c r="L44" i="68"/>
  <c r="K44" i="68"/>
  <c r="F44" i="68"/>
  <c r="E44" i="68"/>
  <c r="D44" i="68"/>
  <c r="Q43" i="68"/>
  <c r="P43" i="68"/>
  <c r="M43" i="68"/>
  <c r="L43" i="68"/>
  <c r="K43" i="68"/>
  <c r="F43" i="68"/>
  <c r="E43" i="68"/>
  <c r="D43" i="68"/>
  <c r="Q42" i="68"/>
  <c r="P42" i="68"/>
  <c r="M42" i="68"/>
  <c r="L42" i="68"/>
  <c r="K42" i="68"/>
  <c r="F42" i="68"/>
  <c r="E42" i="68"/>
  <c r="D42" i="68"/>
  <c r="Q41" i="68"/>
  <c r="P41" i="68"/>
  <c r="M41" i="68"/>
  <c r="L41" i="68"/>
  <c r="K41" i="68"/>
  <c r="F41" i="68"/>
  <c r="E41" i="68"/>
  <c r="D41" i="68"/>
  <c r="Q40" i="68"/>
  <c r="P40" i="68"/>
  <c r="M40" i="68"/>
  <c r="L40" i="68"/>
  <c r="K40" i="68"/>
  <c r="F40" i="68"/>
  <c r="E40" i="68"/>
  <c r="D40" i="68"/>
  <c r="Q39" i="68"/>
  <c r="P39" i="68"/>
  <c r="M39" i="68"/>
  <c r="L39" i="68"/>
  <c r="K39" i="68"/>
  <c r="F39" i="68"/>
  <c r="E39" i="68"/>
  <c r="E62" i="68" s="1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6" i="66"/>
  <c r="P96" i="66"/>
  <c r="M96" i="66"/>
  <c r="L96" i="66"/>
  <c r="K96" i="66"/>
  <c r="F96" i="66"/>
  <c r="J95" i="66"/>
  <c r="I95" i="66"/>
  <c r="C95" i="66"/>
  <c r="E95" i="66" s="1"/>
  <c r="B95" i="66"/>
  <c r="D95" i="66" s="1"/>
  <c r="L94" i="66"/>
  <c r="K94" i="66"/>
  <c r="E94" i="66"/>
  <c r="D94" i="66"/>
  <c r="L93" i="66"/>
  <c r="K93" i="66"/>
  <c r="E93" i="66"/>
  <c r="D93" i="66"/>
  <c r="L92" i="66"/>
  <c r="K92" i="66"/>
  <c r="E92" i="66"/>
  <c r="D92" i="66"/>
  <c r="L91" i="66"/>
  <c r="K91" i="66"/>
  <c r="E91" i="66"/>
  <c r="D91" i="66"/>
  <c r="L90" i="66"/>
  <c r="K90" i="66"/>
  <c r="E90" i="66"/>
  <c r="D90" i="66"/>
  <c r="L89" i="66"/>
  <c r="K89" i="66"/>
  <c r="E89" i="66"/>
  <c r="D89" i="66"/>
  <c r="L88" i="66"/>
  <c r="K88" i="66"/>
  <c r="E88" i="66"/>
  <c r="D88" i="66"/>
  <c r="L87" i="66"/>
  <c r="K87" i="66"/>
  <c r="E87" i="66"/>
  <c r="D87" i="66"/>
  <c r="L86" i="66"/>
  <c r="K86" i="66"/>
  <c r="E86" i="66"/>
  <c r="D86" i="66"/>
  <c r="Q85" i="66"/>
  <c r="P85" i="66"/>
  <c r="M85" i="66"/>
  <c r="L85" i="66"/>
  <c r="K85" i="66"/>
  <c r="F85" i="66"/>
  <c r="E85" i="66"/>
  <c r="D85" i="66"/>
  <c r="Q84" i="66"/>
  <c r="P84" i="66"/>
  <c r="M84" i="66"/>
  <c r="L84" i="66"/>
  <c r="K84" i="66"/>
  <c r="F84" i="66"/>
  <c r="E84" i="66"/>
  <c r="D84" i="66"/>
  <c r="Q83" i="66"/>
  <c r="P83" i="66"/>
  <c r="M83" i="66"/>
  <c r="L83" i="66"/>
  <c r="K83" i="66"/>
  <c r="F83" i="66"/>
  <c r="E83" i="66"/>
  <c r="D83" i="66"/>
  <c r="Q82" i="66"/>
  <c r="P82" i="66"/>
  <c r="M82" i="66"/>
  <c r="L82" i="66"/>
  <c r="K82" i="66"/>
  <c r="F82" i="66"/>
  <c r="E82" i="66"/>
  <c r="D82" i="66"/>
  <c r="Q81" i="66"/>
  <c r="P81" i="66"/>
  <c r="M81" i="66"/>
  <c r="L81" i="66"/>
  <c r="K81" i="66"/>
  <c r="F81" i="66"/>
  <c r="E81" i="66"/>
  <c r="D81" i="66"/>
  <c r="Q80" i="66"/>
  <c r="P80" i="66"/>
  <c r="M80" i="66"/>
  <c r="L80" i="66"/>
  <c r="K80" i="66"/>
  <c r="F80" i="66"/>
  <c r="E80" i="66"/>
  <c r="D80" i="66"/>
  <c r="Q79" i="66"/>
  <c r="P79" i="66"/>
  <c r="M79" i="66"/>
  <c r="L79" i="66"/>
  <c r="K79" i="66"/>
  <c r="F79" i="66"/>
  <c r="E79" i="66"/>
  <c r="D79" i="66"/>
  <c r="Q78" i="66"/>
  <c r="P78" i="66"/>
  <c r="M78" i="66"/>
  <c r="L78" i="66"/>
  <c r="K78" i="66"/>
  <c r="F78" i="66"/>
  <c r="E78" i="66"/>
  <c r="D78" i="66"/>
  <c r="Q77" i="66"/>
  <c r="P77" i="66"/>
  <c r="M77" i="66"/>
  <c r="L77" i="66"/>
  <c r="K77" i="66"/>
  <c r="F77" i="66"/>
  <c r="E77" i="66"/>
  <c r="D77" i="66"/>
  <c r="Q76" i="66"/>
  <c r="P76" i="66"/>
  <c r="M76" i="66"/>
  <c r="L76" i="66"/>
  <c r="K76" i="66"/>
  <c r="F76" i="66"/>
  <c r="E76" i="66"/>
  <c r="D76" i="66"/>
  <c r="Q75" i="66"/>
  <c r="P75" i="66"/>
  <c r="M75" i="66"/>
  <c r="L75" i="66"/>
  <c r="K75" i="66"/>
  <c r="F75" i="66"/>
  <c r="E75" i="66"/>
  <c r="D75" i="66"/>
  <c r="Q74" i="66"/>
  <c r="P74" i="66"/>
  <c r="M74" i="66"/>
  <c r="L74" i="66"/>
  <c r="K74" i="66"/>
  <c r="F74" i="66"/>
  <c r="E74" i="66"/>
  <c r="D74" i="66"/>
  <c r="Q73" i="66"/>
  <c r="P73" i="66"/>
  <c r="M73" i="66"/>
  <c r="L73" i="66"/>
  <c r="K73" i="66"/>
  <c r="F73" i="66"/>
  <c r="E73" i="66"/>
  <c r="D73" i="66"/>
  <c r="Q72" i="66"/>
  <c r="P72" i="66"/>
  <c r="M72" i="66"/>
  <c r="L72" i="66"/>
  <c r="K72" i="66"/>
  <c r="F72" i="66"/>
  <c r="E72" i="66"/>
  <c r="D72" i="66"/>
  <c r="Q71" i="66"/>
  <c r="P71" i="66"/>
  <c r="M71" i="66"/>
  <c r="L71" i="66"/>
  <c r="K71" i="66"/>
  <c r="F71" i="66"/>
  <c r="E71" i="66"/>
  <c r="D71" i="66"/>
  <c r="Q70" i="66"/>
  <c r="P70" i="66"/>
  <c r="M70" i="66"/>
  <c r="L70" i="66"/>
  <c r="K70" i="66"/>
  <c r="F70" i="66"/>
  <c r="E70" i="66"/>
  <c r="D70" i="66"/>
  <c r="Q69" i="66"/>
  <c r="P69" i="66"/>
  <c r="M69" i="66"/>
  <c r="L69" i="66"/>
  <c r="K69" i="66"/>
  <c r="F69" i="66"/>
  <c r="E69" i="66"/>
  <c r="D69" i="66"/>
  <c r="Q68" i="66"/>
  <c r="P68" i="66"/>
  <c r="M68" i="66"/>
  <c r="L68" i="66"/>
  <c r="K68" i="66"/>
  <c r="F68" i="66"/>
  <c r="E68" i="66"/>
  <c r="E96" i="66" s="1"/>
  <c r="D68" i="66"/>
  <c r="P66" i="66"/>
  <c r="M66" i="66"/>
  <c r="K66" i="66"/>
  <c r="I66" i="66"/>
  <c r="F66" i="66"/>
  <c r="D66" i="66"/>
  <c r="B66" i="66"/>
  <c r="Q62" i="66"/>
  <c r="P62" i="66"/>
  <c r="M62" i="66"/>
  <c r="F62" i="66"/>
  <c r="J61" i="66"/>
  <c r="I61" i="66"/>
  <c r="C61" i="66"/>
  <c r="B61" i="66"/>
  <c r="D61" i="66" s="1"/>
  <c r="D62" i="66" s="1"/>
  <c r="L60" i="66"/>
  <c r="L59" i="66"/>
  <c r="L58" i="66"/>
  <c r="Q57" i="66"/>
  <c r="P57" i="66"/>
  <c r="M57" i="66"/>
  <c r="L57" i="66"/>
  <c r="F57" i="66"/>
  <c r="Q56" i="66"/>
  <c r="P56" i="66"/>
  <c r="M56" i="66"/>
  <c r="L56" i="66"/>
  <c r="F56" i="66"/>
  <c r="Q55" i="66"/>
  <c r="P55" i="66"/>
  <c r="M55" i="66"/>
  <c r="L55" i="66"/>
  <c r="F55" i="66"/>
  <c r="Q54" i="66"/>
  <c r="P54" i="66"/>
  <c r="M54" i="66"/>
  <c r="L54" i="66"/>
  <c r="F54" i="66"/>
  <c r="Q53" i="66"/>
  <c r="P53" i="66"/>
  <c r="M53" i="66"/>
  <c r="L53" i="66"/>
  <c r="F53" i="66"/>
  <c r="Q52" i="66"/>
  <c r="P52" i="66"/>
  <c r="M52" i="66"/>
  <c r="L52" i="66"/>
  <c r="F52" i="66"/>
  <c r="Q51" i="66"/>
  <c r="P51" i="66"/>
  <c r="M51" i="66"/>
  <c r="L51" i="66"/>
  <c r="F51" i="66"/>
  <c r="Q50" i="66"/>
  <c r="P50" i="66"/>
  <c r="M50" i="66"/>
  <c r="L50" i="66"/>
  <c r="F50" i="66"/>
  <c r="Q49" i="66"/>
  <c r="P49" i="66"/>
  <c r="M49" i="66"/>
  <c r="L49" i="66"/>
  <c r="F49" i="66"/>
  <c r="Q48" i="66"/>
  <c r="P48" i="66"/>
  <c r="M48" i="66"/>
  <c r="L48" i="66"/>
  <c r="F48" i="66"/>
  <c r="Q47" i="66"/>
  <c r="P47" i="66"/>
  <c r="M47" i="66"/>
  <c r="L47" i="66"/>
  <c r="F47" i="66"/>
  <c r="Q46" i="66"/>
  <c r="P46" i="66"/>
  <c r="M46" i="66"/>
  <c r="L46" i="66"/>
  <c r="F46" i="66"/>
  <c r="Q45" i="66"/>
  <c r="P45" i="66"/>
  <c r="M45" i="66"/>
  <c r="L45" i="66"/>
  <c r="F45" i="66"/>
  <c r="Q44" i="66"/>
  <c r="P44" i="66"/>
  <c r="M44" i="66"/>
  <c r="L44" i="66"/>
  <c r="F44" i="66"/>
  <c r="Q43" i="66"/>
  <c r="P43" i="66"/>
  <c r="M43" i="66"/>
  <c r="L43" i="66"/>
  <c r="F43" i="66"/>
  <c r="Q42" i="66"/>
  <c r="P42" i="66"/>
  <c r="M42" i="66"/>
  <c r="L42" i="66"/>
  <c r="F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6" i="66" s="1"/>
  <c r="P37" i="66"/>
  <c r="M37" i="66"/>
  <c r="K37" i="66"/>
  <c r="I37" i="66"/>
  <c r="F37" i="66"/>
  <c r="D37" i="66"/>
  <c r="B37" i="66"/>
  <c r="Q33" i="66"/>
  <c r="P33" i="66"/>
  <c r="M33" i="66"/>
  <c r="F33" i="66"/>
  <c r="J32" i="66"/>
  <c r="I32" i="66"/>
  <c r="C32" i="66"/>
  <c r="B32" i="66"/>
  <c r="D32" i="66" s="1"/>
  <c r="Q31" i="66"/>
  <c r="P31" i="66"/>
  <c r="M31" i="66"/>
  <c r="L31" i="66"/>
  <c r="K31" i="66"/>
  <c r="F31" i="66"/>
  <c r="E31" i="66"/>
  <c r="Q30" i="66"/>
  <c r="P30" i="66"/>
  <c r="M30" i="66"/>
  <c r="L30" i="66"/>
  <c r="K30" i="66"/>
  <c r="F30" i="66"/>
  <c r="E30" i="66"/>
  <c r="Q29" i="66"/>
  <c r="P29" i="66"/>
  <c r="M29" i="66"/>
  <c r="L29" i="66"/>
  <c r="K29" i="66"/>
  <c r="F29" i="66"/>
  <c r="E29" i="66"/>
  <c r="Q28" i="66"/>
  <c r="P28" i="66"/>
  <c r="M28" i="66"/>
  <c r="L28" i="66"/>
  <c r="K28" i="66"/>
  <c r="F28" i="66"/>
  <c r="E28" i="66"/>
  <c r="Q27" i="66"/>
  <c r="P27" i="66"/>
  <c r="M27" i="66"/>
  <c r="L27" i="66"/>
  <c r="K27" i="66"/>
  <c r="F27" i="66"/>
  <c r="E27" i="66"/>
  <c r="Q26" i="66"/>
  <c r="P26" i="66"/>
  <c r="M26" i="66"/>
  <c r="L26" i="66"/>
  <c r="K26" i="66"/>
  <c r="F26" i="66"/>
  <c r="E26" i="66"/>
  <c r="Q25" i="66"/>
  <c r="P25" i="66"/>
  <c r="M25" i="66"/>
  <c r="L25" i="66"/>
  <c r="K25" i="66"/>
  <c r="F25" i="66"/>
  <c r="E25" i="66"/>
  <c r="Q24" i="66"/>
  <c r="P24" i="66"/>
  <c r="M24" i="66"/>
  <c r="L24" i="66"/>
  <c r="K24" i="66"/>
  <c r="F24" i="66"/>
  <c r="E24" i="66"/>
  <c r="Q23" i="66"/>
  <c r="P23" i="66"/>
  <c r="M23" i="66"/>
  <c r="L23" i="66"/>
  <c r="K23" i="66"/>
  <c r="F23" i="66"/>
  <c r="E23" i="66"/>
  <c r="Q22" i="66"/>
  <c r="P22" i="66"/>
  <c r="M22" i="66"/>
  <c r="L22" i="66"/>
  <c r="K22" i="66"/>
  <c r="F22" i="66"/>
  <c r="E22" i="66"/>
  <c r="Q21" i="66"/>
  <c r="P21" i="66"/>
  <c r="M21" i="66"/>
  <c r="L21" i="66"/>
  <c r="K21" i="66"/>
  <c r="F21" i="66"/>
  <c r="E21" i="66"/>
  <c r="Q20" i="66"/>
  <c r="P20" i="66"/>
  <c r="M20" i="66"/>
  <c r="L20" i="66"/>
  <c r="K20" i="66"/>
  <c r="F20" i="66"/>
  <c r="E20" i="66"/>
  <c r="Q19" i="66"/>
  <c r="P19" i="66"/>
  <c r="M19" i="66"/>
  <c r="L19" i="66"/>
  <c r="K19" i="66"/>
  <c r="F19" i="66"/>
  <c r="E19" i="66"/>
  <c r="Q18" i="66"/>
  <c r="P18" i="66"/>
  <c r="M18" i="66"/>
  <c r="L18" i="66"/>
  <c r="K18" i="66"/>
  <c r="F18" i="66"/>
  <c r="E18" i="66"/>
  <c r="Q17" i="66"/>
  <c r="P17" i="66"/>
  <c r="M17" i="66"/>
  <c r="L17" i="66"/>
  <c r="K17" i="66"/>
  <c r="F17" i="66"/>
  <c r="E17" i="66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7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E8" i="65"/>
  <c r="G7" i="65" s="1"/>
  <c r="D8" i="65"/>
  <c r="F7" i="65" s="1"/>
  <c r="S7" i="65"/>
  <c r="R7" i="65"/>
  <c r="O7" i="65"/>
  <c r="H7" i="65"/>
  <c r="R6" i="65"/>
  <c r="O6" i="65"/>
  <c r="H6" i="65"/>
  <c r="N82" i="70" l="1"/>
  <c r="N83" i="70"/>
  <c r="N84" i="70"/>
  <c r="N85" i="70"/>
  <c r="N86" i="70"/>
  <c r="N87" i="70"/>
  <c r="N88" i="70"/>
  <c r="N89" i="70"/>
  <c r="N90" i="70"/>
  <c r="N91" i="70"/>
  <c r="N92" i="70"/>
  <c r="N93" i="70"/>
  <c r="N94" i="70"/>
  <c r="N53" i="70"/>
  <c r="N54" i="70"/>
  <c r="N55" i="70"/>
  <c r="N56" i="70"/>
  <c r="N58" i="70"/>
  <c r="N59" i="70"/>
  <c r="N60" i="70"/>
  <c r="N94" i="66"/>
  <c r="F6" i="65"/>
  <c r="F8" i="65" s="1"/>
  <c r="AW63" i="60"/>
  <c r="F8" i="69"/>
  <c r="G94" i="66"/>
  <c r="F7" i="67"/>
  <c r="F8" i="67" s="1"/>
  <c r="N6" i="65"/>
  <c r="N8" i="65" s="1"/>
  <c r="G6" i="65"/>
  <c r="G8" i="65" s="1"/>
  <c r="I8" i="65" s="1"/>
  <c r="N51" i="70"/>
  <c r="M61" i="70"/>
  <c r="E96" i="68"/>
  <c r="R87" i="68"/>
  <c r="N6" i="67"/>
  <c r="N86" i="66"/>
  <c r="N87" i="66"/>
  <c r="N88" i="66"/>
  <c r="N89" i="66"/>
  <c r="N90" i="66"/>
  <c r="N91" i="66"/>
  <c r="L67" i="66"/>
  <c r="N92" i="66"/>
  <c r="N93" i="66"/>
  <c r="G94" i="68"/>
  <c r="E67" i="66"/>
  <c r="M8" i="69"/>
  <c r="G6" i="69"/>
  <c r="G8" i="69" s="1"/>
  <c r="G8" i="67"/>
  <c r="G86" i="66"/>
  <c r="G87" i="66"/>
  <c r="G88" i="66"/>
  <c r="G89" i="66"/>
  <c r="G90" i="66"/>
  <c r="G91" i="66"/>
  <c r="G92" i="66"/>
  <c r="G93" i="66"/>
  <c r="D61" i="70"/>
  <c r="D62" i="70" s="1"/>
  <c r="P61" i="70"/>
  <c r="E61" i="70"/>
  <c r="E62" i="70" s="1"/>
  <c r="Q61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I7" i="69"/>
  <c r="N39" i="66"/>
  <c r="N42" i="66"/>
  <c r="N43" i="66"/>
  <c r="N44" i="66"/>
  <c r="N45" i="66"/>
  <c r="N47" i="66"/>
  <c r="N48" i="66"/>
  <c r="N49" i="66"/>
  <c r="R68" i="70"/>
  <c r="G69" i="70"/>
  <c r="G70" i="70"/>
  <c r="R70" i="70"/>
  <c r="G71" i="70"/>
  <c r="G72" i="70"/>
  <c r="R72" i="70"/>
  <c r="G73" i="70"/>
  <c r="G74" i="70"/>
  <c r="R74" i="70"/>
  <c r="G75" i="70"/>
  <c r="G76" i="70"/>
  <c r="R76" i="70"/>
  <c r="G77" i="70"/>
  <c r="G78" i="70"/>
  <c r="R78" i="70"/>
  <c r="G79" i="70"/>
  <c r="G80" i="70"/>
  <c r="R80" i="70"/>
  <c r="R33" i="70"/>
  <c r="G23" i="70"/>
  <c r="G24" i="70"/>
  <c r="N86" i="68"/>
  <c r="N87" i="68"/>
  <c r="N88" i="68"/>
  <c r="N89" i="68"/>
  <c r="N90" i="68"/>
  <c r="N91" i="68"/>
  <c r="N92" i="68"/>
  <c r="N93" i="68"/>
  <c r="M95" i="68"/>
  <c r="N58" i="68"/>
  <c r="N59" i="68"/>
  <c r="N60" i="68"/>
  <c r="G58" i="68"/>
  <c r="G59" i="68"/>
  <c r="G60" i="68"/>
  <c r="R33" i="68"/>
  <c r="N51" i="66"/>
  <c r="N52" i="66"/>
  <c r="N53" i="66"/>
  <c r="N55" i="66"/>
  <c r="N56" i="66"/>
  <c r="N57" i="66"/>
  <c r="R39" i="66"/>
  <c r="R41" i="66"/>
  <c r="R44" i="66"/>
  <c r="R46" i="66"/>
  <c r="R48" i="66"/>
  <c r="R50" i="66"/>
  <c r="R52" i="66"/>
  <c r="R54" i="66"/>
  <c r="R56" i="66"/>
  <c r="F32" i="66"/>
  <c r="O8" i="69"/>
  <c r="T7" i="69"/>
  <c r="N8" i="67"/>
  <c r="R96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R19" i="70"/>
  <c r="R21" i="70"/>
  <c r="R23" i="70"/>
  <c r="R25" i="70"/>
  <c r="R27" i="70"/>
  <c r="R29" i="70"/>
  <c r="R31" i="70"/>
  <c r="G25" i="70"/>
  <c r="G26" i="70"/>
  <c r="G27" i="70"/>
  <c r="G28" i="70"/>
  <c r="G29" i="70"/>
  <c r="G30" i="70"/>
  <c r="G31" i="70"/>
  <c r="N6" i="69"/>
  <c r="P6" i="69" s="1"/>
  <c r="N7" i="69"/>
  <c r="P7" i="69" s="1"/>
  <c r="R91" i="68"/>
  <c r="R89" i="68"/>
  <c r="G86" i="68"/>
  <c r="G87" i="68"/>
  <c r="G88" i="68"/>
  <c r="G89" i="68"/>
  <c r="G90" i="68"/>
  <c r="G91" i="68"/>
  <c r="G92" i="68"/>
  <c r="G93" i="68"/>
  <c r="R88" i="68"/>
  <c r="R58" i="68"/>
  <c r="M61" i="68"/>
  <c r="R62" i="68"/>
  <c r="Q61" i="68"/>
  <c r="R61" i="68" s="1"/>
  <c r="R60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9" i="66"/>
  <c r="R71" i="66"/>
  <c r="R73" i="66"/>
  <c r="R75" i="66"/>
  <c r="R77" i="66"/>
  <c r="R79" i="66"/>
  <c r="R81" i="66"/>
  <c r="R83" i="66"/>
  <c r="R85" i="66"/>
  <c r="R33" i="66"/>
  <c r="N7" i="66"/>
  <c r="N10" i="66"/>
  <c r="N11" i="66"/>
  <c r="N12" i="66"/>
  <c r="N14" i="66"/>
  <c r="N15" i="66"/>
  <c r="N16" i="66"/>
  <c r="N18" i="66"/>
  <c r="N19" i="66"/>
  <c r="N20" i="66"/>
  <c r="N22" i="66"/>
  <c r="N23" i="66"/>
  <c r="N24" i="66"/>
  <c r="N26" i="66"/>
  <c r="N27" i="66"/>
  <c r="R7" i="66"/>
  <c r="R9" i="66"/>
  <c r="R11" i="66"/>
  <c r="R13" i="66"/>
  <c r="R15" i="66"/>
  <c r="R17" i="66"/>
  <c r="R19" i="66"/>
  <c r="R21" i="66"/>
  <c r="R23" i="66"/>
  <c r="R25" i="66"/>
  <c r="R27" i="66"/>
  <c r="R29" i="66"/>
  <c r="R31" i="66"/>
  <c r="M95" i="70"/>
  <c r="G40" i="70"/>
  <c r="G41" i="70"/>
  <c r="G42" i="70"/>
  <c r="G43" i="70"/>
  <c r="G44" i="70"/>
  <c r="G45" i="70"/>
  <c r="G47" i="70"/>
  <c r="G48" i="70"/>
  <c r="G49" i="70"/>
  <c r="G50" i="70"/>
  <c r="G51" i="70"/>
  <c r="R62" i="70"/>
  <c r="N96" i="70"/>
  <c r="N68" i="70"/>
  <c r="N69" i="70"/>
  <c r="N70" i="70"/>
  <c r="N71" i="70"/>
  <c r="N72" i="70"/>
  <c r="N73" i="70"/>
  <c r="N74" i="70"/>
  <c r="N75" i="70"/>
  <c r="N76" i="70"/>
  <c r="N77" i="70"/>
  <c r="N78" i="70"/>
  <c r="N79" i="70"/>
  <c r="N80" i="70"/>
  <c r="R69" i="70"/>
  <c r="R71" i="70"/>
  <c r="R73" i="70"/>
  <c r="R75" i="70"/>
  <c r="R77" i="70"/>
  <c r="R79" i="70"/>
  <c r="P95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Q32" i="70"/>
  <c r="R8" i="70"/>
  <c r="R10" i="70"/>
  <c r="R12" i="70"/>
  <c r="R14" i="70"/>
  <c r="R16" i="70"/>
  <c r="R18" i="70"/>
  <c r="R20" i="70"/>
  <c r="R22" i="70"/>
  <c r="R24" i="70"/>
  <c r="R26" i="70"/>
  <c r="R28" i="70"/>
  <c r="R30" i="70"/>
  <c r="F32" i="70"/>
  <c r="P32" i="70"/>
  <c r="P67" i="70"/>
  <c r="K67" i="70"/>
  <c r="I67" i="70"/>
  <c r="D67" i="70"/>
  <c r="B67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7" i="70"/>
  <c r="L67" i="70"/>
  <c r="J67" i="70"/>
  <c r="E67" i="70"/>
  <c r="C67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F61" i="70"/>
  <c r="K61" i="70"/>
  <c r="K62" i="70" s="1"/>
  <c r="E95" i="70"/>
  <c r="G95" i="70" s="1"/>
  <c r="L95" i="70"/>
  <c r="Q95" i="70"/>
  <c r="L61" i="70"/>
  <c r="N61" i="70" s="1"/>
  <c r="G68" i="70"/>
  <c r="K95" i="70"/>
  <c r="T6" i="69"/>
  <c r="R8" i="69"/>
  <c r="H8" i="69"/>
  <c r="I8" i="69"/>
  <c r="S8" i="69"/>
  <c r="N96" i="68"/>
  <c r="R96" i="68"/>
  <c r="N79" i="68"/>
  <c r="N80" i="68"/>
  <c r="N82" i="68"/>
  <c r="N83" i="68"/>
  <c r="N84" i="68"/>
  <c r="R93" i="68"/>
  <c r="R92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G82" i="68"/>
  <c r="G84" i="68"/>
  <c r="R90" i="68"/>
  <c r="R86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F61" i="68"/>
  <c r="G85" i="68"/>
  <c r="N68" i="68"/>
  <c r="N70" i="68"/>
  <c r="N71" i="68"/>
  <c r="N72" i="68"/>
  <c r="N74" i="68"/>
  <c r="N75" i="68"/>
  <c r="N76" i="68"/>
  <c r="N78" i="68"/>
  <c r="R78" i="68"/>
  <c r="R80" i="68"/>
  <c r="R82" i="68"/>
  <c r="R84" i="68"/>
  <c r="F95" i="68"/>
  <c r="Q95" i="68"/>
  <c r="R69" i="68"/>
  <c r="R71" i="68"/>
  <c r="R73" i="68"/>
  <c r="R75" i="68"/>
  <c r="R77" i="68"/>
  <c r="R79" i="68"/>
  <c r="R81" i="68"/>
  <c r="R83" i="68"/>
  <c r="R85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G83" i="68"/>
  <c r="N85" i="68"/>
  <c r="K95" i="68"/>
  <c r="G39" i="68"/>
  <c r="L95" i="68"/>
  <c r="N95" i="68" s="1"/>
  <c r="M6" i="67"/>
  <c r="M8" i="67" s="1"/>
  <c r="O8" i="67"/>
  <c r="T6" i="67"/>
  <c r="I7" i="67"/>
  <c r="T7" i="67"/>
  <c r="H8" i="67"/>
  <c r="P7" i="67"/>
  <c r="R8" i="67"/>
  <c r="I6" i="67"/>
  <c r="S8" i="67"/>
  <c r="N68" i="66"/>
  <c r="N69" i="66"/>
  <c r="N70" i="66"/>
  <c r="N72" i="66"/>
  <c r="N73" i="66"/>
  <c r="N74" i="66"/>
  <c r="N76" i="66"/>
  <c r="N77" i="66"/>
  <c r="N78" i="66"/>
  <c r="N80" i="66"/>
  <c r="N81" i="66"/>
  <c r="N82" i="66"/>
  <c r="N84" i="66"/>
  <c r="N85" i="66"/>
  <c r="N96" i="66"/>
  <c r="R96" i="66"/>
  <c r="M95" i="66"/>
  <c r="M32" i="66"/>
  <c r="R68" i="66"/>
  <c r="G70" i="66"/>
  <c r="R70" i="66"/>
  <c r="G71" i="66"/>
  <c r="G72" i="66"/>
  <c r="R72" i="66"/>
  <c r="G74" i="66"/>
  <c r="R74" i="66"/>
  <c r="G75" i="66"/>
  <c r="G76" i="66"/>
  <c r="R76" i="66"/>
  <c r="G78" i="66"/>
  <c r="R78" i="66"/>
  <c r="G79" i="66"/>
  <c r="G80" i="66"/>
  <c r="R80" i="66"/>
  <c r="G82" i="66"/>
  <c r="R82" i="66"/>
  <c r="G83" i="66"/>
  <c r="G84" i="66"/>
  <c r="R84" i="66"/>
  <c r="F95" i="66"/>
  <c r="Q95" i="66"/>
  <c r="P95" i="66"/>
  <c r="R62" i="66"/>
  <c r="G40" i="66"/>
  <c r="R40" i="66"/>
  <c r="G41" i="66"/>
  <c r="G42" i="66"/>
  <c r="R42" i="66"/>
  <c r="G45" i="66"/>
  <c r="R45" i="66"/>
  <c r="G46" i="66"/>
  <c r="G47" i="66"/>
  <c r="R47" i="66"/>
  <c r="G49" i="66"/>
  <c r="R49" i="66"/>
  <c r="G50" i="66"/>
  <c r="G51" i="66"/>
  <c r="R51" i="66"/>
  <c r="G53" i="66"/>
  <c r="R53" i="66"/>
  <c r="G54" i="66"/>
  <c r="G55" i="66"/>
  <c r="R55" i="66"/>
  <c r="G57" i="66"/>
  <c r="R57" i="66"/>
  <c r="F61" i="66"/>
  <c r="N28" i="66"/>
  <c r="N30" i="66"/>
  <c r="N31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G17" i="66"/>
  <c r="G18" i="66"/>
  <c r="R18" i="66"/>
  <c r="G20" i="66"/>
  <c r="R20" i="66"/>
  <c r="G21" i="66"/>
  <c r="G22" i="66"/>
  <c r="R22" i="66"/>
  <c r="G24" i="66"/>
  <c r="R24" i="66"/>
  <c r="G25" i="66"/>
  <c r="G26" i="66"/>
  <c r="R26" i="66"/>
  <c r="G28" i="66"/>
  <c r="R28" i="66"/>
  <c r="G29" i="66"/>
  <c r="G30" i="66"/>
  <c r="R30" i="66"/>
  <c r="P32" i="66"/>
  <c r="P67" i="66"/>
  <c r="K67" i="66"/>
  <c r="I67" i="66"/>
  <c r="D67" i="66"/>
  <c r="B67" i="66"/>
  <c r="D6" i="66"/>
  <c r="K6" i="66"/>
  <c r="N8" i="66"/>
  <c r="D38" i="66"/>
  <c r="K38" i="66"/>
  <c r="N40" i="66"/>
  <c r="I6" i="66"/>
  <c r="P6" i="66"/>
  <c r="N9" i="66"/>
  <c r="G11" i="66"/>
  <c r="N13" i="66"/>
  <c r="G15" i="66"/>
  <c r="N17" i="66"/>
  <c r="G19" i="66"/>
  <c r="N21" i="66"/>
  <c r="G23" i="66"/>
  <c r="N25" i="66"/>
  <c r="G27" i="66"/>
  <c r="N29" i="66"/>
  <c r="G31" i="66"/>
  <c r="E32" i="66"/>
  <c r="G32" i="66" s="1"/>
  <c r="L32" i="66"/>
  <c r="Q32" i="66"/>
  <c r="B38" i="66"/>
  <c r="I38" i="66"/>
  <c r="P38" i="66"/>
  <c r="N41" i="66"/>
  <c r="G43" i="66"/>
  <c r="D96" i="66"/>
  <c r="G95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G48" i="66"/>
  <c r="N50" i="66"/>
  <c r="G52" i="66"/>
  <c r="N54" i="66"/>
  <c r="G56" i="66"/>
  <c r="E61" i="66"/>
  <c r="G61" i="66" s="1"/>
  <c r="L61" i="66"/>
  <c r="C67" i="66"/>
  <c r="J67" i="66"/>
  <c r="G68" i="66"/>
  <c r="G69" i="66"/>
  <c r="N71" i="66"/>
  <c r="G73" i="66"/>
  <c r="N75" i="66"/>
  <c r="G77" i="66"/>
  <c r="N79" i="66"/>
  <c r="G81" i="66"/>
  <c r="N83" i="66"/>
  <c r="G85" i="66"/>
  <c r="K95" i="66"/>
  <c r="K61" i="66"/>
  <c r="K62" i="66" s="1"/>
  <c r="L95" i="66"/>
  <c r="N95" i="66" s="1"/>
  <c r="M6" i="65"/>
  <c r="M8" i="65" s="1"/>
  <c r="O8" i="65"/>
  <c r="T7" i="65"/>
  <c r="T6" i="65"/>
  <c r="P7" i="65"/>
  <c r="H8" i="65"/>
  <c r="R8" i="65"/>
  <c r="I7" i="65"/>
  <c r="S8" i="65"/>
  <c r="P8" i="67" l="1"/>
  <c r="G61" i="70"/>
  <c r="P8" i="65"/>
  <c r="I8" i="67"/>
  <c r="P6" i="65"/>
  <c r="I6" i="65"/>
  <c r="T8" i="67"/>
  <c r="N8" i="69"/>
  <c r="P8" i="69" s="1"/>
  <c r="I6" i="69"/>
  <c r="P6" i="67"/>
  <c r="R61" i="70"/>
  <c r="N32" i="68"/>
  <c r="R95" i="70"/>
  <c r="N33" i="70"/>
  <c r="N61" i="68"/>
  <c r="G61" i="68"/>
  <c r="R95" i="66"/>
  <c r="T8" i="65"/>
  <c r="R32" i="70"/>
  <c r="N95" i="70"/>
  <c r="G32" i="70"/>
  <c r="E96" i="70"/>
  <c r="L62" i="70"/>
  <c r="N32" i="70"/>
  <c r="T8" i="69"/>
  <c r="R32" i="68"/>
  <c r="L33" i="68"/>
  <c r="N33" i="68" s="1"/>
  <c r="N32" i="66"/>
  <c r="R32" i="66"/>
  <c r="L33" i="66"/>
  <c r="N33" i="66" s="1"/>
  <c r="E62" i="66"/>
  <c r="E33" i="66"/>
  <c r="L62" i="66"/>
  <c r="P94" i="48"/>
  <c r="Q94" i="48"/>
  <c r="M93" i="47"/>
  <c r="P93" i="47"/>
  <c r="Q93" i="47"/>
  <c r="F93" i="47"/>
  <c r="M58" i="47"/>
  <c r="P58" i="47"/>
  <c r="Q58" i="47"/>
  <c r="M59" i="47"/>
  <c r="P59" i="47"/>
  <c r="Q59" i="47"/>
  <c r="M60" i="47"/>
  <c r="P60" i="47"/>
  <c r="Q60" i="47"/>
  <c r="F58" i="47"/>
  <c r="F59" i="47"/>
  <c r="M89" i="46"/>
  <c r="P89" i="46"/>
  <c r="Q89" i="46"/>
  <c r="M90" i="46"/>
  <c r="P90" i="46"/>
  <c r="Q90" i="46"/>
  <c r="F89" i="46"/>
  <c r="M94" i="36"/>
  <c r="P94" i="36"/>
  <c r="Q94" i="36"/>
  <c r="F94" i="36"/>
  <c r="M17" i="64"/>
  <c r="L17" i="64"/>
  <c r="F17" i="64"/>
  <c r="E17" i="64"/>
  <c r="M17" i="63"/>
  <c r="L17" i="63"/>
  <c r="F17" i="63"/>
  <c r="E17" i="63"/>
  <c r="M17" i="62"/>
  <c r="L17" i="62"/>
  <c r="F17" i="62"/>
  <c r="E17" i="62"/>
  <c r="M17" i="61"/>
  <c r="L17" i="61"/>
  <c r="F17" i="61"/>
  <c r="E17" i="61"/>
  <c r="M9" i="61"/>
  <c r="M17" i="34"/>
  <c r="L17" i="34"/>
  <c r="F17" i="34"/>
  <c r="E17" i="34"/>
  <c r="R94" i="36" l="1"/>
  <c r="R94" i="48"/>
  <c r="R60" i="47"/>
  <c r="R58" i="47"/>
  <c r="R90" i="46"/>
  <c r="R59" i="47"/>
  <c r="R89" i="46"/>
  <c r="R93" i="47"/>
  <c r="J95" i="48"/>
  <c r="I95" i="48"/>
  <c r="M14" i="64"/>
  <c r="M9" i="64"/>
  <c r="F14" i="64"/>
  <c r="F9" i="64"/>
  <c r="M14" i="63"/>
  <c r="M9" i="63"/>
  <c r="F14" i="63"/>
  <c r="F9" i="63"/>
  <c r="M9" i="62"/>
  <c r="F14" i="62"/>
  <c r="M14" i="61"/>
  <c r="M14" i="34"/>
  <c r="O15" i="64" l="1"/>
  <c r="S21" i="64"/>
  <c r="M21" i="64"/>
  <c r="P21" i="64" s="1"/>
  <c r="F21" i="64"/>
  <c r="S20" i="64"/>
  <c r="M20" i="64"/>
  <c r="F20" i="64"/>
  <c r="M19" i="64"/>
  <c r="L19" i="64"/>
  <c r="E19" i="64"/>
  <c r="G20" i="64" s="1"/>
  <c r="M18" i="64"/>
  <c r="L18" i="64"/>
  <c r="F18" i="64"/>
  <c r="H18" i="64" s="1"/>
  <c r="E18" i="64"/>
  <c r="G18" i="64" s="1"/>
  <c r="T17" i="64"/>
  <c r="S17" i="64"/>
  <c r="P17" i="64"/>
  <c r="I17" i="64"/>
  <c r="T16" i="64"/>
  <c r="S16" i="64"/>
  <c r="P16" i="64"/>
  <c r="O16" i="64"/>
  <c r="N16" i="64"/>
  <c r="I16" i="64"/>
  <c r="G16" i="64"/>
  <c r="T15" i="64"/>
  <c r="S15" i="64"/>
  <c r="P15" i="64"/>
  <c r="N15" i="64"/>
  <c r="I15" i="64"/>
  <c r="G15" i="64"/>
  <c r="S14" i="64"/>
  <c r="P14" i="64"/>
  <c r="O14" i="64"/>
  <c r="N14" i="64"/>
  <c r="G14" i="64"/>
  <c r="H16" i="64"/>
  <c r="J16" i="64" s="1"/>
  <c r="T13" i="64"/>
  <c r="S13" i="64"/>
  <c r="P13" i="64"/>
  <c r="O13" i="64"/>
  <c r="N13" i="64"/>
  <c r="I13" i="64"/>
  <c r="H13" i="64"/>
  <c r="G13" i="64"/>
  <c r="T12" i="64"/>
  <c r="S12" i="64"/>
  <c r="P12" i="64"/>
  <c r="O12" i="64"/>
  <c r="N12" i="64"/>
  <c r="I12" i="64"/>
  <c r="H12" i="64"/>
  <c r="G12" i="64"/>
  <c r="T11" i="64"/>
  <c r="S11" i="64"/>
  <c r="P11" i="64"/>
  <c r="O11" i="64"/>
  <c r="I11" i="64"/>
  <c r="T10" i="64"/>
  <c r="S10" i="64"/>
  <c r="P10" i="64"/>
  <c r="O10" i="64"/>
  <c r="Q10" i="64" s="1"/>
  <c r="I10" i="64"/>
  <c r="S9" i="64"/>
  <c r="P9" i="64"/>
  <c r="O9" i="64"/>
  <c r="N9" i="64"/>
  <c r="G9" i="64"/>
  <c r="F19" i="64"/>
  <c r="T8" i="64"/>
  <c r="S8" i="64"/>
  <c r="P8" i="64"/>
  <c r="O8" i="64"/>
  <c r="N8" i="64"/>
  <c r="I8" i="64"/>
  <c r="H8" i="64"/>
  <c r="G8" i="64"/>
  <c r="T7" i="64"/>
  <c r="S7" i="64"/>
  <c r="P7" i="64"/>
  <c r="O7" i="64"/>
  <c r="N7" i="64"/>
  <c r="N17" i="64" s="1"/>
  <c r="I7" i="64"/>
  <c r="H7" i="64"/>
  <c r="H17" i="64" s="1"/>
  <c r="G7" i="64"/>
  <c r="G17" i="64" s="1"/>
  <c r="T6" i="64"/>
  <c r="S6" i="64"/>
  <c r="M6" i="64"/>
  <c r="L6" i="64"/>
  <c r="H6" i="64"/>
  <c r="O6" i="64" s="1"/>
  <c r="G6" i="64"/>
  <c r="N6" i="64" s="1"/>
  <c r="S5" i="64"/>
  <c r="P5" i="64"/>
  <c r="N5" i="64"/>
  <c r="L5" i="64"/>
  <c r="G5" i="64"/>
  <c r="I5" i="64" s="1"/>
  <c r="S21" i="63"/>
  <c r="M21" i="63"/>
  <c r="P21" i="63" s="1"/>
  <c r="F21" i="63"/>
  <c r="S20" i="63"/>
  <c r="M20" i="63"/>
  <c r="F20" i="63"/>
  <c r="I20" i="63" s="1"/>
  <c r="M19" i="63"/>
  <c r="L19" i="63"/>
  <c r="E19" i="63"/>
  <c r="G20" i="63" s="1"/>
  <c r="M18" i="63"/>
  <c r="L18" i="63"/>
  <c r="F18" i="63"/>
  <c r="H18" i="63" s="1"/>
  <c r="E18" i="63"/>
  <c r="G18" i="63" s="1"/>
  <c r="T17" i="63"/>
  <c r="S17" i="63"/>
  <c r="P17" i="63"/>
  <c r="I17" i="63"/>
  <c r="T16" i="63"/>
  <c r="S16" i="63"/>
  <c r="P16" i="63"/>
  <c r="O16" i="63"/>
  <c r="N16" i="63"/>
  <c r="I16" i="63"/>
  <c r="G16" i="63"/>
  <c r="T15" i="63"/>
  <c r="S15" i="63"/>
  <c r="P15" i="63"/>
  <c r="O15" i="63"/>
  <c r="N15" i="63"/>
  <c r="I15" i="63"/>
  <c r="G15" i="63"/>
  <c r="S14" i="63"/>
  <c r="P14" i="63"/>
  <c r="O14" i="63"/>
  <c r="N14" i="63"/>
  <c r="G14" i="63"/>
  <c r="H16" i="63"/>
  <c r="T13" i="63"/>
  <c r="S13" i="63"/>
  <c r="P13" i="63"/>
  <c r="O13" i="63"/>
  <c r="N13" i="63"/>
  <c r="I13" i="63"/>
  <c r="H13" i="63"/>
  <c r="G13" i="63"/>
  <c r="T12" i="63"/>
  <c r="S12" i="63"/>
  <c r="P12" i="63"/>
  <c r="O12" i="63"/>
  <c r="N12" i="63"/>
  <c r="I12" i="63"/>
  <c r="H12" i="63"/>
  <c r="G12" i="63"/>
  <c r="T11" i="63"/>
  <c r="S11" i="63"/>
  <c r="P11" i="63"/>
  <c r="O11" i="63"/>
  <c r="I11" i="63"/>
  <c r="T10" i="63"/>
  <c r="S10" i="63"/>
  <c r="P10" i="63"/>
  <c r="O10" i="63"/>
  <c r="Q10" i="63" s="1"/>
  <c r="I10" i="63"/>
  <c r="S9" i="63"/>
  <c r="P9" i="63"/>
  <c r="O9" i="63"/>
  <c r="N9" i="63"/>
  <c r="G9" i="63"/>
  <c r="F19" i="63"/>
  <c r="T8" i="63"/>
  <c r="S8" i="63"/>
  <c r="P8" i="63"/>
  <c r="O8" i="63"/>
  <c r="N8" i="63"/>
  <c r="I8" i="63"/>
  <c r="H8" i="63"/>
  <c r="G8" i="63"/>
  <c r="T7" i="63"/>
  <c r="S7" i="63"/>
  <c r="P7" i="63"/>
  <c r="O7" i="63"/>
  <c r="N7" i="63"/>
  <c r="N17" i="63" s="1"/>
  <c r="I7" i="63"/>
  <c r="H7" i="63"/>
  <c r="H17" i="63" s="1"/>
  <c r="G7" i="63"/>
  <c r="G17" i="63" s="1"/>
  <c r="T6" i="63"/>
  <c r="S6" i="63"/>
  <c r="M6" i="63"/>
  <c r="L6" i="63"/>
  <c r="H6" i="63"/>
  <c r="O6" i="63" s="1"/>
  <c r="G6" i="63"/>
  <c r="N6" i="63" s="1"/>
  <c r="S5" i="63"/>
  <c r="P5" i="63"/>
  <c r="N5" i="63"/>
  <c r="L5" i="63"/>
  <c r="G5" i="63"/>
  <c r="I5" i="63" s="1"/>
  <c r="S21" i="62"/>
  <c r="M21" i="62"/>
  <c r="P21" i="62" s="1"/>
  <c r="F21" i="62"/>
  <c r="I21" i="62" s="1"/>
  <c r="S20" i="62"/>
  <c r="M20" i="62"/>
  <c r="P20" i="62" s="1"/>
  <c r="F20" i="62"/>
  <c r="I20" i="62" s="1"/>
  <c r="L19" i="62"/>
  <c r="E19" i="62"/>
  <c r="G20" i="62" s="1"/>
  <c r="M18" i="62"/>
  <c r="L18" i="62"/>
  <c r="F18" i="62"/>
  <c r="H18" i="62" s="1"/>
  <c r="E18" i="62"/>
  <c r="T17" i="62"/>
  <c r="S17" i="62"/>
  <c r="P17" i="62"/>
  <c r="I17" i="62"/>
  <c r="T16" i="62"/>
  <c r="S16" i="62"/>
  <c r="P16" i="62"/>
  <c r="N16" i="62"/>
  <c r="I16" i="62"/>
  <c r="G16" i="62"/>
  <c r="T15" i="62"/>
  <c r="S15" i="62"/>
  <c r="P15" i="62"/>
  <c r="N15" i="62"/>
  <c r="I15" i="62"/>
  <c r="G15" i="62"/>
  <c r="S14" i="62"/>
  <c r="N14" i="62"/>
  <c r="O15" i="62"/>
  <c r="G14" i="62"/>
  <c r="H15" i="62"/>
  <c r="T13" i="62"/>
  <c r="S13" i="62"/>
  <c r="P13" i="62"/>
  <c r="O13" i="62"/>
  <c r="N13" i="62"/>
  <c r="I13" i="62"/>
  <c r="H13" i="62"/>
  <c r="G13" i="62"/>
  <c r="T12" i="62"/>
  <c r="S12" i="62"/>
  <c r="P12" i="62"/>
  <c r="O12" i="62"/>
  <c r="N12" i="62"/>
  <c r="I12" i="62"/>
  <c r="H12" i="62"/>
  <c r="G12" i="62"/>
  <c r="T11" i="62"/>
  <c r="S11" i="62"/>
  <c r="P11" i="62"/>
  <c r="N11" i="62"/>
  <c r="I11" i="62"/>
  <c r="G11" i="62"/>
  <c r="T10" i="62"/>
  <c r="S10" i="62"/>
  <c r="P10" i="62"/>
  <c r="I10" i="62"/>
  <c r="S9" i="62"/>
  <c r="N9" i="62"/>
  <c r="O11" i="62"/>
  <c r="G9" i="62"/>
  <c r="H11" i="62"/>
  <c r="T8" i="62"/>
  <c r="S8" i="62"/>
  <c r="P8" i="62"/>
  <c r="O8" i="62"/>
  <c r="N8" i="62"/>
  <c r="I8" i="62"/>
  <c r="H8" i="62"/>
  <c r="G8" i="62"/>
  <c r="T7" i="62"/>
  <c r="S7" i="62"/>
  <c r="P7" i="62"/>
  <c r="O7" i="62"/>
  <c r="N7" i="62"/>
  <c r="I7" i="62"/>
  <c r="H7" i="62"/>
  <c r="G7" i="62"/>
  <c r="T6" i="62"/>
  <c r="S6" i="62"/>
  <c r="M6" i="62"/>
  <c r="L6" i="62"/>
  <c r="H6" i="62"/>
  <c r="O6" i="62" s="1"/>
  <c r="G6" i="62"/>
  <c r="N6" i="62" s="1"/>
  <c r="S5" i="62"/>
  <c r="P5" i="62"/>
  <c r="N5" i="62"/>
  <c r="L5" i="62"/>
  <c r="G5" i="62"/>
  <c r="I5" i="62" s="1"/>
  <c r="S21" i="61"/>
  <c r="M21" i="61"/>
  <c r="P21" i="61" s="1"/>
  <c r="F21" i="61"/>
  <c r="S20" i="61"/>
  <c r="M20" i="61"/>
  <c r="F20" i="61"/>
  <c r="I20" i="61" s="1"/>
  <c r="L19" i="61"/>
  <c r="E19" i="61"/>
  <c r="G20" i="61" s="1"/>
  <c r="M18" i="61"/>
  <c r="L18" i="61"/>
  <c r="F18" i="61"/>
  <c r="H18" i="61" s="1"/>
  <c r="E18" i="61"/>
  <c r="G18" i="61" s="1"/>
  <c r="T17" i="61"/>
  <c r="S17" i="61"/>
  <c r="P17" i="61"/>
  <c r="I17" i="61"/>
  <c r="T16" i="61"/>
  <c r="S16" i="61"/>
  <c r="P16" i="61"/>
  <c r="N16" i="61"/>
  <c r="I16" i="61"/>
  <c r="G16" i="61"/>
  <c r="T15" i="61"/>
  <c r="S15" i="61"/>
  <c r="P15" i="61"/>
  <c r="O15" i="61"/>
  <c r="N15" i="61"/>
  <c r="I15" i="61"/>
  <c r="G15" i="61"/>
  <c r="S14" i="61"/>
  <c r="P14" i="61"/>
  <c r="N14" i="61"/>
  <c r="O16" i="61"/>
  <c r="G14" i="61"/>
  <c r="F14" i="61"/>
  <c r="H15" i="61" s="1"/>
  <c r="J15" i="61" s="1"/>
  <c r="T13" i="61"/>
  <c r="S13" i="61"/>
  <c r="P13" i="61"/>
  <c r="O13" i="61"/>
  <c r="N13" i="61"/>
  <c r="I13" i="61"/>
  <c r="H13" i="61"/>
  <c r="G13" i="61"/>
  <c r="T12" i="61"/>
  <c r="S12" i="61"/>
  <c r="P12" i="61"/>
  <c r="O12" i="61"/>
  <c r="N12" i="61"/>
  <c r="I12" i="61"/>
  <c r="H12" i="61"/>
  <c r="G12" i="61"/>
  <c r="T11" i="61"/>
  <c r="S11" i="61"/>
  <c r="P11" i="61"/>
  <c r="I11" i="61"/>
  <c r="T10" i="61"/>
  <c r="S10" i="61"/>
  <c r="P10" i="61"/>
  <c r="I10" i="61"/>
  <c r="S9" i="61"/>
  <c r="N9" i="61"/>
  <c r="O11" i="61"/>
  <c r="G9" i="61"/>
  <c r="F9" i="61"/>
  <c r="H11" i="61" s="1"/>
  <c r="T8" i="61"/>
  <c r="S8" i="61"/>
  <c r="P8" i="61"/>
  <c r="O8" i="61"/>
  <c r="N8" i="61"/>
  <c r="I8" i="61"/>
  <c r="H8" i="61"/>
  <c r="G8" i="61"/>
  <c r="T7" i="61"/>
  <c r="S7" i="61"/>
  <c r="P7" i="61"/>
  <c r="O7" i="61"/>
  <c r="N7" i="61"/>
  <c r="I7" i="61"/>
  <c r="H7" i="61"/>
  <c r="G7" i="61"/>
  <c r="T6" i="61"/>
  <c r="S6" i="61"/>
  <c r="M6" i="61"/>
  <c r="L6" i="61"/>
  <c r="H6" i="61"/>
  <c r="O6" i="61" s="1"/>
  <c r="G6" i="61"/>
  <c r="N6" i="61" s="1"/>
  <c r="S5" i="61"/>
  <c r="P5" i="61"/>
  <c r="N5" i="61"/>
  <c r="L5" i="61"/>
  <c r="G5" i="61"/>
  <c r="I5" i="61" s="1"/>
  <c r="J16" i="63" l="1"/>
  <c r="H17" i="61"/>
  <c r="J8" i="64"/>
  <c r="Q9" i="63"/>
  <c r="Q14" i="63"/>
  <c r="G17" i="62"/>
  <c r="N17" i="61"/>
  <c r="U15" i="61"/>
  <c r="Q7" i="64"/>
  <c r="Q8" i="64"/>
  <c r="Q12" i="64"/>
  <c r="Q13" i="64"/>
  <c r="U15" i="64"/>
  <c r="U16" i="64"/>
  <c r="U10" i="64"/>
  <c r="U11" i="64"/>
  <c r="U13" i="64"/>
  <c r="U15" i="63"/>
  <c r="U16" i="63"/>
  <c r="U7" i="63"/>
  <c r="J8" i="63"/>
  <c r="U12" i="63"/>
  <c r="J13" i="63"/>
  <c r="Q15" i="62"/>
  <c r="I18" i="62"/>
  <c r="Q12" i="61"/>
  <c r="Q13" i="61"/>
  <c r="J13" i="61"/>
  <c r="Q16" i="64"/>
  <c r="O20" i="64"/>
  <c r="Q11" i="64"/>
  <c r="Q15" i="64"/>
  <c r="Q14" i="64"/>
  <c r="T20" i="64"/>
  <c r="U20" i="64" s="1"/>
  <c r="U7" i="64"/>
  <c r="Q9" i="64"/>
  <c r="U17" i="64"/>
  <c r="I14" i="64"/>
  <c r="H15" i="64"/>
  <c r="J15" i="64" s="1"/>
  <c r="I9" i="64"/>
  <c r="J12" i="64"/>
  <c r="U12" i="64"/>
  <c r="J13" i="64"/>
  <c r="I20" i="64"/>
  <c r="T21" i="64"/>
  <c r="U21" i="64" s="1"/>
  <c r="U8" i="64"/>
  <c r="S18" i="64"/>
  <c r="T18" i="64"/>
  <c r="Q16" i="63"/>
  <c r="Q15" i="63"/>
  <c r="Q11" i="63"/>
  <c r="Q12" i="63"/>
  <c r="Q13" i="63"/>
  <c r="Q7" i="63"/>
  <c r="Q8" i="63"/>
  <c r="J12" i="63"/>
  <c r="I14" i="63"/>
  <c r="H15" i="63"/>
  <c r="J15" i="63" s="1"/>
  <c r="U17" i="63"/>
  <c r="U10" i="63"/>
  <c r="U11" i="63"/>
  <c r="U13" i="63"/>
  <c r="I9" i="63"/>
  <c r="T20" i="63"/>
  <c r="U20" i="63" s="1"/>
  <c r="T21" i="63"/>
  <c r="U21" i="63" s="1"/>
  <c r="S18" i="63"/>
  <c r="U8" i="63"/>
  <c r="J18" i="63"/>
  <c r="T18" i="63"/>
  <c r="U16" i="62"/>
  <c r="J15" i="62"/>
  <c r="U17" i="62"/>
  <c r="H17" i="62"/>
  <c r="J8" i="62"/>
  <c r="U8" i="62"/>
  <c r="N17" i="62"/>
  <c r="Q12" i="62"/>
  <c r="Q13" i="62"/>
  <c r="U13" i="62"/>
  <c r="P9" i="62"/>
  <c r="O10" i="62"/>
  <c r="Q10" i="62" s="1"/>
  <c r="U11" i="62"/>
  <c r="Q11" i="62"/>
  <c r="N20" i="62"/>
  <c r="Q7" i="62"/>
  <c r="Q8" i="62"/>
  <c r="I14" i="62"/>
  <c r="U15" i="62"/>
  <c r="J12" i="62"/>
  <c r="U12" i="62"/>
  <c r="J13" i="62"/>
  <c r="J11" i="62"/>
  <c r="U10" i="62"/>
  <c r="T20" i="62"/>
  <c r="U20" i="62" s="1"/>
  <c r="S18" i="62"/>
  <c r="U7" i="62"/>
  <c r="T18" i="62"/>
  <c r="Q16" i="61"/>
  <c r="Q11" i="61"/>
  <c r="J11" i="61"/>
  <c r="G17" i="61"/>
  <c r="J12" i="61"/>
  <c r="J18" i="64"/>
  <c r="H20" i="64"/>
  <c r="J20" i="64" s="1"/>
  <c r="I19" i="64"/>
  <c r="H19" i="64"/>
  <c r="T19" i="64"/>
  <c r="H21" i="64"/>
  <c r="J21" i="64" s="1"/>
  <c r="J7" i="64"/>
  <c r="P19" i="64"/>
  <c r="H9" i="64"/>
  <c r="J9" i="64" s="1"/>
  <c r="T9" i="64"/>
  <c r="U9" i="64" s="1"/>
  <c r="H10" i="64"/>
  <c r="J10" i="64" s="1"/>
  <c r="H11" i="64"/>
  <c r="J11" i="64" s="1"/>
  <c r="H14" i="64"/>
  <c r="J14" i="64" s="1"/>
  <c r="T14" i="64"/>
  <c r="U14" i="64" s="1"/>
  <c r="O17" i="64"/>
  <c r="Q17" i="64" s="1"/>
  <c r="I18" i="64"/>
  <c r="N18" i="64"/>
  <c r="P18" i="64"/>
  <c r="O19" i="64"/>
  <c r="N20" i="64"/>
  <c r="P20" i="64"/>
  <c r="I21" i="64"/>
  <c r="O21" i="64"/>
  <c r="Q21" i="64" s="1"/>
  <c r="O18" i="64"/>
  <c r="G19" i="64"/>
  <c r="N19" i="64"/>
  <c r="S19" i="64"/>
  <c r="T19" i="63"/>
  <c r="I19" i="63"/>
  <c r="H19" i="63"/>
  <c r="H20" i="63"/>
  <c r="J20" i="63" s="1"/>
  <c r="H21" i="63"/>
  <c r="J21" i="63" s="1"/>
  <c r="H9" i="63"/>
  <c r="J9" i="63" s="1"/>
  <c r="T9" i="63"/>
  <c r="U9" i="63" s="1"/>
  <c r="H10" i="63"/>
  <c r="J10" i="63" s="1"/>
  <c r="H11" i="63"/>
  <c r="J11" i="63" s="1"/>
  <c r="H14" i="63"/>
  <c r="J14" i="63" s="1"/>
  <c r="T14" i="63"/>
  <c r="U14" i="63" s="1"/>
  <c r="O17" i="63"/>
  <c r="I18" i="63"/>
  <c r="N18" i="63"/>
  <c r="P18" i="63"/>
  <c r="O19" i="63"/>
  <c r="N20" i="63"/>
  <c r="P20" i="63"/>
  <c r="I21" i="63"/>
  <c r="O21" i="63"/>
  <c r="Q21" i="63" s="1"/>
  <c r="J7" i="63"/>
  <c r="O18" i="63"/>
  <c r="Q18" i="63" s="1"/>
  <c r="G19" i="63"/>
  <c r="N19" i="63"/>
  <c r="P19" i="63"/>
  <c r="S19" i="63"/>
  <c r="O20" i="63"/>
  <c r="Q20" i="63" s="1"/>
  <c r="Q7" i="61"/>
  <c r="Q8" i="61"/>
  <c r="U11" i="61"/>
  <c r="U13" i="61"/>
  <c r="Q15" i="61"/>
  <c r="U17" i="61"/>
  <c r="U16" i="61"/>
  <c r="U12" i="61"/>
  <c r="H10" i="61"/>
  <c r="J10" i="61" s="1"/>
  <c r="U10" i="61"/>
  <c r="I9" i="61"/>
  <c r="T20" i="61"/>
  <c r="U20" i="61" s="1"/>
  <c r="T21" i="61"/>
  <c r="U21" i="61" s="1"/>
  <c r="U7" i="61"/>
  <c r="J8" i="61"/>
  <c r="T18" i="61"/>
  <c r="U8" i="61"/>
  <c r="S18" i="61"/>
  <c r="U18" i="61" s="1"/>
  <c r="H9" i="62"/>
  <c r="J9" i="62" s="1"/>
  <c r="O14" i="62"/>
  <c r="Q14" i="62" s="1"/>
  <c r="T14" i="62"/>
  <c r="U14" i="62" s="1"/>
  <c r="H16" i="62"/>
  <c r="J16" i="62" s="1"/>
  <c r="O16" i="62"/>
  <c r="Q16" i="62" s="1"/>
  <c r="O17" i="62"/>
  <c r="G18" i="62"/>
  <c r="J18" i="62" s="1"/>
  <c r="N18" i="62"/>
  <c r="P18" i="62"/>
  <c r="F19" i="62"/>
  <c r="M19" i="62"/>
  <c r="O20" i="62" s="1"/>
  <c r="H20" i="62"/>
  <c r="J20" i="62" s="1"/>
  <c r="T21" i="62"/>
  <c r="U21" i="62" s="1"/>
  <c r="J7" i="62"/>
  <c r="I9" i="62"/>
  <c r="O9" i="62"/>
  <c r="Q9" i="62" s="1"/>
  <c r="T9" i="62"/>
  <c r="U9" i="62" s="1"/>
  <c r="H10" i="62"/>
  <c r="J10" i="62" s="1"/>
  <c r="H14" i="62"/>
  <c r="J14" i="62" s="1"/>
  <c r="P14" i="62"/>
  <c r="O18" i="62"/>
  <c r="G19" i="62"/>
  <c r="N19" i="62"/>
  <c r="S19" i="62"/>
  <c r="J18" i="61"/>
  <c r="H9" i="61"/>
  <c r="J9" i="61" s="1"/>
  <c r="P9" i="61"/>
  <c r="O10" i="61"/>
  <c r="Q10" i="61" s="1"/>
  <c r="I14" i="61"/>
  <c r="O14" i="61"/>
  <c r="Q14" i="61" s="1"/>
  <c r="T14" i="61"/>
  <c r="U14" i="61" s="1"/>
  <c r="H16" i="61"/>
  <c r="J16" i="61" s="1"/>
  <c r="O17" i="61"/>
  <c r="I18" i="61"/>
  <c r="N18" i="61"/>
  <c r="P18" i="61"/>
  <c r="F19" i="61"/>
  <c r="M19" i="61"/>
  <c r="O20" i="61" s="1"/>
  <c r="N20" i="61"/>
  <c r="P20" i="61"/>
  <c r="I21" i="61"/>
  <c r="O21" i="61"/>
  <c r="Q21" i="61" s="1"/>
  <c r="J7" i="61"/>
  <c r="O9" i="61"/>
  <c r="Q9" i="61" s="1"/>
  <c r="T9" i="61"/>
  <c r="U9" i="61" s="1"/>
  <c r="H14" i="61"/>
  <c r="J14" i="61" s="1"/>
  <c r="O18" i="61"/>
  <c r="Q18" i="61" s="1"/>
  <c r="G19" i="61"/>
  <c r="N19" i="61"/>
  <c r="S19" i="61"/>
  <c r="M9" i="34"/>
  <c r="F9" i="34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P90" i="48"/>
  <c r="P91" i="48"/>
  <c r="M83" i="48"/>
  <c r="M84" i="48"/>
  <c r="M85" i="48"/>
  <c r="M86" i="48"/>
  <c r="M87" i="48"/>
  <c r="M88" i="48"/>
  <c r="M89" i="48"/>
  <c r="M90" i="48"/>
  <c r="M91" i="48"/>
  <c r="F83" i="48"/>
  <c r="F84" i="48"/>
  <c r="F85" i="48"/>
  <c r="F86" i="48"/>
  <c r="F87" i="48"/>
  <c r="F88" i="48"/>
  <c r="F89" i="48"/>
  <c r="F90" i="48"/>
  <c r="F91" i="48"/>
  <c r="F86" i="47"/>
  <c r="M91" i="36"/>
  <c r="P91" i="36"/>
  <c r="Q91" i="36"/>
  <c r="M92" i="36"/>
  <c r="P92" i="36"/>
  <c r="Q92" i="36"/>
  <c r="F91" i="36"/>
  <c r="Q18" i="62" l="1"/>
  <c r="O21" i="62"/>
  <c r="Q21" i="62" s="1"/>
  <c r="U18" i="62"/>
  <c r="Q20" i="62"/>
  <c r="U18" i="64"/>
  <c r="R91" i="36"/>
  <c r="Q20" i="64"/>
  <c r="Q18" i="64"/>
  <c r="U18" i="63"/>
  <c r="Q20" i="61"/>
  <c r="J19" i="64"/>
  <c r="Q19" i="64"/>
  <c r="U19" i="64"/>
  <c r="Q19" i="63"/>
  <c r="J19" i="63"/>
  <c r="U19" i="63"/>
  <c r="P19" i="62"/>
  <c r="T19" i="62"/>
  <c r="U19" i="62" s="1"/>
  <c r="O19" i="62"/>
  <c r="Q19" i="62" s="1"/>
  <c r="I19" i="62"/>
  <c r="H19" i="62"/>
  <c r="J19" i="62" s="1"/>
  <c r="H21" i="62"/>
  <c r="J21" i="62" s="1"/>
  <c r="I19" i="61"/>
  <c r="H19" i="61"/>
  <c r="J19" i="61" s="1"/>
  <c r="H21" i="61"/>
  <c r="J21" i="61" s="1"/>
  <c r="P19" i="61"/>
  <c r="T19" i="61"/>
  <c r="U19" i="61" s="1"/>
  <c r="O19" i="61"/>
  <c r="Q19" i="61" s="1"/>
  <c r="H20" i="61"/>
  <c r="J20" i="61" s="1"/>
  <c r="R92" i="36"/>
  <c r="J31" i="58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J22" i="58" s="1"/>
  <c r="K21" i="58"/>
  <c r="B21" i="58"/>
  <c r="C10" i="58"/>
  <c r="D10" i="58"/>
  <c r="E10" i="58"/>
  <c r="F10" i="58"/>
  <c r="G10" i="58"/>
  <c r="H10" i="58"/>
  <c r="I10" i="58"/>
  <c r="J10" i="58"/>
  <c r="K10" i="58"/>
  <c r="B10" i="58"/>
  <c r="J20" i="58"/>
  <c r="K20" i="58"/>
  <c r="J18" i="58"/>
  <c r="K18" i="58"/>
  <c r="K9" i="58"/>
  <c r="K7" i="58"/>
  <c r="J9" i="58"/>
  <c r="J11" i="58"/>
  <c r="J7" i="58"/>
  <c r="BE55" i="60"/>
  <c r="BE56" i="60"/>
  <c r="BE57" i="60"/>
  <c r="BE58" i="60"/>
  <c r="BE59" i="60"/>
  <c r="BE60" i="60"/>
  <c r="BE61" i="60"/>
  <c r="BE62" i="60"/>
  <c r="BE54" i="60"/>
  <c r="AV55" i="60"/>
  <c r="AV56" i="60"/>
  <c r="AV57" i="60"/>
  <c r="AV58" i="60"/>
  <c r="AV59" i="60"/>
  <c r="AV60" i="60"/>
  <c r="AV61" i="60"/>
  <c r="AV62" i="60"/>
  <c r="AV54" i="60"/>
  <c r="AL66" i="60"/>
  <c r="AL65" i="60"/>
  <c r="AM55" i="60"/>
  <c r="AM56" i="60"/>
  <c r="AM57" i="60"/>
  <c r="AM58" i="60"/>
  <c r="AM59" i="60"/>
  <c r="AM60" i="60"/>
  <c r="AM61" i="60"/>
  <c r="AM62" i="60"/>
  <c r="AM54" i="60"/>
  <c r="AD55" i="60"/>
  <c r="AD56" i="60"/>
  <c r="AD57" i="60"/>
  <c r="AD58" i="60"/>
  <c r="AD59" i="60"/>
  <c r="AD60" i="60"/>
  <c r="AD61" i="60"/>
  <c r="AD62" i="60"/>
  <c r="AD54" i="60"/>
  <c r="AD65" i="60"/>
  <c r="AD66" i="60"/>
  <c r="AD67" i="60"/>
  <c r="R66" i="60"/>
  <c r="R65" i="60"/>
  <c r="S55" i="60"/>
  <c r="S56" i="60"/>
  <c r="S57" i="60"/>
  <c r="S58" i="60"/>
  <c r="S59" i="60"/>
  <c r="S60" i="60"/>
  <c r="S61" i="60"/>
  <c r="S62" i="60"/>
  <c r="S54" i="60"/>
  <c r="I66" i="60"/>
  <c r="AV66" i="60" s="1"/>
  <c r="I65" i="60"/>
  <c r="AV65" i="60" s="1"/>
  <c r="J55" i="60"/>
  <c r="J56" i="60"/>
  <c r="J57" i="60"/>
  <c r="J58" i="60"/>
  <c r="J59" i="60"/>
  <c r="J60" i="60"/>
  <c r="J61" i="60"/>
  <c r="J62" i="60"/>
  <c r="J54" i="60"/>
  <c r="AJ64" i="60"/>
  <c r="AK64" i="60"/>
  <c r="AL64" i="60"/>
  <c r="AJ65" i="60"/>
  <c r="AK65" i="60"/>
  <c r="AJ66" i="60"/>
  <c r="AK66" i="60"/>
  <c r="AM66" i="60" s="1"/>
  <c r="AJ67" i="60"/>
  <c r="AK67" i="60"/>
  <c r="AL67" i="60"/>
  <c r="BE67" i="60" s="1"/>
  <c r="P64" i="60"/>
  <c r="Q64" i="60"/>
  <c r="R64" i="60"/>
  <c r="P65" i="60"/>
  <c r="Q65" i="60"/>
  <c r="P66" i="60"/>
  <c r="Q66" i="60"/>
  <c r="S66" i="60" s="1"/>
  <c r="P67" i="60"/>
  <c r="Q67" i="60"/>
  <c r="R67" i="60"/>
  <c r="S67" i="60" s="1"/>
  <c r="BC51" i="60"/>
  <c r="BD51" i="60"/>
  <c r="BE51" i="60"/>
  <c r="BC52" i="60"/>
  <c r="BD52" i="60"/>
  <c r="BE52" i="60"/>
  <c r="BC53" i="60"/>
  <c r="BD53" i="60"/>
  <c r="BE53" i="60"/>
  <c r="BC54" i="60"/>
  <c r="BD54" i="60"/>
  <c r="BC55" i="60"/>
  <c r="BD55" i="60"/>
  <c r="BC56" i="60"/>
  <c r="BD56" i="60"/>
  <c r="BC57" i="60"/>
  <c r="BD57" i="60"/>
  <c r="BC58" i="60"/>
  <c r="BD58" i="60"/>
  <c r="BC59" i="60"/>
  <c r="BD59" i="60"/>
  <c r="BC60" i="60"/>
  <c r="BD60" i="60"/>
  <c r="BC61" i="60"/>
  <c r="BD61" i="60"/>
  <c r="BC62" i="60"/>
  <c r="BD62" i="60"/>
  <c r="BC64" i="60"/>
  <c r="BD65" i="60"/>
  <c r="BD66" i="60"/>
  <c r="BD67" i="60"/>
  <c r="AT51" i="60"/>
  <c r="AU51" i="60"/>
  <c r="AV51" i="60"/>
  <c r="AT52" i="60"/>
  <c r="AU52" i="60"/>
  <c r="AV52" i="60"/>
  <c r="AT53" i="60"/>
  <c r="AU53" i="60"/>
  <c r="AV53" i="60"/>
  <c r="AT54" i="60"/>
  <c r="AU54" i="60"/>
  <c r="AT55" i="60"/>
  <c r="AU55" i="60"/>
  <c r="AT56" i="60"/>
  <c r="AU56" i="60"/>
  <c r="AT57" i="60"/>
  <c r="AU57" i="60"/>
  <c r="AT58" i="60"/>
  <c r="AU58" i="60"/>
  <c r="AT59" i="60"/>
  <c r="AU59" i="60"/>
  <c r="AT60" i="60"/>
  <c r="AU60" i="60"/>
  <c r="AT61" i="60"/>
  <c r="AU61" i="60"/>
  <c r="AT62" i="60"/>
  <c r="AU62" i="60"/>
  <c r="BE33" i="60"/>
  <c r="BE34" i="60"/>
  <c r="BE35" i="60"/>
  <c r="BE36" i="60"/>
  <c r="BE37" i="60"/>
  <c r="BE38" i="60"/>
  <c r="BE39" i="60"/>
  <c r="BE40" i="60"/>
  <c r="BE32" i="60"/>
  <c r="AV33" i="60"/>
  <c r="AV34" i="60"/>
  <c r="AV35" i="60"/>
  <c r="AV36" i="60"/>
  <c r="AV37" i="60"/>
  <c r="AV38" i="60"/>
  <c r="AV39" i="60"/>
  <c r="AV40" i="60"/>
  <c r="AV32" i="60"/>
  <c r="AL44" i="60"/>
  <c r="AL43" i="60"/>
  <c r="AM33" i="60"/>
  <c r="AM34" i="60"/>
  <c r="AM32" i="60"/>
  <c r="AJ42" i="60"/>
  <c r="AK42" i="60"/>
  <c r="AL42" i="60"/>
  <c r="AJ43" i="60"/>
  <c r="AK43" i="60"/>
  <c r="AJ44" i="60"/>
  <c r="AK44" i="60"/>
  <c r="AJ45" i="60"/>
  <c r="AK45" i="60"/>
  <c r="AL45" i="60"/>
  <c r="BE45" i="60" s="1"/>
  <c r="BF45" i="60" s="1"/>
  <c r="AC44" i="60"/>
  <c r="AC43" i="60"/>
  <c r="AD33" i="60"/>
  <c r="AD34" i="60"/>
  <c r="AD32" i="60"/>
  <c r="AA42" i="60"/>
  <c r="AB42" i="60"/>
  <c r="AC42" i="60"/>
  <c r="AA43" i="60"/>
  <c r="AB43" i="60"/>
  <c r="AA44" i="60"/>
  <c r="AB44" i="60"/>
  <c r="AA45" i="60"/>
  <c r="AB45" i="60"/>
  <c r="AC45" i="60"/>
  <c r="R44" i="60"/>
  <c r="R43" i="60"/>
  <c r="S33" i="60"/>
  <c r="S34" i="60"/>
  <c r="S32" i="60"/>
  <c r="P42" i="60"/>
  <c r="BC42" i="60" s="1"/>
  <c r="Q42" i="60"/>
  <c r="R42" i="60"/>
  <c r="P43" i="60"/>
  <c r="Q43" i="60"/>
  <c r="BD43" i="60" s="1"/>
  <c r="P44" i="60"/>
  <c r="BC44" i="60" s="1"/>
  <c r="Q44" i="60"/>
  <c r="BD44" i="60" s="1"/>
  <c r="P45" i="60"/>
  <c r="Q45" i="60"/>
  <c r="BD45" i="60" s="1"/>
  <c r="R45" i="60"/>
  <c r="S45" i="60" s="1"/>
  <c r="I44" i="60"/>
  <c r="I43" i="60"/>
  <c r="J33" i="60"/>
  <c r="J34" i="60"/>
  <c r="J44" i="60"/>
  <c r="J32" i="60"/>
  <c r="BC29" i="60"/>
  <c r="BD29" i="60"/>
  <c r="BE29" i="60"/>
  <c r="BC30" i="60"/>
  <c r="BD30" i="60"/>
  <c r="BE30" i="60"/>
  <c r="BC31" i="60"/>
  <c r="BD31" i="60"/>
  <c r="BE31" i="60"/>
  <c r="BC32" i="60"/>
  <c r="BD32" i="60"/>
  <c r="BC33" i="60"/>
  <c r="BD33" i="60"/>
  <c r="BC34" i="60"/>
  <c r="BD34" i="60"/>
  <c r="BC35" i="60"/>
  <c r="BD35" i="60"/>
  <c r="BC36" i="60"/>
  <c r="BD36" i="60"/>
  <c r="BC37" i="60"/>
  <c r="BD37" i="60"/>
  <c r="BC38" i="60"/>
  <c r="BD38" i="60"/>
  <c r="BC39" i="60"/>
  <c r="BD39" i="60"/>
  <c r="BC40" i="60"/>
  <c r="BD40" i="60"/>
  <c r="BD42" i="60"/>
  <c r="BC45" i="60"/>
  <c r="AT29" i="60"/>
  <c r="AU29" i="60"/>
  <c r="AV29" i="60"/>
  <c r="AT30" i="60"/>
  <c r="AU30" i="60"/>
  <c r="AV30" i="60"/>
  <c r="AT31" i="60"/>
  <c r="AU31" i="60"/>
  <c r="AV31" i="60"/>
  <c r="AT32" i="60"/>
  <c r="AU32" i="60"/>
  <c r="AT33" i="60"/>
  <c r="AU33" i="60"/>
  <c r="AT34" i="60"/>
  <c r="AU34" i="60"/>
  <c r="AT35" i="60"/>
  <c r="AU35" i="60"/>
  <c r="AT36" i="60"/>
  <c r="AU36" i="60"/>
  <c r="AT37" i="60"/>
  <c r="AU37" i="60"/>
  <c r="AT38" i="60"/>
  <c r="AU38" i="60"/>
  <c r="AT39" i="60"/>
  <c r="AU39" i="60"/>
  <c r="AT40" i="60"/>
  <c r="AU40" i="60"/>
  <c r="BE11" i="60"/>
  <c r="BE12" i="60"/>
  <c r="BE10" i="60"/>
  <c r="AV11" i="60"/>
  <c r="AV12" i="60"/>
  <c r="AV13" i="60"/>
  <c r="AV14" i="60"/>
  <c r="AV10" i="60"/>
  <c r="AL23" i="60"/>
  <c r="BE23" i="60" s="1"/>
  <c r="AL22" i="60"/>
  <c r="AL21" i="60"/>
  <c r="AM11" i="60"/>
  <c r="AM12" i="60"/>
  <c r="AM10" i="60"/>
  <c r="AJ20" i="60"/>
  <c r="AK20" i="60"/>
  <c r="AL20" i="60"/>
  <c r="AJ21" i="60"/>
  <c r="AK21" i="60"/>
  <c r="AJ22" i="60"/>
  <c r="AK22" i="60"/>
  <c r="AJ23" i="60"/>
  <c r="AK23" i="60"/>
  <c r="AD11" i="60"/>
  <c r="AD12" i="60"/>
  <c r="AD10" i="60"/>
  <c r="AC23" i="60"/>
  <c r="AC22" i="60"/>
  <c r="AC21" i="60"/>
  <c r="AC20" i="60"/>
  <c r="AA20" i="60"/>
  <c r="AB20" i="60"/>
  <c r="AA21" i="60"/>
  <c r="AB21" i="60"/>
  <c r="AA22" i="60"/>
  <c r="AB22" i="60"/>
  <c r="AA23" i="60"/>
  <c r="AB23" i="60"/>
  <c r="R23" i="60"/>
  <c r="R21" i="60"/>
  <c r="S11" i="60"/>
  <c r="S12" i="60"/>
  <c r="S10" i="60"/>
  <c r="BC7" i="60"/>
  <c r="BD7" i="60"/>
  <c r="BE7" i="60"/>
  <c r="BC8" i="60"/>
  <c r="BD8" i="60"/>
  <c r="BE8" i="60"/>
  <c r="BC9" i="60"/>
  <c r="BD9" i="60"/>
  <c r="BE9" i="60"/>
  <c r="BC10" i="60"/>
  <c r="BD10" i="60"/>
  <c r="BC11" i="60"/>
  <c r="BD11" i="60"/>
  <c r="BC12" i="60"/>
  <c r="BD12" i="60"/>
  <c r="BC13" i="60"/>
  <c r="BD13" i="60"/>
  <c r="BF13" i="60" s="1"/>
  <c r="BC14" i="60"/>
  <c r="BD14" i="60"/>
  <c r="BF14" i="60" s="1"/>
  <c r="BC15" i="60"/>
  <c r="BD15" i="60"/>
  <c r="BF15" i="60" s="1"/>
  <c r="BC16" i="60"/>
  <c r="BD16" i="60"/>
  <c r="BF16" i="60" s="1"/>
  <c r="BC17" i="60"/>
  <c r="BD17" i="60"/>
  <c r="BF17" i="60" s="1"/>
  <c r="BC18" i="60"/>
  <c r="BD18" i="60"/>
  <c r="BF18" i="60" s="1"/>
  <c r="I23" i="60"/>
  <c r="I22" i="60"/>
  <c r="J26" i="60"/>
  <c r="J48" i="60" s="1"/>
  <c r="AD48" i="60" s="1"/>
  <c r="AM48" i="60" s="1"/>
  <c r="AW48" i="60" s="1"/>
  <c r="BF48" i="60" s="1"/>
  <c r="I21" i="60"/>
  <c r="I20" i="60"/>
  <c r="J11" i="60"/>
  <c r="J12" i="60"/>
  <c r="J10" i="60"/>
  <c r="G64" i="60"/>
  <c r="AT64" i="60" s="1"/>
  <c r="H64" i="60"/>
  <c r="AU64" i="60" s="1"/>
  <c r="G65" i="60"/>
  <c r="H65" i="60"/>
  <c r="AU65" i="60" s="1"/>
  <c r="G66" i="60"/>
  <c r="H66" i="60"/>
  <c r="AU66" i="60" s="1"/>
  <c r="G67" i="60"/>
  <c r="H67" i="60"/>
  <c r="AU67" i="60" s="1"/>
  <c r="G42" i="60"/>
  <c r="AT42" i="60" s="1"/>
  <c r="H42" i="60"/>
  <c r="G43" i="60"/>
  <c r="AT43" i="60" s="1"/>
  <c r="H43" i="60"/>
  <c r="G44" i="60"/>
  <c r="AT44" i="60" s="1"/>
  <c r="H44" i="60"/>
  <c r="G45" i="60"/>
  <c r="AT45" i="60" s="1"/>
  <c r="H45" i="60"/>
  <c r="AW62" i="60" l="1"/>
  <c r="AW40" i="60"/>
  <c r="AD45" i="60"/>
  <c r="AD23" i="60"/>
  <c r="J23" i="60"/>
  <c r="BF67" i="60"/>
  <c r="BF62" i="60"/>
  <c r="BF40" i="60"/>
  <c r="AM44" i="60"/>
  <c r="K11" i="58"/>
  <c r="BF61" i="60"/>
  <c r="AW61" i="60"/>
  <c r="BF39" i="60"/>
  <c r="AW39" i="60"/>
  <c r="BF60" i="60"/>
  <c r="BF38" i="60"/>
  <c r="AW60" i="60"/>
  <c r="AW38" i="60"/>
  <c r="AM22" i="60"/>
  <c r="BE66" i="60"/>
  <c r="AU42" i="60"/>
  <c r="AD44" i="60"/>
  <c r="BE44" i="60"/>
  <c r="AV44" i="60"/>
  <c r="AV22" i="60"/>
  <c r="BF66" i="60"/>
  <c r="BF59" i="60"/>
  <c r="AW66" i="60"/>
  <c r="J66" i="60"/>
  <c r="AW59" i="60"/>
  <c r="BF44" i="60"/>
  <c r="BF37" i="60"/>
  <c r="S44" i="60"/>
  <c r="AW37" i="60"/>
  <c r="BC43" i="60"/>
  <c r="AW35" i="60"/>
  <c r="BF36" i="60"/>
  <c r="AW58" i="60"/>
  <c r="AD21" i="60"/>
  <c r="AW36" i="60"/>
  <c r="BF58" i="60"/>
  <c r="BE43" i="60"/>
  <c r="BF43" i="60" s="1"/>
  <c r="BE21" i="60"/>
  <c r="K22" i="58"/>
  <c r="AW65" i="60"/>
  <c r="AW57" i="60"/>
  <c r="J43" i="60"/>
  <c r="BF54" i="60"/>
  <c r="BF57" i="60"/>
  <c r="BF55" i="60"/>
  <c r="S65" i="60"/>
  <c r="BF35" i="60"/>
  <c r="S42" i="60"/>
  <c r="AM20" i="60"/>
  <c r="AM23" i="60"/>
  <c r="AD64" i="60"/>
  <c r="BC67" i="60"/>
  <c r="BC66" i="60"/>
  <c r="BC65" i="60"/>
  <c r="BE65" i="60"/>
  <c r="BF65" i="60" s="1"/>
  <c r="AT67" i="60"/>
  <c r="AT66" i="60"/>
  <c r="AT65" i="60"/>
  <c r="S43" i="60"/>
  <c r="AV43" i="60"/>
  <c r="AW56" i="60"/>
  <c r="BF56" i="60"/>
  <c r="AW34" i="60"/>
  <c r="BF34" i="60"/>
  <c r="BF10" i="60"/>
  <c r="BF11" i="60"/>
  <c r="BF12" i="60"/>
  <c r="AV20" i="60"/>
  <c r="AM43" i="60"/>
  <c r="BD64" i="60"/>
  <c r="S64" i="60"/>
  <c r="AW54" i="60"/>
  <c r="AW55" i="60"/>
  <c r="AW32" i="60"/>
  <c r="AW33" i="60"/>
  <c r="AU45" i="60"/>
  <c r="AU44" i="60"/>
  <c r="AW44" i="60" s="1"/>
  <c r="AU43" i="60"/>
  <c r="AW43" i="60" s="1"/>
  <c r="BF32" i="60"/>
  <c r="BF33" i="60"/>
  <c r="AD43" i="60"/>
  <c r="J65" i="60"/>
  <c r="AM65" i="60"/>
  <c r="BE64" i="60"/>
  <c r="BF64" i="60" s="1"/>
  <c r="BE42" i="60"/>
  <c r="BF42" i="60" s="1"/>
  <c r="AM21" i="60"/>
  <c r="J33" i="58"/>
  <c r="K33" i="58"/>
  <c r="AM67" i="60"/>
  <c r="AM64" i="60"/>
  <c r="AD42" i="60"/>
  <c r="AM45" i="60"/>
  <c r="AV45" i="60"/>
  <c r="AW45" i="60" s="1"/>
  <c r="AM42" i="60"/>
  <c r="AD22" i="60"/>
  <c r="AD20" i="60"/>
  <c r="AV23" i="60"/>
  <c r="AV21" i="60"/>
  <c r="BE22" i="60"/>
  <c r="AT7" i="60"/>
  <c r="AT8" i="60"/>
  <c r="AT9" i="60"/>
  <c r="AT10" i="60"/>
  <c r="AT11" i="60"/>
  <c r="AT12" i="60"/>
  <c r="AT13" i="60"/>
  <c r="AT14" i="60"/>
  <c r="AT15" i="60"/>
  <c r="AT16" i="60"/>
  <c r="AT17" i="60"/>
  <c r="AT18" i="60"/>
  <c r="P20" i="60"/>
  <c r="BC20" i="60" s="1"/>
  <c r="P21" i="60"/>
  <c r="BC21" i="60" s="1"/>
  <c r="P22" i="60"/>
  <c r="BC22" i="60" s="1"/>
  <c r="P23" i="60"/>
  <c r="BC23" i="60" s="1"/>
  <c r="G20" i="60"/>
  <c r="AT20" i="60" s="1"/>
  <c r="H20" i="60"/>
  <c r="J20" i="60" s="1"/>
  <c r="G21" i="60"/>
  <c r="AT21" i="60" s="1"/>
  <c r="H21" i="60"/>
  <c r="J21" i="60" s="1"/>
  <c r="G22" i="60"/>
  <c r="AT22" i="60" s="1"/>
  <c r="H22" i="60"/>
  <c r="J22" i="60" s="1"/>
  <c r="G23" i="60"/>
  <c r="H23" i="60"/>
  <c r="AI67" i="60"/>
  <c r="AH67" i="60"/>
  <c r="AG67" i="60"/>
  <c r="AF67" i="60"/>
  <c r="AE67" i="60"/>
  <c r="V67" i="60"/>
  <c r="O67" i="60"/>
  <c r="N67" i="60"/>
  <c r="M67" i="60"/>
  <c r="L67" i="60"/>
  <c r="K67" i="60"/>
  <c r="I67" i="60"/>
  <c r="F67" i="60"/>
  <c r="E67" i="60"/>
  <c r="D67" i="60"/>
  <c r="C67" i="60"/>
  <c r="B67" i="60"/>
  <c r="AI66" i="60"/>
  <c r="AH66" i="60"/>
  <c r="AG66" i="60"/>
  <c r="AF66" i="60"/>
  <c r="AE66" i="60"/>
  <c r="V66" i="60"/>
  <c r="O66" i="60"/>
  <c r="N66" i="60"/>
  <c r="M66" i="60"/>
  <c r="L66" i="60"/>
  <c r="K66" i="60"/>
  <c r="F66" i="60"/>
  <c r="E66" i="60"/>
  <c r="D66" i="60"/>
  <c r="C66" i="60"/>
  <c r="B66" i="60"/>
  <c r="AI65" i="60"/>
  <c r="AH65" i="60"/>
  <c r="AG65" i="60"/>
  <c r="AF65" i="60"/>
  <c r="AE65" i="60"/>
  <c r="V65" i="60"/>
  <c r="O65" i="60"/>
  <c r="N65" i="60"/>
  <c r="M65" i="60"/>
  <c r="L65" i="60"/>
  <c r="K65" i="60"/>
  <c r="F65" i="60"/>
  <c r="E65" i="60"/>
  <c r="D65" i="60"/>
  <c r="C65" i="60"/>
  <c r="B65" i="60"/>
  <c r="AI64" i="60"/>
  <c r="AH64" i="60"/>
  <c r="AG64" i="60"/>
  <c r="AF64" i="60"/>
  <c r="AE64" i="60"/>
  <c r="V64" i="60"/>
  <c r="O64" i="60"/>
  <c r="N64" i="60"/>
  <c r="M64" i="60"/>
  <c r="L64" i="60"/>
  <c r="K64" i="60"/>
  <c r="I64" i="60"/>
  <c r="F64" i="60"/>
  <c r="E64" i="60"/>
  <c r="D64" i="60"/>
  <c r="C64" i="60"/>
  <c r="B64" i="60"/>
  <c r="BI62" i="60"/>
  <c r="BH62" i="60"/>
  <c r="BB62" i="60"/>
  <c r="BA62" i="60"/>
  <c r="AZ62" i="60"/>
  <c r="AY62" i="60"/>
  <c r="AX62" i="60"/>
  <c r="AS62" i="60"/>
  <c r="AR62" i="60"/>
  <c r="AQ62" i="60"/>
  <c r="AP62" i="60"/>
  <c r="AO62" i="60"/>
  <c r="BI61" i="60"/>
  <c r="BH61" i="60"/>
  <c r="BB61" i="60"/>
  <c r="BA61" i="60"/>
  <c r="AZ61" i="60"/>
  <c r="AY61" i="60"/>
  <c r="AX61" i="60"/>
  <c r="AS61" i="60"/>
  <c r="AR61" i="60"/>
  <c r="AQ61" i="60"/>
  <c r="AP61" i="60"/>
  <c r="AO61" i="60"/>
  <c r="BI60" i="60"/>
  <c r="BH60" i="60"/>
  <c r="BB60" i="60"/>
  <c r="BA60" i="60"/>
  <c r="AZ60" i="60"/>
  <c r="AY60" i="60"/>
  <c r="AX60" i="60"/>
  <c r="AS60" i="60"/>
  <c r="AR60" i="60"/>
  <c r="AQ60" i="60"/>
  <c r="AP60" i="60"/>
  <c r="AO60" i="60"/>
  <c r="BI59" i="60"/>
  <c r="BH59" i="60"/>
  <c r="BB59" i="60"/>
  <c r="BA59" i="60"/>
  <c r="AZ59" i="60"/>
  <c r="AY59" i="60"/>
  <c r="AX59" i="60"/>
  <c r="AS59" i="60"/>
  <c r="AR59" i="60"/>
  <c r="AQ59" i="60"/>
  <c r="AP59" i="60"/>
  <c r="AO59" i="60"/>
  <c r="BI58" i="60"/>
  <c r="BH58" i="60"/>
  <c r="BB58" i="60"/>
  <c r="BA58" i="60"/>
  <c r="AZ58" i="60"/>
  <c r="AY58" i="60"/>
  <c r="AX58" i="60"/>
  <c r="AS58" i="60"/>
  <c r="AR58" i="60"/>
  <c r="AQ58" i="60"/>
  <c r="AP58" i="60"/>
  <c r="AO58" i="60"/>
  <c r="BI57" i="60"/>
  <c r="BH57" i="60"/>
  <c r="BB57" i="60"/>
  <c r="BA57" i="60"/>
  <c r="AZ57" i="60"/>
  <c r="AY57" i="60"/>
  <c r="AX57" i="60"/>
  <c r="AS57" i="60"/>
  <c r="AR57" i="60"/>
  <c r="AQ57" i="60"/>
  <c r="AP57" i="60"/>
  <c r="AO57" i="60"/>
  <c r="BI56" i="60"/>
  <c r="BH56" i="60"/>
  <c r="BB56" i="60"/>
  <c r="BA56" i="60"/>
  <c r="AZ56" i="60"/>
  <c r="AY56" i="60"/>
  <c r="AX56" i="60"/>
  <c r="AS56" i="60"/>
  <c r="AR56" i="60"/>
  <c r="AQ56" i="60"/>
  <c r="AP56" i="60"/>
  <c r="AO56" i="60"/>
  <c r="BI55" i="60"/>
  <c r="BH55" i="60"/>
  <c r="BB55" i="60"/>
  <c r="BA55" i="60"/>
  <c r="AZ55" i="60"/>
  <c r="AY55" i="60"/>
  <c r="AX55" i="60"/>
  <c r="AS55" i="60"/>
  <c r="AR55" i="60"/>
  <c r="AQ55" i="60"/>
  <c r="AP55" i="60"/>
  <c r="AO55" i="60"/>
  <c r="BI54" i="60"/>
  <c r="BH54" i="60"/>
  <c r="BB54" i="60"/>
  <c r="BA54" i="60"/>
  <c r="AZ54" i="60"/>
  <c r="AY54" i="60"/>
  <c r="AX54" i="60"/>
  <c r="AS54" i="60"/>
  <c r="AR54" i="60"/>
  <c r="AQ54" i="60"/>
  <c r="AP54" i="60"/>
  <c r="AO54" i="60"/>
  <c r="BI53" i="60"/>
  <c r="BH53" i="60"/>
  <c r="BB53" i="60"/>
  <c r="BA53" i="60"/>
  <c r="AZ53" i="60"/>
  <c r="AY53" i="60"/>
  <c r="AX53" i="60"/>
  <c r="AS53" i="60"/>
  <c r="AR53" i="60"/>
  <c r="AQ53" i="60"/>
  <c r="AP53" i="60"/>
  <c r="AO53" i="60"/>
  <c r="AM53" i="60"/>
  <c r="AD53" i="60"/>
  <c r="S53" i="60"/>
  <c r="J53" i="60"/>
  <c r="BI52" i="60"/>
  <c r="BH52" i="60"/>
  <c r="BB52" i="60"/>
  <c r="BA52" i="60"/>
  <c r="AZ52" i="60"/>
  <c r="AY52" i="60"/>
  <c r="AX52" i="60"/>
  <c r="AS52" i="60"/>
  <c r="AR52" i="60"/>
  <c r="AQ52" i="60"/>
  <c r="AP52" i="60"/>
  <c r="AO52" i="60"/>
  <c r="AM52" i="60"/>
  <c r="AD52" i="60"/>
  <c r="S52" i="60"/>
  <c r="J52" i="60"/>
  <c r="BI51" i="60"/>
  <c r="BH51" i="60"/>
  <c r="BB51" i="60"/>
  <c r="BA51" i="60"/>
  <c r="AZ51" i="60"/>
  <c r="AY51" i="60"/>
  <c r="AX51" i="60"/>
  <c r="AS51" i="60"/>
  <c r="AR51" i="60"/>
  <c r="AQ51" i="60"/>
  <c r="AP51" i="60"/>
  <c r="AO51" i="60"/>
  <c r="AM51" i="60"/>
  <c r="AD51" i="60"/>
  <c r="S51" i="60"/>
  <c r="J51" i="60"/>
  <c r="BI50" i="60"/>
  <c r="BH50" i="60"/>
  <c r="AV49" i="60"/>
  <c r="BE49" i="60" s="1"/>
  <c r="AU49" i="60"/>
  <c r="BD49" i="60" s="1"/>
  <c r="AI49" i="60"/>
  <c r="AS49" i="60" s="1"/>
  <c r="BB49" i="60" s="1"/>
  <c r="AH49" i="60"/>
  <c r="AR49" i="60" s="1"/>
  <c r="BA49" i="60" s="1"/>
  <c r="S48" i="60"/>
  <c r="AI45" i="60"/>
  <c r="AH45" i="60"/>
  <c r="AG45" i="60"/>
  <c r="AF45" i="60"/>
  <c r="AE45" i="60"/>
  <c r="Z45" i="60"/>
  <c r="Y45" i="60"/>
  <c r="X45" i="60"/>
  <c r="W45" i="60"/>
  <c r="V45" i="60"/>
  <c r="O45" i="60"/>
  <c r="N45" i="60"/>
  <c r="M45" i="60"/>
  <c r="L45" i="60"/>
  <c r="K45" i="60"/>
  <c r="I45" i="60"/>
  <c r="J45" i="60" s="1"/>
  <c r="F45" i="60"/>
  <c r="E45" i="60"/>
  <c r="D45" i="60"/>
  <c r="C45" i="60"/>
  <c r="B45" i="60"/>
  <c r="AI44" i="60"/>
  <c r="AH44" i="60"/>
  <c r="AG44" i="60"/>
  <c r="AF44" i="60"/>
  <c r="AE44" i="60"/>
  <c r="Z44" i="60"/>
  <c r="Y44" i="60"/>
  <c r="X44" i="60"/>
  <c r="W44" i="60"/>
  <c r="V44" i="60"/>
  <c r="O44" i="60"/>
  <c r="N44" i="60"/>
  <c r="M44" i="60"/>
  <c r="L44" i="60"/>
  <c r="K44" i="60"/>
  <c r="F44" i="60"/>
  <c r="E44" i="60"/>
  <c r="D44" i="60"/>
  <c r="C44" i="60"/>
  <c r="B44" i="60"/>
  <c r="AI43" i="60"/>
  <c r="AH43" i="60"/>
  <c r="AG43" i="60"/>
  <c r="AF43" i="60"/>
  <c r="AE43" i="60"/>
  <c r="Z43" i="60"/>
  <c r="Y43" i="60"/>
  <c r="X43" i="60"/>
  <c r="W43" i="60"/>
  <c r="V43" i="60"/>
  <c r="O43" i="60"/>
  <c r="N43" i="60"/>
  <c r="M43" i="60"/>
  <c r="L43" i="60"/>
  <c r="K43" i="60"/>
  <c r="F43" i="60"/>
  <c r="E43" i="60"/>
  <c r="D43" i="60"/>
  <c r="C43" i="60"/>
  <c r="B43" i="60"/>
  <c r="AI42" i="60"/>
  <c r="AH42" i="60"/>
  <c r="AG42" i="60"/>
  <c r="AF42" i="60"/>
  <c r="AE42" i="60"/>
  <c r="Z42" i="60"/>
  <c r="Y42" i="60"/>
  <c r="X42" i="60"/>
  <c r="W42" i="60"/>
  <c r="V42" i="60"/>
  <c r="O42" i="60"/>
  <c r="N42" i="60"/>
  <c r="M42" i="60"/>
  <c r="L42" i="60"/>
  <c r="K42" i="60"/>
  <c r="I42" i="60"/>
  <c r="J42" i="60" s="1"/>
  <c r="F42" i="60"/>
  <c r="E42" i="60"/>
  <c r="D42" i="60"/>
  <c r="C42" i="60"/>
  <c r="B42" i="60"/>
  <c r="BI40" i="60"/>
  <c r="BH40" i="60"/>
  <c r="BB40" i="60"/>
  <c r="BA40" i="60"/>
  <c r="AZ40" i="60"/>
  <c r="AY40" i="60"/>
  <c r="AX40" i="60"/>
  <c r="AS40" i="60"/>
  <c r="AR40" i="60"/>
  <c r="AQ40" i="60"/>
  <c r="AP40" i="60"/>
  <c r="AO40" i="60"/>
  <c r="BI39" i="60"/>
  <c r="BH39" i="60"/>
  <c r="BB39" i="60"/>
  <c r="BA39" i="60"/>
  <c r="AZ39" i="60"/>
  <c r="AY39" i="60"/>
  <c r="AX39" i="60"/>
  <c r="AS39" i="60"/>
  <c r="AR39" i="60"/>
  <c r="AQ39" i="60"/>
  <c r="AP39" i="60"/>
  <c r="AO39" i="60"/>
  <c r="BI38" i="60"/>
  <c r="BH38" i="60"/>
  <c r="BB38" i="60"/>
  <c r="BA38" i="60"/>
  <c r="AZ38" i="60"/>
  <c r="AY38" i="60"/>
  <c r="AX38" i="60"/>
  <c r="AS38" i="60"/>
  <c r="AR38" i="60"/>
  <c r="AQ38" i="60"/>
  <c r="AP38" i="60"/>
  <c r="AO38" i="60"/>
  <c r="BI37" i="60"/>
  <c r="BH37" i="60"/>
  <c r="BB37" i="60"/>
  <c r="BA37" i="60"/>
  <c r="AZ37" i="60"/>
  <c r="AY37" i="60"/>
  <c r="AX37" i="60"/>
  <c r="AS37" i="60"/>
  <c r="AR37" i="60"/>
  <c r="AQ37" i="60"/>
  <c r="AP37" i="60"/>
  <c r="AO37" i="60"/>
  <c r="BI36" i="60"/>
  <c r="BH36" i="60"/>
  <c r="BB36" i="60"/>
  <c r="BA36" i="60"/>
  <c r="AZ36" i="60"/>
  <c r="AY36" i="60"/>
  <c r="AX36" i="60"/>
  <c r="AS36" i="60"/>
  <c r="AR36" i="60"/>
  <c r="AQ36" i="60"/>
  <c r="AP36" i="60"/>
  <c r="AO36" i="60"/>
  <c r="BI35" i="60"/>
  <c r="BH35" i="60"/>
  <c r="BB35" i="60"/>
  <c r="BA35" i="60"/>
  <c r="AZ35" i="60"/>
  <c r="AY35" i="60"/>
  <c r="AX35" i="60"/>
  <c r="AS35" i="60"/>
  <c r="AR35" i="60"/>
  <c r="AQ35" i="60"/>
  <c r="AP35" i="60"/>
  <c r="AO35" i="60"/>
  <c r="BI34" i="60"/>
  <c r="BH34" i="60"/>
  <c r="BB34" i="60"/>
  <c r="BA34" i="60"/>
  <c r="AZ34" i="60"/>
  <c r="AY34" i="60"/>
  <c r="AX34" i="60"/>
  <c r="AS34" i="60"/>
  <c r="AR34" i="60"/>
  <c r="AQ34" i="60"/>
  <c r="AP34" i="60"/>
  <c r="AO34" i="60"/>
  <c r="BI33" i="60"/>
  <c r="BH33" i="60"/>
  <c r="BB33" i="60"/>
  <c r="BA33" i="60"/>
  <c r="AZ33" i="60"/>
  <c r="AY33" i="60"/>
  <c r="AX33" i="60"/>
  <c r="AS33" i="60"/>
  <c r="AR33" i="60"/>
  <c r="AQ33" i="60"/>
  <c r="AP33" i="60"/>
  <c r="AO33" i="60"/>
  <c r="BI32" i="60"/>
  <c r="BH32" i="60"/>
  <c r="BB32" i="60"/>
  <c r="BA32" i="60"/>
  <c r="AZ32" i="60"/>
  <c r="AY32" i="60"/>
  <c r="AX32" i="60"/>
  <c r="AS32" i="60"/>
  <c r="AR32" i="60"/>
  <c r="AQ32" i="60"/>
  <c r="AP32" i="60"/>
  <c r="AO32" i="60"/>
  <c r="BI31" i="60"/>
  <c r="BH31" i="60"/>
  <c r="BB31" i="60"/>
  <c r="BA31" i="60"/>
  <c r="AZ31" i="60"/>
  <c r="AY31" i="60"/>
  <c r="AX31" i="60"/>
  <c r="AS31" i="60"/>
  <c r="AR31" i="60"/>
  <c r="AQ31" i="60"/>
  <c r="AP31" i="60"/>
  <c r="AO31" i="60"/>
  <c r="AM31" i="60"/>
  <c r="AD31" i="60"/>
  <c r="S31" i="60"/>
  <c r="J31" i="60"/>
  <c r="BI30" i="60"/>
  <c r="BH30" i="60"/>
  <c r="BB30" i="60"/>
  <c r="BA30" i="60"/>
  <c r="AZ30" i="60"/>
  <c r="AY30" i="60"/>
  <c r="AX30" i="60"/>
  <c r="AS30" i="60"/>
  <c r="AR30" i="60"/>
  <c r="AQ30" i="60"/>
  <c r="AP30" i="60"/>
  <c r="AO30" i="60"/>
  <c r="AM30" i="60"/>
  <c r="AD30" i="60"/>
  <c r="S30" i="60"/>
  <c r="J30" i="60"/>
  <c r="BI29" i="60"/>
  <c r="BH29" i="60"/>
  <c r="BB29" i="60"/>
  <c r="BA29" i="60"/>
  <c r="AZ29" i="60"/>
  <c r="AY29" i="60"/>
  <c r="AX29" i="60"/>
  <c r="AS29" i="60"/>
  <c r="AR29" i="60"/>
  <c r="AQ29" i="60"/>
  <c r="AP29" i="60"/>
  <c r="AO29" i="60"/>
  <c r="AM29" i="60"/>
  <c r="AD29" i="60"/>
  <c r="S29" i="60"/>
  <c r="J29" i="60"/>
  <c r="BI28" i="60"/>
  <c r="BH28" i="60"/>
  <c r="AV27" i="60"/>
  <c r="AI27" i="60"/>
  <c r="AS27" i="60" s="1"/>
  <c r="BB27" i="60" s="1"/>
  <c r="AH27" i="60"/>
  <c r="AR27" i="60" s="1"/>
  <c r="BA27" i="60" s="1"/>
  <c r="S26" i="60"/>
  <c r="AD26" i="60" s="1"/>
  <c r="AM26" i="60" s="1"/>
  <c r="AI23" i="60"/>
  <c r="AH23" i="60"/>
  <c r="AG23" i="60"/>
  <c r="AF23" i="60"/>
  <c r="AY23" i="60" s="1"/>
  <c r="AE23" i="60"/>
  <c r="Z23" i="60"/>
  <c r="Y23" i="60"/>
  <c r="X23" i="60"/>
  <c r="W23" i="60"/>
  <c r="V23" i="60"/>
  <c r="AO23" i="60" s="1"/>
  <c r="Q23" i="60"/>
  <c r="BD23" i="60" s="1"/>
  <c r="BF23" i="60" s="1"/>
  <c r="O23" i="60"/>
  <c r="N23" i="60"/>
  <c r="M23" i="60"/>
  <c r="L23" i="60"/>
  <c r="K23" i="60"/>
  <c r="F23" i="60"/>
  <c r="E23" i="60"/>
  <c r="D23" i="60"/>
  <c r="C23" i="60"/>
  <c r="B23" i="60"/>
  <c r="AI22" i="60"/>
  <c r="AH22" i="60"/>
  <c r="AG22" i="60"/>
  <c r="AZ22" i="60" s="1"/>
  <c r="AF22" i="60"/>
  <c r="AE22" i="60"/>
  <c r="AX22" i="60" s="1"/>
  <c r="Z22" i="60"/>
  <c r="Y22" i="60"/>
  <c r="X22" i="60"/>
  <c r="W22" i="60"/>
  <c r="AP22" i="60" s="1"/>
  <c r="V22" i="60"/>
  <c r="Q22" i="60"/>
  <c r="BD22" i="60" s="1"/>
  <c r="O22" i="60"/>
  <c r="N22" i="60"/>
  <c r="M22" i="60"/>
  <c r="L22" i="60"/>
  <c r="K22" i="60"/>
  <c r="F22" i="60"/>
  <c r="E22" i="60"/>
  <c r="D22" i="60"/>
  <c r="C22" i="60"/>
  <c r="B22" i="60"/>
  <c r="AI21" i="60"/>
  <c r="AH21" i="60"/>
  <c r="AG21" i="60"/>
  <c r="AF21" i="60"/>
  <c r="AY21" i="60" s="1"/>
  <c r="AE21" i="60"/>
  <c r="Z21" i="60"/>
  <c r="Y21" i="60"/>
  <c r="X21" i="60"/>
  <c r="AQ21" i="60" s="1"/>
  <c r="W21" i="60"/>
  <c r="V21" i="60"/>
  <c r="AO21" i="60" s="1"/>
  <c r="Q21" i="60"/>
  <c r="BD21" i="60" s="1"/>
  <c r="O21" i="60"/>
  <c r="N21" i="60"/>
  <c r="M21" i="60"/>
  <c r="L21" i="60"/>
  <c r="K21" i="60"/>
  <c r="F21" i="60"/>
  <c r="E21" i="60"/>
  <c r="D21" i="60"/>
  <c r="C21" i="60"/>
  <c r="B21" i="60"/>
  <c r="AI20" i="60"/>
  <c r="AH20" i="60"/>
  <c r="AG20" i="60"/>
  <c r="AF20" i="60"/>
  <c r="AE20" i="60"/>
  <c r="Z20" i="60"/>
  <c r="Y20" i="60"/>
  <c r="X20" i="60"/>
  <c r="W20" i="60"/>
  <c r="V20" i="60"/>
  <c r="R20" i="60"/>
  <c r="Q20" i="60"/>
  <c r="BD20" i="60" s="1"/>
  <c r="O20" i="60"/>
  <c r="N20" i="60"/>
  <c r="M20" i="60"/>
  <c r="L20" i="60"/>
  <c r="K20" i="60"/>
  <c r="F20" i="60"/>
  <c r="E20" i="60"/>
  <c r="D20" i="60"/>
  <c r="C20" i="60"/>
  <c r="B20" i="60"/>
  <c r="BI18" i="60"/>
  <c r="BH18" i="60"/>
  <c r="BB18" i="60"/>
  <c r="BA18" i="60"/>
  <c r="AZ18" i="60"/>
  <c r="AY18" i="60"/>
  <c r="AX18" i="60"/>
  <c r="AU18" i="60"/>
  <c r="AW18" i="60" s="1"/>
  <c r="AS18" i="60"/>
  <c r="AS23" i="60" s="1"/>
  <c r="AR18" i="60"/>
  <c r="AR23" i="60" s="1"/>
  <c r="AQ18" i="60"/>
  <c r="AQ23" i="60" s="1"/>
  <c r="AP18" i="60"/>
  <c r="AO18" i="60"/>
  <c r="BI17" i="60"/>
  <c r="BH17" i="60"/>
  <c r="BB17" i="60"/>
  <c r="BA17" i="60"/>
  <c r="AZ17" i="60"/>
  <c r="AY17" i="60"/>
  <c r="AX17" i="60"/>
  <c r="AU17" i="60"/>
  <c r="AW17" i="60" s="1"/>
  <c r="AS17" i="60"/>
  <c r="AR17" i="60"/>
  <c r="AQ17" i="60"/>
  <c r="AP17" i="60"/>
  <c r="AO17" i="60"/>
  <c r="BI16" i="60"/>
  <c r="BH16" i="60"/>
  <c r="BB16" i="60"/>
  <c r="BA16" i="60"/>
  <c r="AZ16" i="60"/>
  <c r="AY16" i="60"/>
  <c r="AX16" i="60"/>
  <c r="AU16" i="60"/>
  <c r="AW16" i="60" s="1"/>
  <c r="AS16" i="60"/>
  <c r="AR16" i="60"/>
  <c r="AQ16" i="60"/>
  <c r="AP16" i="60"/>
  <c r="AO16" i="60"/>
  <c r="BI15" i="60"/>
  <c r="BH15" i="60"/>
  <c r="BB15" i="60"/>
  <c r="BA15" i="60"/>
  <c r="AZ15" i="60"/>
  <c r="AY15" i="60"/>
  <c r="AX15" i="60"/>
  <c r="AU15" i="60"/>
  <c r="AW15" i="60" s="1"/>
  <c r="AS15" i="60"/>
  <c r="AR15" i="60"/>
  <c r="AQ15" i="60"/>
  <c r="AP15" i="60"/>
  <c r="AO15" i="60"/>
  <c r="BI14" i="60"/>
  <c r="BH14" i="60"/>
  <c r="BB14" i="60"/>
  <c r="BA14" i="60"/>
  <c r="AZ14" i="60"/>
  <c r="AY14" i="60"/>
  <c r="AX14" i="60"/>
  <c r="AU14" i="60"/>
  <c r="AW14" i="60" s="1"/>
  <c r="AS14" i="60"/>
  <c r="AR14" i="60"/>
  <c r="AQ14" i="60"/>
  <c r="AP14" i="60"/>
  <c r="AO14" i="60"/>
  <c r="BI13" i="60"/>
  <c r="BH13" i="60"/>
  <c r="BB13" i="60"/>
  <c r="BA13" i="60"/>
  <c r="AZ13" i="60"/>
  <c r="AY13" i="60"/>
  <c r="AX13" i="60"/>
  <c r="AU13" i="60"/>
  <c r="AW13" i="60" s="1"/>
  <c r="AS13" i="60"/>
  <c r="AR13" i="60"/>
  <c r="AQ13" i="60"/>
  <c r="AP13" i="60"/>
  <c r="AO13" i="60"/>
  <c r="BI12" i="60"/>
  <c r="BH12" i="60"/>
  <c r="BB12" i="60"/>
  <c r="BA12" i="60"/>
  <c r="AZ12" i="60"/>
  <c r="AY12" i="60"/>
  <c r="AX12" i="60"/>
  <c r="AU12" i="60"/>
  <c r="AW12" i="60" s="1"/>
  <c r="AS12" i="60"/>
  <c r="AR12" i="60"/>
  <c r="AQ12" i="60"/>
  <c r="AP12" i="60"/>
  <c r="AO12" i="60"/>
  <c r="BI11" i="60"/>
  <c r="BH11" i="60"/>
  <c r="BB11" i="60"/>
  <c r="BA11" i="60"/>
  <c r="AZ11" i="60"/>
  <c r="AY11" i="60"/>
  <c r="AX11" i="60"/>
  <c r="AU11" i="60"/>
  <c r="AW11" i="60" s="1"/>
  <c r="AS11" i="60"/>
  <c r="AR11" i="60"/>
  <c r="AQ11" i="60"/>
  <c r="AP11" i="60"/>
  <c r="AO11" i="60"/>
  <c r="BI10" i="60"/>
  <c r="BH10" i="60"/>
  <c r="BB10" i="60"/>
  <c r="BA10" i="60"/>
  <c r="AZ10" i="60"/>
  <c r="AY10" i="60"/>
  <c r="AX10" i="60"/>
  <c r="AU10" i="60"/>
  <c r="AW10" i="60" s="1"/>
  <c r="AS10" i="60"/>
  <c r="AR10" i="60"/>
  <c r="AQ10" i="60"/>
  <c r="AP10" i="60"/>
  <c r="AO10" i="60"/>
  <c r="BI9" i="60"/>
  <c r="BH9" i="60"/>
  <c r="BB9" i="60"/>
  <c r="BA9" i="60"/>
  <c r="AZ9" i="60"/>
  <c r="AY9" i="60"/>
  <c r="AX9" i="60"/>
  <c r="AV9" i="60"/>
  <c r="AU9" i="60"/>
  <c r="AS9" i="60"/>
  <c r="AR9" i="60"/>
  <c r="AQ9" i="60"/>
  <c r="AP9" i="60"/>
  <c r="AO9" i="60"/>
  <c r="AM9" i="60"/>
  <c r="AD9" i="60"/>
  <c r="S9" i="60"/>
  <c r="J9" i="60"/>
  <c r="BI8" i="60"/>
  <c r="BH8" i="60"/>
  <c r="BB8" i="60"/>
  <c r="BA8" i="60"/>
  <c r="AZ8" i="60"/>
  <c r="AY8" i="60"/>
  <c r="AX8" i="60"/>
  <c r="AV8" i="60"/>
  <c r="AU8" i="60"/>
  <c r="AS8" i="60"/>
  <c r="AR8" i="60"/>
  <c r="AQ8" i="60"/>
  <c r="AP8" i="60"/>
  <c r="AO8" i="60"/>
  <c r="AM8" i="60"/>
  <c r="AD8" i="60"/>
  <c r="S8" i="60"/>
  <c r="J8" i="60"/>
  <c r="BI7" i="60"/>
  <c r="BH7" i="60"/>
  <c r="BB7" i="60"/>
  <c r="BA7" i="60"/>
  <c r="AZ7" i="60"/>
  <c r="AY7" i="60"/>
  <c r="AX7" i="60"/>
  <c r="AV7" i="60"/>
  <c r="AU7" i="60"/>
  <c r="AS7" i="60"/>
  <c r="AR7" i="60"/>
  <c r="AQ7" i="60"/>
  <c r="AP7" i="60"/>
  <c r="AO7" i="60"/>
  <c r="AM7" i="60"/>
  <c r="AD7" i="60"/>
  <c r="S7" i="60"/>
  <c r="J7" i="60"/>
  <c r="AL5" i="60"/>
  <c r="AV5" i="60" s="1"/>
  <c r="AK5" i="60"/>
  <c r="AI5" i="60"/>
  <c r="AS5" i="60" s="1"/>
  <c r="BB5" i="60" s="1"/>
  <c r="AH5" i="60"/>
  <c r="AR5" i="60" s="1"/>
  <c r="BA5" i="60" s="1"/>
  <c r="S4" i="60"/>
  <c r="S23" i="60" l="1"/>
  <c r="BF21" i="60"/>
  <c r="S22" i="60"/>
  <c r="BF22" i="60"/>
  <c r="AO20" i="60"/>
  <c r="AQ20" i="60"/>
  <c r="AY20" i="60"/>
  <c r="AP21" i="60"/>
  <c r="AX21" i="60"/>
  <c r="AZ21" i="60"/>
  <c r="AO22" i="60"/>
  <c r="AQ22" i="60"/>
  <c r="AY22" i="60"/>
  <c r="AP23" i="60"/>
  <c r="AX23" i="60"/>
  <c r="AZ23" i="60"/>
  <c r="AT23" i="60"/>
  <c r="AP20" i="60"/>
  <c r="AX20" i="60"/>
  <c r="AZ20" i="60"/>
  <c r="S21" i="60"/>
  <c r="S20" i="60"/>
  <c r="AW7" i="60"/>
  <c r="AW8" i="60"/>
  <c r="AW9" i="60"/>
  <c r="AQ43" i="60"/>
  <c r="AQ44" i="60"/>
  <c r="BE20" i="60"/>
  <c r="BF20" i="60" s="1"/>
  <c r="AV64" i="60"/>
  <c r="AW64" i="60" s="1"/>
  <c r="J64" i="60"/>
  <c r="AO64" i="60"/>
  <c r="AQ64" i="60"/>
  <c r="AY64" i="60"/>
  <c r="AO65" i="60"/>
  <c r="AQ65" i="60"/>
  <c r="AY65" i="60"/>
  <c r="AO66" i="60"/>
  <c r="AQ66" i="60"/>
  <c r="AY66" i="60"/>
  <c r="AP67" i="60"/>
  <c r="AX67" i="60"/>
  <c r="AZ67" i="60"/>
  <c r="AP64" i="60"/>
  <c r="AX64" i="60"/>
  <c r="AZ64" i="60"/>
  <c r="AP65" i="60"/>
  <c r="AX65" i="60"/>
  <c r="AZ65" i="60"/>
  <c r="AP66" i="60"/>
  <c r="AX66" i="60"/>
  <c r="AZ66" i="60"/>
  <c r="J67" i="60"/>
  <c r="AV67" i="60"/>
  <c r="AW67" i="60" s="1"/>
  <c r="AO67" i="60"/>
  <c r="AQ67" i="60"/>
  <c r="AY67" i="60"/>
  <c r="BF26" i="60"/>
  <c r="AW26" i="60"/>
  <c r="AP42" i="60"/>
  <c r="AX42" i="60"/>
  <c r="AZ42" i="60"/>
  <c r="AX43" i="60"/>
  <c r="AZ43" i="60"/>
  <c r="AO44" i="60"/>
  <c r="AY44" i="60"/>
  <c r="AO45" i="60"/>
  <c r="AQ45" i="60"/>
  <c r="AY45" i="60"/>
  <c r="AO42" i="60"/>
  <c r="AQ42" i="60"/>
  <c r="AY42" i="60"/>
  <c r="AO43" i="60"/>
  <c r="AP44" i="60"/>
  <c r="AX44" i="60"/>
  <c r="AZ44" i="60"/>
  <c r="AP45" i="60"/>
  <c r="AX45" i="60"/>
  <c r="AZ45" i="60"/>
  <c r="AV42" i="60"/>
  <c r="AW42" i="60" s="1"/>
  <c r="BF29" i="60"/>
  <c r="BF30" i="60"/>
  <c r="BF31" i="60"/>
  <c r="BF7" i="60"/>
  <c r="BF8" i="60"/>
  <c r="BF9" i="60"/>
  <c r="AU23" i="60"/>
  <c r="AW23" i="60" s="1"/>
  <c r="BA20" i="60"/>
  <c r="BA21" i="60"/>
  <c r="BA22" i="60"/>
  <c r="BA23" i="60"/>
  <c r="AW29" i="60"/>
  <c r="AW30" i="60"/>
  <c r="AW31" i="60"/>
  <c r="BB42" i="60"/>
  <c r="BB43" i="60"/>
  <c r="BB44" i="60"/>
  <c r="BB45" i="60"/>
  <c r="BF51" i="60"/>
  <c r="BF52" i="60"/>
  <c r="BF53" i="60"/>
  <c r="BA64" i="60"/>
  <c r="BA65" i="60"/>
  <c r="BA66" i="60"/>
  <c r="BA67" i="60"/>
  <c r="BB20" i="60"/>
  <c r="BB21" i="60"/>
  <c r="BB22" i="60"/>
  <c r="BB23" i="60"/>
  <c r="BA42" i="60"/>
  <c r="BA44" i="60"/>
  <c r="BA45" i="60"/>
  <c r="BB64" i="60"/>
  <c r="BB65" i="60"/>
  <c r="BB66" i="60"/>
  <c r="BB67" i="60"/>
  <c r="AS20" i="60"/>
  <c r="AS21" i="60"/>
  <c r="AS22" i="60"/>
  <c r="AR42" i="60"/>
  <c r="AR44" i="60"/>
  <c r="AR45" i="60"/>
  <c r="AS64" i="60"/>
  <c r="AS65" i="60"/>
  <c r="AS66" i="60"/>
  <c r="AS67" i="60"/>
  <c r="AR20" i="60"/>
  <c r="AU20" i="60"/>
  <c r="AW20" i="60" s="1"/>
  <c r="AR21" i="60"/>
  <c r="AU21" i="60"/>
  <c r="AW21" i="60" s="1"/>
  <c r="AR22" i="60"/>
  <c r="AU22" i="60"/>
  <c r="AW22" i="60" s="1"/>
  <c r="AS42" i="60"/>
  <c r="AS43" i="60"/>
  <c r="AS44" i="60"/>
  <c r="AS45" i="60"/>
  <c r="AW51" i="60"/>
  <c r="AW52" i="60"/>
  <c r="AW53" i="60"/>
  <c r="AR64" i="60"/>
  <c r="AR65" i="60"/>
  <c r="AR66" i="60"/>
  <c r="AR67" i="60"/>
  <c r="AY43" i="60"/>
  <c r="BA43" i="60"/>
  <c r="AP43" i="60"/>
  <c r="AR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O32" i="58"/>
  <c r="H31" i="58"/>
  <c r="G31" i="58"/>
  <c r="F31" i="58"/>
  <c r="E31" i="58"/>
  <c r="D31" i="58"/>
  <c r="C31" i="58"/>
  <c r="N31" i="58"/>
  <c r="I31" i="58"/>
  <c r="H29" i="58"/>
  <c r="G29" i="58"/>
  <c r="F29" i="58"/>
  <c r="E29" i="58"/>
  <c r="D29" i="58"/>
  <c r="C29" i="58"/>
  <c r="N34" i="58"/>
  <c r="M34" i="58"/>
  <c r="N26" i="58"/>
  <c r="M26" i="58"/>
  <c r="L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O21" i="58"/>
  <c r="H20" i="58"/>
  <c r="G20" i="58"/>
  <c r="F20" i="58"/>
  <c r="E20" i="58"/>
  <c r="D20" i="58"/>
  <c r="C20" i="58"/>
  <c r="AE19" i="58"/>
  <c r="N20" i="58"/>
  <c r="AE18" i="58"/>
  <c r="H18" i="58"/>
  <c r="G18" i="58"/>
  <c r="F18" i="58"/>
  <c r="E18" i="58"/>
  <c r="D18" i="58"/>
  <c r="C18" i="58"/>
  <c r="AE17" i="58"/>
  <c r="M23" i="58"/>
  <c r="I18" i="58"/>
  <c r="AE16" i="58"/>
  <c r="AE15" i="58"/>
  <c r="N15" i="58"/>
  <c r="M15" i="58"/>
  <c r="L15" i="58"/>
  <c r="AE14" i="58"/>
  <c r="M14" i="58"/>
  <c r="M25" i="58" s="1"/>
  <c r="AE13" i="58"/>
  <c r="AE12" i="58"/>
  <c r="F12" i="58"/>
  <c r="E12" i="58"/>
  <c r="D12" i="58"/>
  <c r="C12" i="58"/>
  <c r="B12" i="58"/>
  <c r="AE11" i="58"/>
  <c r="I11" i="58"/>
  <c r="H11" i="58"/>
  <c r="G11" i="58"/>
  <c r="F11" i="58"/>
  <c r="E11" i="58"/>
  <c r="D11" i="58"/>
  <c r="C11" i="58"/>
  <c r="AE10" i="58"/>
  <c r="O10" i="58"/>
  <c r="AE9" i="58"/>
  <c r="H9" i="58"/>
  <c r="G9" i="58"/>
  <c r="F9" i="58"/>
  <c r="E9" i="58"/>
  <c r="D9" i="58"/>
  <c r="C9" i="58"/>
  <c r="AE8" i="58"/>
  <c r="N9" i="58"/>
  <c r="H7" i="58"/>
  <c r="G7" i="58"/>
  <c r="F7" i="58"/>
  <c r="E7" i="58"/>
  <c r="D7" i="58"/>
  <c r="C7" i="58"/>
  <c r="N12" i="58"/>
  <c r="M12" i="58"/>
  <c r="N18" i="58" l="1"/>
  <c r="I7" i="58"/>
  <c r="N7" i="58"/>
  <c r="I9" i="58"/>
  <c r="M10" i="58"/>
  <c r="I20" i="58"/>
  <c r="N21" i="58"/>
  <c r="N23" i="58"/>
  <c r="I29" i="58"/>
  <c r="N29" i="58"/>
  <c r="M32" i="58"/>
  <c r="N10" i="58"/>
  <c r="M21" i="58"/>
  <c r="N32" i="58"/>
  <c r="N33" i="58" l="1"/>
  <c r="N11" i="58"/>
  <c r="N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Q92" i="48"/>
  <c r="P92" i="48"/>
  <c r="M92" i="48"/>
  <c r="L92" i="48"/>
  <c r="K92" i="48"/>
  <c r="F92" i="48"/>
  <c r="E92" i="48"/>
  <c r="D92" i="48"/>
  <c r="Q91" i="48"/>
  <c r="R91" i="48" s="1"/>
  <c r="L91" i="48"/>
  <c r="K91" i="48"/>
  <c r="E91" i="48"/>
  <c r="D91" i="48"/>
  <c r="Q90" i="48"/>
  <c r="R90" i="48" s="1"/>
  <c r="L90" i="48"/>
  <c r="K90" i="48"/>
  <c r="E90" i="48"/>
  <c r="D90" i="48"/>
  <c r="Q89" i="48"/>
  <c r="P89" i="48"/>
  <c r="L89" i="48"/>
  <c r="K89" i="48"/>
  <c r="E89" i="48"/>
  <c r="D89" i="48"/>
  <c r="Q88" i="48"/>
  <c r="P88" i="48"/>
  <c r="L88" i="48"/>
  <c r="K88" i="48"/>
  <c r="E88" i="48"/>
  <c r="D88" i="48"/>
  <c r="Q87" i="48"/>
  <c r="P87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Q56" i="48"/>
  <c r="P56" i="48"/>
  <c r="M56" i="48"/>
  <c r="L56" i="48"/>
  <c r="K56" i="48"/>
  <c r="F56" i="48"/>
  <c r="E56" i="48"/>
  <c r="D56" i="48"/>
  <c r="Q55" i="48"/>
  <c r="P55" i="48"/>
  <c r="M55" i="48"/>
  <c r="L55" i="48"/>
  <c r="K55" i="48"/>
  <c r="F55" i="48"/>
  <c r="E55" i="48"/>
  <c r="D55" i="48"/>
  <c r="Q54" i="48"/>
  <c r="P54" i="48"/>
  <c r="M54" i="48"/>
  <c r="L54" i="48"/>
  <c r="K54" i="48"/>
  <c r="F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P89" i="47"/>
  <c r="Q96" i="47"/>
  <c r="P96" i="47"/>
  <c r="M96" i="47"/>
  <c r="L96" i="47"/>
  <c r="K96" i="47"/>
  <c r="F96" i="47"/>
  <c r="J95" i="47"/>
  <c r="I95" i="47"/>
  <c r="K95" i="47" s="1"/>
  <c r="C95" i="47"/>
  <c r="B95" i="47"/>
  <c r="P95" i="47" s="1"/>
  <c r="L94" i="47"/>
  <c r="E94" i="47"/>
  <c r="G94" i="47" s="1"/>
  <c r="L93" i="47"/>
  <c r="E93" i="47"/>
  <c r="G93" i="47" s="1"/>
  <c r="Q92" i="47"/>
  <c r="P92" i="47"/>
  <c r="M92" i="47"/>
  <c r="L92" i="47"/>
  <c r="F92" i="47"/>
  <c r="E92" i="47"/>
  <c r="Q91" i="47"/>
  <c r="P91" i="47"/>
  <c r="M91" i="47"/>
  <c r="L91" i="47"/>
  <c r="F91" i="47"/>
  <c r="E91" i="47"/>
  <c r="Q90" i="47"/>
  <c r="P90" i="47"/>
  <c r="M90" i="47"/>
  <c r="L90" i="47"/>
  <c r="F90" i="47"/>
  <c r="E90" i="47"/>
  <c r="Q89" i="47"/>
  <c r="M89" i="47"/>
  <c r="L89" i="47"/>
  <c r="F89" i="47"/>
  <c r="E89" i="47"/>
  <c r="Q88" i="47"/>
  <c r="P88" i="47"/>
  <c r="M88" i="47"/>
  <c r="L88" i="47"/>
  <c r="F88" i="47"/>
  <c r="E88" i="47"/>
  <c r="Q87" i="47"/>
  <c r="P87" i="47"/>
  <c r="M87" i="47"/>
  <c r="L87" i="47"/>
  <c r="F87" i="47"/>
  <c r="E87" i="47"/>
  <c r="Q86" i="47"/>
  <c r="P86" i="47"/>
  <c r="M86" i="47"/>
  <c r="L86" i="47"/>
  <c r="E86" i="47"/>
  <c r="G86" i="47" s="1"/>
  <c r="Q85" i="47"/>
  <c r="P85" i="47"/>
  <c r="M85" i="47"/>
  <c r="L85" i="47"/>
  <c r="F85" i="47"/>
  <c r="E85" i="47"/>
  <c r="Q84" i="47"/>
  <c r="P84" i="47"/>
  <c r="M84" i="47"/>
  <c r="L84" i="47"/>
  <c r="F84" i="47"/>
  <c r="E84" i="47"/>
  <c r="Q83" i="47"/>
  <c r="P83" i="47"/>
  <c r="M83" i="47"/>
  <c r="L83" i="47"/>
  <c r="F83" i="47"/>
  <c r="E83" i="47"/>
  <c r="Q82" i="47"/>
  <c r="P82" i="47"/>
  <c r="M82" i="47"/>
  <c r="L82" i="47"/>
  <c r="F82" i="47"/>
  <c r="E82" i="47"/>
  <c r="Q81" i="47"/>
  <c r="P81" i="47"/>
  <c r="M81" i="47"/>
  <c r="L81" i="47"/>
  <c r="F81" i="47"/>
  <c r="E81" i="47"/>
  <c r="Q80" i="47"/>
  <c r="P80" i="47"/>
  <c r="M80" i="47"/>
  <c r="L80" i="47"/>
  <c r="F80" i="47"/>
  <c r="E80" i="47"/>
  <c r="Q79" i="47"/>
  <c r="P79" i="47"/>
  <c r="M79" i="47"/>
  <c r="L79" i="47"/>
  <c r="F79" i="47"/>
  <c r="E79" i="47"/>
  <c r="Q78" i="47"/>
  <c r="P78" i="47"/>
  <c r="M78" i="47"/>
  <c r="L78" i="47"/>
  <c r="F78" i="47"/>
  <c r="E78" i="47"/>
  <c r="Q77" i="47"/>
  <c r="P77" i="47"/>
  <c r="M77" i="47"/>
  <c r="L77" i="47"/>
  <c r="F77" i="47"/>
  <c r="E77" i="47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E61" i="47" s="1"/>
  <c r="B61" i="47"/>
  <c r="D61" i="47" s="1"/>
  <c r="L60" i="47"/>
  <c r="K60" i="47"/>
  <c r="E60" i="47"/>
  <c r="D60" i="47"/>
  <c r="L59" i="47"/>
  <c r="K59" i="47"/>
  <c r="E59" i="47"/>
  <c r="D59" i="47"/>
  <c r="L58" i="47"/>
  <c r="K58" i="47"/>
  <c r="E58" i="47"/>
  <c r="D58" i="47"/>
  <c r="Q57" i="47"/>
  <c r="P57" i="47"/>
  <c r="M57" i="47"/>
  <c r="L57" i="47"/>
  <c r="K57" i="47"/>
  <c r="F57" i="47"/>
  <c r="E57" i="47"/>
  <c r="D57" i="47"/>
  <c r="Q56" i="47"/>
  <c r="P56" i="47"/>
  <c r="M56" i="47"/>
  <c r="L56" i="47"/>
  <c r="K56" i="47"/>
  <c r="F56" i="47"/>
  <c r="E56" i="47"/>
  <c r="D56" i="47"/>
  <c r="Q55" i="47"/>
  <c r="P55" i="47"/>
  <c r="M55" i="47"/>
  <c r="L55" i="47"/>
  <c r="K55" i="47"/>
  <c r="F55" i="47"/>
  <c r="E55" i="47"/>
  <c r="D55" i="47"/>
  <c r="Q54" i="47"/>
  <c r="P54" i="47"/>
  <c r="M54" i="47"/>
  <c r="L54" i="47"/>
  <c r="K54" i="47"/>
  <c r="F54" i="47"/>
  <c r="E54" i="47"/>
  <c r="D54" i="47"/>
  <c r="Q53" i="47"/>
  <c r="P53" i="47"/>
  <c r="M53" i="47"/>
  <c r="L53" i="47"/>
  <c r="K53" i="47"/>
  <c r="F53" i="47"/>
  <c r="E53" i="47"/>
  <c r="D53" i="47"/>
  <c r="Q52" i="47"/>
  <c r="P52" i="47"/>
  <c r="M52" i="47"/>
  <c r="L52" i="47"/>
  <c r="K52" i="47"/>
  <c r="F52" i="47"/>
  <c r="E52" i="47"/>
  <c r="D52" i="47"/>
  <c r="Q51" i="47"/>
  <c r="P51" i="47"/>
  <c r="M51" i="47"/>
  <c r="L51" i="47"/>
  <c r="K51" i="47"/>
  <c r="F51" i="47"/>
  <c r="E51" i="47"/>
  <c r="D51" i="47"/>
  <c r="Q50" i="47"/>
  <c r="P50" i="47"/>
  <c r="M50" i="47"/>
  <c r="L50" i="47"/>
  <c r="K50" i="47"/>
  <c r="F50" i="47"/>
  <c r="E50" i="47"/>
  <c r="D50" i="47"/>
  <c r="Q49" i="47"/>
  <c r="P49" i="47"/>
  <c r="M49" i="47"/>
  <c r="L49" i="47"/>
  <c r="K49" i="47"/>
  <c r="F49" i="47"/>
  <c r="E49" i="47"/>
  <c r="D49" i="47"/>
  <c r="Q48" i="47"/>
  <c r="P48" i="47"/>
  <c r="M48" i="47"/>
  <c r="L48" i="47"/>
  <c r="K48" i="47"/>
  <c r="F48" i="47"/>
  <c r="E48" i="47"/>
  <c r="D48" i="47"/>
  <c r="Q47" i="47"/>
  <c r="P47" i="47"/>
  <c r="M47" i="47"/>
  <c r="L47" i="47"/>
  <c r="K47" i="47"/>
  <c r="F47" i="47"/>
  <c r="E47" i="47"/>
  <c r="D47" i="47"/>
  <c r="Q46" i="47"/>
  <c r="P46" i="47"/>
  <c r="M46" i="47"/>
  <c r="L46" i="47"/>
  <c r="K46" i="47"/>
  <c r="F46" i="47"/>
  <c r="E46" i="47"/>
  <c r="D46" i="47"/>
  <c r="Q45" i="47"/>
  <c r="P45" i="47"/>
  <c r="M45" i="47"/>
  <c r="L45" i="47"/>
  <c r="K45" i="47"/>
  <c r="F45" i="47"/>
  <c r="E45" i="47"/>
  <c r="D45" i="47"/>
  <c r="Q44" i="47"/>
  <c r="P44" i="47"/>
  <c r="M44" i="47"/>
  <c r="L44" i="47"/>
  <c r="K44" i="47"/>
  <c r="F44" i="47"/>
  <c r="E44" i="47"/>
  <c r="D44" i="47"/>
  <c r="Q43" i="47"/>
  <c r="P43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E62" i="47" s="1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Q31" i="47"/>
  <c r="P31" i="47"/>
  <c r="M31" i="47"/>
  <c r="L31" i="47"/>
  <c r="K31" i="47"/>
  <c r="F31" i="47"/>
  <c r="E31" i="47"/>
  <c r="D31" i="47"/>
  <c r="Q30" i="47"/>
  <c r="P30" i="47"/>
  <c r="M30" i="47"/>
  <c r="L30" i="47"/>
  <c r="K30" i="47"/>
  <c r="F30" i="47"/>
  <c r="E30" i="47"/>
  <c r="D30" i="47"/>
  <c r="Q29" i="47"/>
  <c r="P29" i="47"/>
  <c r="M29" i="47"/>
  <c r="L29" i="47"/>
  <c r="K29" i="47"/>
  <c r="F29" i="47"/>
  <c r="E29" i="47"/>
  <c r="D29" i="47"/>
  <c r="Q28" i="47"/>
  <c r="P28" i="47"/>
  <c r="M28" i="47"/>
  <c r="L28" i="47"/>
  <c r="K28" i="47"/>
  <c r="F28" i="47"/>
  <c r="E28" i="47"/>
  <c r="D28" i="47"/>
  <c r="Q27" i="47"/>
  <c r="P27" i="47"/>
  <c r="M27" i="47"/>
  <c r="L27" i="47"/>
  <c r="K27" i="47"/>
  <c r="F27" i="47"/>
  <c r="E27" i="47"/>
  <c r="D27" i="47"/>
  <c r="Q26" i="47"/>
  <c r="P26" i="47"/>
  <c r="M26" i="47"/>
  <c r="L26" i="47"/>
  <c r="K26" i="47"/>
  <c r="F26" i="47"/>
  <c r="E26" i="47"/>
  <c r="D26" i="47"/>
  <c r="Q25" i="47"/>
  <c r="P25" i="47"/>
  <c r="M25" i="47"/>
  <c r="L25" i="47"/>
  <c r="K25" i="47"/>
  <c r="F25" i="47"/>
  <c r="E25" i="47"/>
  <c r="D25" i="47"/>
  <c r="Q24" i="47"/>
  <c r="P24" i="47"/>
  <c r="M24" i="47"/>
  <c r="L24" i="47"/>
  <c r="K24" i="47"/>
  <c r="F24" i="47"/>
  <c r="E24" i="47"/>
  <c r="D24" i="47"/>
  <c r="Q23" i="47"/>
  <c r="P23" i="47"/>
  <c r="M23" i="47"/>
  <c r="L23" i="47"/>
  <c r="K23" i="47"/>
  <c r="F23" i="47"/>
  <c r="E23" i="47"/>
  <c r="D23" i="47"/>
  <c r="Q22" i="47"/>
  <c r="P22" i="47"/>
  <c r="M22" i="47"/>
  <c r="L22" i="47"/>
  <c r="K22" i="47"/>
  <c r="F22" i="47"/>
  <c r="E22" i="47"/>
  <c r="D22" i="47"/>
  <c r="Q21" i="47"/>
  <c r="P21" i="47"/>
  <c r="M21" i="47"/>
  <c r="L21" i="47"/>
  <c r="K21" i="47"/>
  <c r="F21" i="47"/>
  <c r="E21" i="47"/>
  <c r="D21" i="47"/>
  <c r="Q20" i="47"/>
  <c r="P20" i="47"/>
  <c r="M20" i="47"/>
  <c r="L20" i="47"/>
  <c r="K20" i="47"/>
  <c r="F20" i="47"/>
  <c r="E20" i="47"/>
  <c r="D20" i="47"/>
  <c r="Q19" i="47"/>
  <c r="P19" i="47"/>
  <c r="M19" i="47"/>
  <c r="L19" i="47"/>
  <c r="K19" i="47"/>
  <c r="F19" i="47"/>
  <c r="E19" i="47"/>
  <c r="D19" i="47"/>
  <c r="Q18" i="47"/>
  <c r="P18" i="47"/>
  <c r="M18" i="47"/>
  <c r="L18" i="47"/>
  <c r="K18" i="47"/>
  <c r="F18" i="47"/>
  <c r="E18" i="47"/>
  <c r="D18" i="47"/>
  <c r="Q17" i="47"/>
  <c r="P17" i="47"/>
  <c r="M17" i="47"/>
  <c r="L17" i="47"/>
  <c r="K17" i="47"/>
  <c r="F17" i="47"/>
  <c r="E17" i="47"/>
  <c r="D17" i="47"/>
  <c r="Q16" i="47"/>
  <c r="P16" i="47"/>
  <c r="M16" i="47"/>
  <c r="L16" i="47"/>
  <c r="K16" i="47"/>
  <c r="F16" i="47"/>
  <c r="E16" i="47"/>
  <c r="D16" i="47"/>
  <c r="Q15" i="47"/>
  <c r="P15" i="47"/>
  <c r="M15" i="47"/>
  <c r="L15" i="47"/>
  <c r="K15" i="47"/>
  <c r="F15" i="47"/>
  <c r="E15" i="47"/>
  <c r="D15" i="47"/>
  <c r="Q14" i="47"/>
  <c r="P14" i="47"/>
  <c r="M14" i="47"/>
  <c r="L14" i="47"/>
  <c r="K14" i="47"/>
  <c r="F14" i="47"/>
  <c r="E14" i="47"/>
  <c r="D14" i="47"/>
  <c r="Q13" i="47"/>
  <c r="P13" i="47"/>
  <c r="M13" i="47"/>
  <c r="L13" i="47"/>
  <c r="K13" i="47"/>
  <c r="F13" i="47"/>
  <c r="E13" i="47"/>
  <c r="D13" i="47"/>
  <c r="Q12" i="47"/>
  <c r="P12" i="47"/>
  <c r="M12" i="47"/>
  <c r="L12" i="47"/>
  <c r="K12" i="47"/>
  <c r="F12" i="47"/>
  <c r="E12" i="47"/>
  <c r="D12" i="47"/>
  <c r="Q11" i="47"/>
  <c r="P11" i="47"/>
  <c r="M11" i="47"/>
  <c r="L11" i="47"/>
  <c r="K11" i="47"/>
  <c r="F11" i="47"/>
  <c r="E11" i="47"/>
  <c r="D11" i="47"/>
  <c r="Q10" i="47"/>
  <c r="P10" i="47"/>
  <c r="M10" i="47"/>
  <c r="L10" i="47"/>
  <c r="K10" i="47"/>
  <c r="F10" i="47"/>
  <c r="E10" i="47"/>
  <c r="D10" i="47"/>
  <c r="Q9" i="47"/>
  <c r="P9" i="47"/>
  <c r="M9" i="47"/>
  <c r="L9" i="47"/>
  <c r="K9" i="47"/>
  <c r="F9" i="47"/>
  <c r="E9" i="47"/>
  <c r="D9" i="47"/>
  <c r="Q8" i="47"/>
  <c r="P8" i="47"/>
  <c r="M8" i="47"/>
  <c r="L8" i="47"/>
  <c r="K8" i="47"/>
  <c r="F8" i="47"/>
  <c r="E8" i="47"/>
  <c r="D8" i="47"/>
  <c r="Q7" i="47"/>
  <c r="P7" i="47"/>
  <c r="M7" i="47"/>
  <c r="L7" i="47"/>
  <c r="K7" i="47"/>
  <c r="F7" i="47"/>
  <c r="E7" i="47"/>
  <c r="D7" i="47"/>
  <c r="C6" i="47"/>
  <c r="B6" i="47"/>
  <c r="P5" i="47"/>
  <c r="M5" i="47"/>
  <c r="K5" i="47"/>
  <c r="I5" i="47"/>
  <c r="D5" i="47"/>
  <c r="F5" i="47" s="1"/>
  <c r="P91" i="46"/>
  <c r="Q96" i="46"/>
  <c r="P96" i="46"/>
  <c r="M96" i="46"/>
  <c r="L96" i="46"/>
  <c r="K96" i="46"/>
  <c r="F96" i="46"/>
  <c r="J95" i="46"/>
  <c r="I95" i="46"/>
  <c r="C95" i="46"/>
  <c r="B95" i="46"/>
  <c r="D95" i="46" s="1"/>
  <c r="Q94" i="46"/>
  <c r="P94" i="46"/>
  <c r="M94" i="46"/>
  <c r="L94" i="46"/>
  <c r="K94" i="46"/>
  <c r="F94" i="46"/>
  <c r="E94" i="46"/>
  <c r="D94" i="46"/>
  <c r="Q93" i="46"/>
  <c r="P93" i="46"/>
  <c r="M93" i="46"/>
  <c r="L93" i="46"/>
  <c r="K93" i="46"/>
  <c r="F93" i="46"/>
  <c r="E93" i="46"/>
  <c r="D93" i="46"/>
  <c r="Q92" i="46"/>
  <c r="P92" i="46"/>
  <c r="M92" i="46"/>
  <c r="L92" i="46"/>
  <c r="K92" i="46"/>
  <c r="F92" i="46"/>
  <c r="E92" i="46"/>
  <c r="D92" i="46"/>
  <c r="Q91" i="46"/>
  <c r="M91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Q88" i="46"/>
  <c r="P88" i="46"/>
  <c r="M88" i="46"/>
  <c r="L88" i="46"/>
  <c r="K88" i="46"/>
  <c r="F88" i="46"/>
  <c r="E88" i="46"/>
  <c r="D88" i="46"/>
  <c r="Q87" i="46"/>
  <c r="P87" i="46"/>
  <c r="M87" i="46"/>
  <c r="L87" i="46"/>
  <c r="K87" i="46"/>
  <c r="F87" i="46"/>
  <c r="E87" i="46"/>
  <c r="D87" i="46"/>
  <c r="Q86" i="46"/>
  <c r="P86" i="46"/>
  <c r="M86" i="46"/>
  <c r="L86" i="46"/>
  <c r="K86" i="46"/>
  <c r="F86" i="46"/>
  <c r="E86" i="46"/>
  <c r="D86" i="46"/>
  <c r="Q85" i="46"/>
  <c r="P85" i="46"/>
  <c r="M85" i="46"/>
  <c r="L85" i="46"/>
  <c r="K85" i="46"/>
  <c r="F85" i="46"/>
  <c r="E85" i="46"/>
  <c r="D85" i="46"/>
  <c r="Q84" i="46"/>
  <c r="P84" i="46"/>
  <c r="M84" i="46"/>
  <c r="L84" i="46"/>
  <c r="K84" i="46"/>
  <c r="F84" i="46"/>
  <c r="E84" i="46"/>
  <c r="D84" i="46"/>
  <c r="Q83" i="46"/>
  <c r="P83" i="46"/>
  <c r="M83" i="46"/>
  <c r="L83" i="46"/>
  <c r="K83" i="46"/>
  <c r="F83" i="46"/>
  <c r="E83" i="46"/>
  <c r="D83" i="46"/>
  <c r="Q82" i="46"/>
  <c r="P82" i="46"/>
  <c r="M82" i="46"/>
  <c r="L82" i="46"/>
  <c r="K82" i="46"/>
  <c r="F82" i="46"/>
  <c r="E82" i="46"/>
  <c r="D82" i="46"/>
  <c r="Q81" i="46"/>
  <c r="P81" i="46"/>
  <c r="M81" i="46"/>
  <c r="L81" i="46"/>
  <c r="K81" i="46"/>
  <c r="F81" i="46"/>
  <c r="E81" i="46"/>
  <c r="D81" i="46"/>
  <c r="Q80" i="46"/>
  <c r="P80" i="46"/>
  <c r="M80" i="46"/>
  <c r="L80" i="46"/>
  <c r="K80" i="46"/>
  <c r="F80" i="46"/>
  <c r="E80" i="46"/>
  <c r="D80" i="46"/>
  <c r="Q79" i="46"/>
  <c r="P79" i="46"/>
  <c r="M79" i="46"/>
  <c r="L79" i="46"/>
  <c r="K79" i="46"/>
  <c r="F79" i="46"/>
  <c r="E79" i="46"/>
  <c r="D79" i="46"/>
  <c r="Q78" i="46"/>
  <c r="P78" i="46"/>
  <c r="M78" i="46"/>
  <c r="L78" i="46"/>
  <c r="K78" i="46"/>
  <c r="F78" i="46"/>
  <c r="E78" i="46"/>
  <c r="D78" i="46"/>
  <c r="Q77" i="46"/>
  <c r="P77" i="46"/>
  <c r="M77" i="46"/>
  <c r="L77" i="46"/>
  <c r="K77" i="46"/>
  <c r="F77" i="46"/>
  <c r="E77" i="46"/>
  <c r="D77" i="46"/>
  <c r="Q76" i="46"/>
  <c r="P76" i="46"/>
  <c r="M76" i="46"/>
  <c r="L76" i="46"/>
  <c r="K76" i="46"/>
  <c r="F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P59" i="46"/>
  <c r="M59" i="46"/>
  <c r="L59" i="46"/>
  <c r="K59" i="46"/>
  <c r="F59" i="46"/>
  <c r="E59" i="46"/>
  <c r="D59" i="46"/>
  <c r="Q58" i="46"/>
  <c r="P58" i="46"/>
  <c r="M58" i="46"/>
  <c r="L58" i="46"/>
  <c r="K58" i="46"/>
  <c r="F58" i="46"/>
  <c r="E58" i="46"/>
  <c r="D58" i="46"/>
  <c r="Q57" i="46"/>
  <c r="P57" i="46"/>
  <c r="M57" i="46"/>
  <c r="L57" i="46"/>
  <c r="K57" i="46"/>
  <c r="F57" i="46"/>
  <c r="E57" i="46"/>
  <c r="D57" i="46"/>
  <c r="Q56" i="46"/>
  <c r="P56" i="46"/>
  <c r="M56" i="46"/>
  <c r="L56" i="46"/>
  <c r="K56" i="46"/>
  <c r="F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Q27" i="46"/>
  <c r="P27" i="46"/>
  <c r="M27" i="46"/>
  <c r="L27" i="46"/>
  <c r="K27" i="46"/>
  <c r="F27" i="46"/>
  <c r="E27" i="46"/>
  <c r="D27" i="46"/>
  <c r="Q26" i="46"/>
  <c r="P26" i="46"/>
  <c r="M26" i="46"/>
  <c r="L26" i="46"/>
  <c r="K26" i="46"/>
  <c r="F26" i="46"/>
  <c r="E26" i="46"/>
  <c r="D26" i="46"/>
  <c r="Q25" i="46"/>
  <c r="P25" i="46"/>
  <c r="M25" i="46"/>
  <c r="L25" i="46"/>
  <c r="K25" i="46"/>
  <c r="F25" i="46"/>
  <c r="E25" i="46"/>
  <c r="D25" i="46"/>
  <c r="Q24" i="46"/>
  <c r="P24" i="46"/>
  <c r="M24" i="46"/>
  <c r="L24" i="46"/>
  <c r="K24" i="46"/>
  <c r="F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D96" i="48" l="1"/>
  <c r="N19" i="49"/>
  <c r="P19" i="49" s="1"/>
  <c r="S19" i="49"/>
  <c r="G17" i="49"/>
  <c r="G21" i="49"/>
  <c r="N93" i="48"/>
  <c r="T19" i="49"/>
  <c r="I21" i="49"/>
  <c r="F17" i="49"/>
  <c r="G20" i="49"/>
  <c r="I20" i="49" s="1"/>
  <c r="N94" i="47"/>
  <c r="E95" i="47"/>
  <c r="E96" i="47" s="1"/>
  <c r="Q95" i="47"/>
  <c r="R95" i="47" s="1"/>
  <c r="N94" i="48"/>
  <c r="G93" i="48"/>
  <c r="G94" i="48"/>
  <c r="N58" i="47"/>
  <c r="N59" i="47"/>
  <c r="G58" i="47"/>
  <c r="G59" i="47"/>
  <c r="N89" i="46"/>
  <c r="N93" i="47"/>
  <c r="N60" i="47"/>
  <c r="N90" i="46"/>
  <c r="G89" i="46"/>
  <c r="M95" i="46"/>
  <c r="R62" i="46"/>
  <c r="G91" i="48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R76" i="46"/>
  <c r="R78" i="46"/>
  <c r="R80" i="46"/>
  <c r="R82" i="46"/>
  <c r="R84" i="46"/>
  <c r="R86" i="46"/>
  <c r="R88" i="46"/>
  <c r="G84" i="48"/>
  <c r="N91" i="48"/>
  <c r="N83" i="48"/>
  <c r="R83" i="48"/>
  <c r="N84" i="48"/>
  <c r="N85" i="48"/>
  <c r="N86" i="48"/>
  <c r="N87" i="48"/>
  <c r="N88" i="48"/>
  <c r="N89" i="48"/>
  <c r="N90" i="48"/>
  <c r="R84" i="48"/>
  <c r="G85" i="48"/>
  <c r="R85" i="48"/>
  <c r="G86" i="48"/>
  <c r="R86" i="48"/>
  <c r="G87" i="48"/>
  <c r="R87" i="48"/>
  <c r="G88" i="48"/>
  <c r="R88" i="48"/>
  <c r="G89" i="48"/>
  <c r="R89" i="48"/>
  <c r="G90" i="48"/>
  <c r="M32" i="48"/>
  <c r="F95" i="47"/>
  <c r="G60" i="47"/>
  <c r="R33" i="47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4" i="48"/>
  <c r="R55" i="48"/>
  <c r="N56" i="48"/>
  <c r="N57" i="48"/>
  <c r="R57" i="48"/>
  <c r="R59" i="48"/>
  <c r="M61" i="48"/>
  <c r="M95" i="47"/>
  <c r="G90" i="47"/>
  <c r="R90" i="47"/>
  <c r="G92" i="47"/>
  <c r="R92" i="47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N25" i="47"/>
  <c r="N26" i="47"/>
  <c r="N27" i="47"/>
  <c r="N28" i="47"/>
  <c r="N29" i="47"/>
  <c r="N30" i="47"/>
  <c r="N31" i="47"/>
  <c r="G90" i="46"/>
  <c r="G91" i="46"/>
  <c r="G92" i="46"/>
  <c r="R92" i="46"/>
  <c r="R93" i="46"/>
  <c r="M95" i="48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N92" i="48"/>
  <c r="R9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G92" i="48"/>
  <c r="F95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4" i="48"/>
  <c r="R54" i="48"/>
  <c r="G55" i="48"/>
  <c r="G56" i="48"/>
  <c r="R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N55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N77" i="47"/>
  <c r="R77" i="47"/>
  <c r="N78" i="47"/>
  <c r="R79" i="47"/>
  <c r="N80" i="47"/>
  <c r="N81" i="47"/>
  <c r="R81" i="47"/>
  <c r="N82" i="47"/>
  <c r="R83" i="47"/>
  <c r="N84" i="47"/>
  <c r="N85" i="47"/>
  <c r="R85" i="47"/>
  <c r="N86" i="47"/>
  <c r="R87" i="47"/>
  <c r="N88" i="47"/>
  <c r="N89" i="47"/>
  <c r="N90" i="47"/>
  <c r="N92" i="47"/>
  <c r="R68" i="47"/>
  <c r="G70" i="47"/>
  <c r="R70" i="47"/>
  <c r="G71" i="47"/>
  <c r="G72" i="47"/>
  <c r="R72" i="47"/>
  <c r="G74" i="47"/>
  <c r="R74" i="47"/>
  <c r="G75" i="47"/>
  <c r="G76" i="47"/>
  <c r="R76" i="47"/>
  <c r="G78" i="47"/>
  <c r="R78" i="47"/>
  <c r="G79" i="47"/>
  <c r="G80" i="47"/>
  <c r="R80" i="47"/>
  <c r="G82" i="47"/>
  <c r="R82" i="47"/>
  <c r="G83" i="47"/>
  <c r="G84" i="47"/>
  <c r="R84" i="47"/>
  <c r="R86" i="47"/>
  <c r="G87" i="47"/>
  <c r="G88" i="47"/>
  <c r="R88" i="47"/>
  <c r="G91" i="47"/>
  <c r="R89" i="47"/>
  <c r="R91" i="47"/>
  <c r="R62" i="47"/>
  <c r="R39" i="47"/>
  <c r="G40" i="47"/>
  <c r="G41" i="47"/>
  <c r="R41" i="47"/>
  <c r="G42" i="47"/>
  <c r="G43" i="47"/>
  <c r="R43" i="47"/>
  <c r="G44" i="47"/>
  <c r="G46" i="47"/>
  <c r="R46" i="47"/>
  <c r="G47" i="47"/>
  <c r="G48" i="47"/>
  <c r="R48" i="47"/>
  <c r="G50" i="47"/>
  <c r="R50" i="47"/>
  <c r="G51" i="47"/>
  <c r="G52" i="47"/>
  <c r="R52" i="47"/>
  <c r="G54" i="47"/>
  <c r="R54" i="47"/>
  <c r="G55" i="47"/>
  <c r="G56" i="47"/>
  <c r="R56" i="47"/>
  <c r="R7" i="47"/>
  <c r="R9" i="47"/>
  <c r="R11" i="47"/>
  <c r="R13" i="47"/>
  <c r="R16" i="47"/>
  <c r="R18" i="47"/>
  <c r="R20" i="47"/>
  <c r="R22" i="47"/>
  <c r="R24" i="47"/>
  <c r="R26" i="47"/>
  <c r="R28" i="47"/>
  <c r="R30" i="47"/>
  <c r="F32" i="47"/>
  <c r="N40" i="47"/>
  <c r="N41" i="47"/>
  <c r="N42" i="47"/>
  <c r="N43" i="47"/>
  <c r="N44" i="47"/>
  <c r="N45" i="47"/>
  <c r="N46" i="47"/>
  <c r="N48" i="47"/>
  <c r="N49" i="47"/>
  <c r="N50" i="47"/>
  <c r="N52" i="47"/>
  <c r="N53" i="47"/>
  <c r="N54" i="47"/>
  <c r="N56" i="47"/>
  <c r="N57" i="47"/>
  <c r="R40" i="47"/>
  <c r="R42" i="47"/>
  <c r="R45" i="47"/>
  <c r="R47" i="47"/>
  <c r="R49" i="47"/>
  <c r="R51" i="47"/>
  <c r="R53" i="47"/>
  <c r="R55" i="47"/>
  <c r="R57" i="47"/>
  <c r="P61" i="47"/>
  <c r="Q61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25" i="47"/>
  <c r="R25" i="47"/>
  <c r="G26" i="47"/>
  <c r="G27" i="47"/>
  <c r="R27" i="47"/>
  <c r="G28" i="47"/>
  <c r="G29" i="47"/>
  <c r="R29" i="47"/>
  <c r="G30" i="47"/>
  <c r="G31" i="47"/>
  <c r="R31" i="47"/>
  <c r="Q32" i="47"/>
  <c r="R32" i="47" s="1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D62" i="47"/>
  <c r="R44" i="47"/>
  <c r="G45" i="47"/>
  <c r="N47" i="47"/>
  <c r="G49" i="47"/>
  <c r="N51" i="47"/>
  <c r="G53" i="47"/>
  <c r="N55" i="47"/>
  <c r="G57" i="47"/>
  <c r="G61" i="47"/>
  <c r="F61" i="47"/>
  <c r="M61" i="47"/>
  <c r="G68" i="47"/>
  <c r="G69" i="47"/>
  <c r="N71" i="47"/>
  <c r="G73" i="47"/>
  <c r="N75" i="47"/>
  <c r="G77" i="47"/>
  <c r="N79" i="47"/>
  <c r="G81" i="47"/>
  <c r="N83" i="47"/>
  <c r="G85" i="47"/>
  <c r="N87" i="47"/>
  <c r="G89" i="47"/>
  <c r="N91" i="47"/>
  <c r="D95" i="47"/>
  <c r="D96" i="47" s="1"/>
  <c r="D32" i="47"/>
  <c r="D33" i="47" s="1"/>
  <c r="K32" i="47"/>
  <c r="K33" i="47" s="1"/>
  <c r="M32" i="47"/>
  <c r="G39" i="47"/>
  <c r="N39" i="47"/>
  <c r="K61" i="47"/>
  <c r="K62" i="47" s="1"/>
  <c r="L61" i="47"/>
  <c r="L62" i="47" s="1"/>
  <c r="L95" i="47"/>
  <c r="R91" i="46"/>
  <c r="G93" i="46"/>
  <c r="R94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4" i="46"/>
  <c r="G25" i="46"/>
  <c r="R25" i="46"/>
  <c r="G26" i="46"/>
  <c r="G27" i="46"/>
  <c r="R27" i="46"/>
  <c r="G28" i="46"/>
  <c r="G29" i="46"/>
  <c r="R29" i="46"/>
  <c r="G30" i="46"/>
  <c r="G31" i="46"/>
  <c r="R31" i="46"/>
  <c r="G94" i="46"/>
  <c r="N96" i="46"/>
  <c r="N68" i="46"/>
  <c r="N69" i="46"/>
  <c r="N70" i="46"/>
  <c r="N71" i="46"/>
  <c r="N72" i="46"/>
  <c r="N73" i="46"/>
  <c r="N74" i="46"/>
  <c r="N75" i="46"/>
  <c r="N76" i="46"/>
  <c r="N77" i="46"/>
  <c r="N78" i="46"/>
  <c r="N79" i="46"/>
  <c r="N80" i="46"/>
  <c r="N81" i="46"/>
  <c r="N82" i="46"/>
  <c r="N83" i="46"/>
  <c r="N84" i="46"/>
  <c r="N85" i="46"/>
  <c r="N86" i="46"/>
  <c r="N87" i="46"/>
  <c r="N88" i="46"/>
  <c r="N91" i="46"/>
  <c r="N92" i="46"/>
  <c r="N93" i="46"/>
  <c r="N94" i="46"/>
  <c r="R69" i="46"/>
  <c r="R71" i="46"/>
  <c r="R73" i="46"/>
  <c r="R75" i="46"/>
  <c r="R77" i="46"/>
  <c r="R79" i="46"/>
  <c r="R81" i="46"/>
  <c r="R83" i="46"/>
  <c r="R85" i="46"/>
  <c r="R87" i="46"/>
  <c r="P9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56" i="46"/>
  <c r="N57" i="46"/>
  <c r="R57" i="46"/>
  <c r="N58" i="46"/>
  <c r="N59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G56" i="46"/>
  <c r="R56" i="46"/>
  <c r="G57" i="46"/>
  <c r="G58" i="46"/>
  <c r="R58" i="46"/>
  <c r="G59" i="46"/>
  <c r="Q61" i="46"/>
  <c r="R59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4" i="46"/>
  <c r="R26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R6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K95" i="46"/>
  <c r="P10" i="34"/>
  <c r="P11" i="34"/>
  <c r="S8" i="34"/>
  <c r="T8" i="34"/>
  <c r="S9" i="34"/>
  <c r="S10" i="34"/>
  <c r="T10" i="34"/>
  <c r="S11" i="34"/>
  <c r="T11" i="34"/>
  <c r="S12" i="34"/>
  <c r="T12" i="34"/>
  <c r="S13" i="34"/>
  <c r="T13" i="34"/>
  <c r="S14" i="34"/>
  <c r="S15" i="34"/>
  <c r="T15" i="34"/>
  <c r="S16" i="34"/>
  <c r="T16" i="34"/>
  <c r="S17" i="34"/>
  <c r="T17" i="34"/>
  <c r="S20" i="34"/>
  <c r="S21" i="34"/>
  <c r="P15" i="34"/>
  <c r="P16" i="34"/>
  <c r="N15" i="34"/>
  <c r="T14" i="34"/>
  <c r="N16" i="34"/>
  <c r="G15" i="34"/>
  <c r="G16" i="34"/>
  <c r="I12" i="34"/>
  <c r="I13" i="34"/>
  <c r="I15" i="34"/>
  <c r="I16" i="34"/>
  <c r="I17" i="34"/>
  <c r="I10" i="34"/>
  <c r="I11" i="34"/>
  <c r="T9" i="34"/>
  <c r="N11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M19" i="34"/>
  <c r="O19" i="34" s="1"/>
  <c r="L19" i="34"/>
  <c r="N20" i="34" s="1"/>
  <c r="M21" i="34"/>
  <c r="P21" i="34" s="1"/>
  <c r="M20" i="34"/>
  <c r="P13" i="34"/>
  <c r="O13" i="34"/>
  <c r="N13" i="34"/>
  <c r="P12" i="34"/>
  <c r="P8" i="34"/>
  <c r="O8" i="34"/>
  <c r="N8" i="34"/>
  <c r="P7" i="34"/>
  <c r="L18" i="34"/>
  <c r="N12" i="34"/>
  <c r="O16" i="34"/>
  <c r="N14" i="34"/>
  <c r="N9" i="34"/>
  <c r="F18" i="34"/>
  <c r="H18" i="34" s="1"/>
  <c r="F20" i="34"/>
  <c r="I20" i="34" s="1"/>
  <c r="F21" i="34"/>
  <c r="I21" i="34" s="1"/>
  <c r="E18" i="34"/>
  <c r="S18" i="34" s="1"/>
  <c r="H11" i="34"/>
  <c r="J31" i="2"/>
  <c r="J38" i="2" s="1"/>
  <c r="K31" i="2"/>
  <c r="C31" i="2"/>
  <c r="C38" i="2" s="1"/>
  <c r="D31" i="2"/>
  <c r="K50" i="2"/>
  <c r="J50" i="2"/>
  <c r="D50" i="2"/>
  <c r="C50" i="2"/>
  <c r="K12" i="2"/>
  <c r="J12" i="2"/>
  <c r="D12" i="2"/>
  <c r="R12" i="2" s="1"/>
  <c r="C12" i="2"/>
  <c r="M87" i="36"/>
  <c r="P87" i="36"/>
  <c r="Q87" i="36"/>
  <c r="M88" i="36"/>
  <c r="P88" i="36"/>
  <c r="Q88" i="36"/>
  <c r="M89" i="36"/>
  <c r="P89" i="36"/>
  <c r="Q89" i="36"/>
  <c r="M90" i="36"/>
  <c r="P90" i="36"/>
  <c r="Q90" i="36"/>
  <c r="M93" i="36"/>
  <c r="P93" i="36"/>
  <c r="Q93" i="36"/>
  <c r="F87" i="36"/>
  <c r="F88" i="36"/>
  <c r="F89" i="36"/>
  <c r="F90" i="36"/>
  <c r="F92" i="36"/>
  <c r="F93" i="36"/>
  <c r="M92" i="3"/>
  <c r="P92" i="3"/>
  <c r="Q92" i="3"/>
  <c r="F92" i="3"/>
  <c r="C24" i="2"/>
  <c r="M94" i="3"/>
  <c r="P94" i="3"/>
  <c r="Q94" i="3"/>
  <c r="F94" i="3"/>
  <c r="R37" i="36"/>
  <c r="R66" i="36" s="1"/>
  <c r="C6" i="36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4" i="36"/>
  <c r="P84" i="36"/>
  <c r="Q84" i="36"/>
  <c r="M85" i="36"/>
  <c r="P85" i="36"/>
  <c r="Q85" i="36"/>
  <c r="M86" i="36"/>
  <c r="P86" i="36"/>
  <c r="Q86" i="36"/>
  <c r="F81" i="36"/>
  <c r="F82" i="36"/>
  <c r="F83" i="36"/>
  <c r="F84" i="36"/>
  <c r="F85" i="36"/>
  <c r="F86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F87" i="3"/>
  <c r="F88" i="3"/>
  <c r="F89" i="3"/>
  <c r="F90" i="3"/>
  <c r="F91" i="3"/>
  <c r="M81" i="3"/>
  <c r="P81" i="3"/>
  <c r="Q81" i="3"/>
  <c r="M90" i="3"/>
  <c r="P90" i="3"/>
  <c r="Q90" i="3"/>
  <c r="M91" i="3"/>
  <c r="P91" i="3"/>
  <c r="Q9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L67" i="36"/>
  <c r="J67" i="36"/>
  <c r="E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L38" i="36"/>
  <c r="J38" i="36"/>
  <c r="E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L6" i="36"/>
  <c r="E6" i="36"/>
  <c r="J6" i="36" s="1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G13" i="34"/>
  <c r="H13" i="34"/>
  <c r="M18" i="34"/>
  <c r="O18" i="34" s="1"/>
  <c r="I8" i="34"/>
  <c r="H6" i="34"/>
  <c r="O6" i="34" s="1"/>
  <c r="G6" i="34"/>
  <c r="N6" i="34"/>
  <c r="S5" i="34"/>
  <c r="P5" i="34"/>
  <c r="N5" i="34"/>
  <c r="L5" i="34"/>
  <c r="H12" i="34"/>
  <c r="J61" i="3"/>
  <c r="L61" i="3" s="1"/>
  <c r="I61" i="3"/>
  <c r="K61" i="3" s="1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87" i="3"/>
  <c r="Q87" i="3"/>
  <c r="P88" i="3"/>
  <c r="Q88" i="3"/>
  <c r="P89" i="3"/>
  <c r="Q89" i="3"/>
  <c r="P93" i="3"/>
  <c r="Q93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K91" i="3"/>
  <c r="L91" i="3"/>
  <c r="K92" i="3"/>
  <c r="L92" i="3"/>
  <c r="K93" i="3"/>
  <c r="L93" i="3"/>
  <c r="M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F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N62" i="3" s="1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9" i="34"/>
  <c r="O11" i="34"/>
  <c r="Q11" i="34" s="1"/>
  <c r="O12" i="34"/>
  <c r="O14" i="34"/>
  <c r="P17" i="34"/>
  <c r="N7" i="34"/>
  <c r="P9" i="34"/>
  <c r="O10" i="34"/>
  <c r="Q10" i="34" s="1"/>
  <c r="P14" i="34"/>
  <c r="O15" i="34"/>
  <c r="G14" i="34"/>
  <c r="H16" i="34"/>
  <c r="E19" i="34"/>
  <c r="G20" i="34" s="1"/>
  <c r="H14" i="34"/>
  <c r="H15" i="34"/>
  <c r="T7" i="34"/>
  <c r="H8" i="34"/>
  <c r="H7" i="34"/>
  <c r="I9" i="34"/>
  <c r="I7" i="34"/>
  <c r="G8" i="34"/>
  <c r="G9" i="34"/>
  <c r="S7" i="34"/>
  <c r="K37" i="3"/>
  <c r="H9" i="34"/>
  <c r="I14" i="34"/>
  <c r="D6" i="36"/>
  <c r="K6" i="36"/>
  <c r="P6" i="36"/>
  <c r="B38" i="36"/>
  <c r="D38" i="36"/>
  <c r="I38" i="36"/>
  <c r="K38" i="36"/>
  <c r="P38" i="36"/>
  <c r="B67" i="36"/>
  <c r="D67" i="36"/>
  <c r="I67" i="36"/>
  <c r="K67" i="36"/>
  <c r="P67" i="36"/>
  <c r="G7" i="34"/>
  <c r="N18" i="34"/>
  <c r="G12" i="34"/>
  <c r="H10" i="34"/>
  <c r="J10" i="34" s="1"/>
  <c r="F19" i="34"/>
  <c r="N29" i="3" l="1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7" i="34"/>
  <c r="O21" i="34"/>
  <c r="Q21" i="34" s="1"/>
  <c r="P18" i="34"/>
  <c r="N19" i="34"/>
  <c r="Q19" i="34" s="1"/>
  <c r="Q12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5" i="34"/>
  <c r="N93" i="3"/>
  <c r="F37" i="3"/>
  <c r="J16" i="34"/>
  <c r="U9" i="34"/>
  <c r="D57" i="2"/>
  <c r="F45" i="2" s="1"/>
  <c r="T19" i="34"/>
  <c r="P19" i="34"/>
  <c r="T21" i="34"/>
  <c r="U21" i="34" s="1"/>
  <c r="G71" i="36"/>
  <c r="N50" i="36"/>
  <c r="R89" i="3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93" i="3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J11" i="34"/>
  <c r="I17" i="49"/>
  <c r="G24" i="36"/>
  <c r="N69" i="36"/>
  <c r="N85" i="36"/>
  <c r="N28" i="2"/>
  <c r="N94" i="36"/>
  <c r="G58" i="36"/>
  <c r="G31" i="36"/>
  <c r="P95" i="3"/>
  <c r="G20" i="3"/>
  <c r="U7" i="34"/>
  <c r="U10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9" i="3"/>
  <c r="G83" i="3"/>
  <c r="G79" i="3"/>
  <c r="R70" i="3"/>
  <c r="G55" i="3"/>
  <c r="G13" i="3"/>
  <c r="J15" i="34"/>
  <c r="N96" i="36"/>
  <c r="G78" i="36"/>
  <c r="N60" i="36"/>
  <c r="G59" i="36"/>
  <c r="R11" i="36"/>
  <c r="R15" i="36"/>
  <c r="Q95" i="3"/>
  <c r="N83" i="3"/>
  <c r="N81" i="3"/>
  <c r="N74" i="3"/>
  <c r="N69" i="3"/>
  <c r="R87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S19" i="34"/>
  <c r="Q7" i="34"/>
  <c r="N50" i="2"/>
  <c r="S30" i="2"/>
  <c r="S29" i="2"/>
  <c r="G28" i="2"/>
  <c r="R76" i="36"/>
  <c r="G94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93" i="3"/>
  <c r="R88" i="3"/>
  <c r="R84" i="3"/>
  <c r="R77" i="3"/>
  <c r="R75" i="3"/>
  <c r="R73" i="3"/>
  <c r="R21" i="3"/>
  <c r="D61" i="3"/>
  <c r="G61" i="3" s="1"/>
  <c r="Q13" i="34"/>
  <c r="Q9" i="34"/>
  <c r="U15" i="34"/>
  <c r="J13" i="34"/>
  <c r="G19" i="34"/>
  <c r="T20" i="34"/>
  <c r="U20" i="34" s="1"/>
  <c r="S56" i="2"/>
  <c r="S16" i="2"/>
  <c r="S10" i="2"/>
  <c r="S8" i="2"/>
  <c r="R96" i="36"/>
  <c r="M95" i="36"/>
  <c r="L62" i="36"/>
  <c r="R60" i="36"/>
  <c r="G10" i="36"/>
  <c r="R31" i="36"/>
  <c r="R91" i="3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Q14" i="34"/>
  <c r="U14" i="34"/>
  <c r="J9" i="34"/>
  <c r="S55" i="2"/>
  <c r="Q31" i="2"/>
  <c r="J19" i="2"/>
  <c r="L16" i="2" s="1"/>
  <c r="N9" i="2"/>
  <c r="R95" i="48"/>
  <c r="P95" i="36"/>
  <c r="G73" i="36"/>
  <c r="G75" i="36"/>
  <c r="G82" i="36"/>
  <c r="G85" i="36"/>
  <c r="G87" i="36"/>
  <c r="G88" i="36"/>
  <c r="G89" i="36"/>
  <c r="N89" i="36"/>
  <c r="N68" i="36"/>
  <c r="N74" i="36"/>
  <c r="R82" i="36"/>
  <c r="G69" i="36"/>
  <c r="G90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H20" i="34"/>
  <c r="J20" i="34" s="1"/>
  <c r="H19" i="34"/>
  <c r="H21" i="34"/>
  <c r="J21" i="34" s="1"/>
  <c r="S45" i="2"/>
  <c r="R28" i="2"/>
  <c r="S28" i="2" s="1"/>
  <c r="K19" i="2"/>
  <c r="M16" i="2" s="1"/>
  <c r="S15" i="2"/>
  <c r="N95" i="47"/>
  <c r="R68" i="36"/>
  <c r="R70" i="36"/>
  <c r="R71" i="36"/>
  <c r="N72" i="36"/>
  <c r="N73" i="36"/>
  <c r="R74" i="36"/>
  <c r="R75" i="36"/>
  <c r="N77" i="36"/>
  <c r="R77" i="36"/>
  <c r="N82" i="36"/>
  <c r="N84" i="36"/>
  <c r="N86" i="36"/>
  <c r="N87" i="36"/>
  <c r="N88" i="36"/>
  <c r="R80" i="36"/>
  <c r="R79" i="36"/>
  <c r="R86" i="36"/>
  <c r="R85" i="36"/>
  <c r="R84" i="36"/>
  <c r="R83" i="36"/>
  <c r="R81" i="36"/>
  <c r="R90" i="36"/>
  <c r="R89" i="36"/>
  <c r="R88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I19" i="34"/>
  <c r="J7" i="34"/>
  <c r="J14" i="34"/>
  <c r="S52" i="2"/>
  <c r="N31" i="2"/>
  <c r="D38" i="2"/>
  <c r="F28" i="2" s="1"/>
  <c r="D19" i="2"/>
  <c r="F16" i="2" s="1"/>
  <c r="S7" i="2"/>
  <c r="G47" i="2"/>
  <c r="N47" i="2"/>
  <c r="S49" i="2"/>
  <c r="S48" i="2"/>
  <c r="L54" i="2"/>
  <c r="K57" i="2"/>
  <c r="M51" i="2" s="1"/>
  <c r="L56" i="2"/>
  <c r="Q47" i="2"/>
  <c r="S47" i="2" s="1"/>
  <c r="S32" i="2"/>
  <c r="S26" i="2"/>
  <c r="S27" i="2"/>
  <c r="C19" i="2"/>
  <c r="E10" i="2" s="1"/>
  <c r="G9" i="2"/>
  <c r="R50" i="2"/>
  <c r="S54" i="2"/>
  <c r="S53" i="2"/>
  <c r="S51" i="2"/>
  <c r="Q50" i="2"/>
  <c r="G50" i="2"/>
  <c r="L51" i="2"/>
  <c r="E45" i="2"/>
  <c r="S46" i="2"/>
  <c r="R31" i="2"/>
  <c r="S31" i="2" s="1"/>
  <c r="S37" i="2"/>
  <c r="K38" i="2"/>
  <c r="M35" i="2" s="1"/>
  <c r="N12" i="2"/>
  <c r="Q12" i="2"/>
  <c r="S12" i="2" s="1"/>
  <c r="S11" i="2"/>
  <c r="N93" i="36"/>
  <c r="N91" i="36"/>
  <c r="N70" i="36"/>
  <c r="G92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N91" i="3"/>
  <c r="N88" i="3"/>
  <c r="N92" i="3"/>
  <c r="N89" i="3"/>
  <c r="N87" i="3"/>
  <c r="G72" i="3"/>
  <c r="G70" i="3"/>
  <c r="G94" i="3"/>
  <c r="G91" i="3"/>
  <c r="G90" i="3"/>
  <c r="G88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3" i="34"/>
  <c r="U12" i="34"/>
  <c r="O20" i="34"/>
  <c r="Q20" i="34" s="1"/>
  <c r="U17" i="34"/>
  <c r="J12" i="34"/>
  <c r="G18" i="34"/>
  <c r="J18" i="34" s="1"/>
  <c r="L45" i="2"/>
  <c r="L47" i="2"/>
  <c r="L46" i="2"/>
  <c r="L50" i="2"/>
  <c r="S35" i="2"/>
  <c r="S18" i="2"/>
  <c r="S17" i="2"/>
  <c r="Q18" i="34"/>
  <c r="P20" i="34"/>
  <c r="Q16" i="34"/>
  <c r="O17" i="34"/>
  <c r="T18" i="34"/>
  <c r="U18" i="34" s="1"/>
  <c r="U11" i="34"/>
  <c r="H17" i="34"/>
  <c r="U16" i="34"/>
  <c r="I18" i="34"/>
  <c r="J8" i="34"/>
  <c r="S34" i="2"/>
  <c r="N61" i="48"/>
  <c r="R61" i="47"/>
  <c r="R32" i="46"/>
  <c r="N71" i="36"/>
  <c r="N76" i="36"/>
  <c r="N78" i="36"/>
  <c r="N92" i="36"/>
  <c r="G93" i="36"/>
  <c r="G80" i="36"/>
  <c r="N80" i="36"/>
  <c r="N81" i="36"/>
  <c r="N90" i="36"/>
  <c r="R93" i="36"/>
  <c r="R87" i="36"/>
  <c r="G68" i="36"/>
  <c r="R69" i="36"/>
  <c r="G70" i="36"/>
  <c r="G72" i="36"/>
  <c r="G74" i="36"/>
  <c r="G76" i="36"/>
  <c r="G77" i="36"/>
  <c r="G79" i="36"/>
  <c r="G81" i="36"/>
  <c r="G84" i="36"/>
  <c r="G9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R95" i="46"/>
  <c r="Q95" i="36"/>
  <c r="F95" i="36"/>
  <c r="G83" i="36"/>
  <c r="G86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R94" i="3"/>
  <c r="F95" i="3"/>
  <c r="D96" i="3"/>
  <c r="G87" i="3"/>
  <c r="G86" i="3"/>
  <c r="R85" i="3"/>
  <c r="R80" i="3"/>
  <c r="R76" i="3"/>
  <c r="R74" i="3"/>
  <c r="R72" i="3"/>
  <c r="R71" i="3"/>
  <c r="R90" i="3"/>
  <c r="R83" i="3"/>
  <c r="R92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90" i="3"/>
  <c r="N76" i="3"/>
  <c r="G92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7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N95" i="48"/>
  <c r="L62" i="48"/>
  <c r="L33" i="48"/>
  <c r="N33" i="48" s="1"/>
  <c r="E33" i="48"/>
  <c r="N32" i="47"/>
  <c r="G32" i="47"/>
  <c r="L33" i="47"/>
  <c r="N61" i="47"/>
  <c r="N95" i="46"/>
  <c r="N61" i="46"/>
  <c r="N32" i="46"/>
  <c r="L33" i="46"/>
  <c r="N33" i="46" s="1"/>
  <c r="E96" i="46"/>
  <c r="D62" i="46"/>
  <c r="L62" i="46"/>
  <c r="D33" i="46"/>
  <c r="E38" i="2"/>
  <c r="E35" i="2"/>
  <c r="E32" i="2"/>
  <c r="E29" i="2"/>
  <c r="E31" i="2"/>
  <c r="E30" i="2"/>
  <c r="E26" i="2"/>
  <c r="E36" i="2"/>
  <c r="E33" i="2"/>
  <c r="E28" i="2"/>
  <c r="E27" i="2"/>
  <c r="E34" i="2"/>
  <c r="E37" i="2"/>
  <c r="L26" i="2"/>
  <c r="L28" i="2"/>
  <c r="L30" i="2"/>
  <c r="L33" i="2"/>
  <c r="L35" i="2"/>
  <c r="L29" i="2"/>
  <c r="L34" i="2"/>
  <c r="L36" i="2"/>
  <c r="L32" i="2"/>
  <c r="L27" i="2"/>
  <c r="L37" i="2"/>
  <c r="L31" i="2"/>
  <c r="Q38" i="2"/>
  <c r="J19" i="34" l="1"/>
  <c r="F46" i="2"/>
  <c r="M27" i="2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O56" i="2" s="1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U19" i="34"/>
  <c r="R57" i="2"/>
  <c r="S57" i="2" s="1"/>
  <c r="L8" i="2"/>
  <c r="M15" i="2"/>
  <c r="L7" i="2"/>
  <c r="E14" i="2"/>
  <c r="E17" i="2"/>
  <c r="N33" i="3"/>
  <c r="M31" i="2"/>
  <c r="O31" i="2" s="1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O36" i="2" s="1"/>
  <c r="M32" i="2"/>
  <c r="O32" i="2" s="1"/>
  <c r="M37" i="2"/>
  <c r="O37" i="2" s="1"/>
  <c r="M30" i="2"/>
  <c r="O30" i="2" s="1"/>
  <c r="M29" i="2"/>
  <c r="O29" i="2" s="1"/>
  <c r="O16" i="2"/>
  <c r="O27" i="2"/>
  <c r="F37" i="2"/>
  <c r="H37" i="2" s="1"/>
  <c r="R38" i="2"/>
  <c r="S38" i="2" s="1"/>
  <c r="F35" i="2"/>
  <c r="H35" i="2" s="1"/>
  <c r="F33" i="2"/>
  <c r="H33" i="2" s="1"/>
  <c r="M12" i="2"/>
  <c r="M9" i="2"/>
  <c r="O9" i="2" s="1"/>
  <c r="M18" i="2"/>
  <c r="F13" i="2"/>
  <c r="G33" i="36"/>
  <c r="H45" i="2"/>
  <c r="M14" i="2"/>
  <c r="M13" i="2"/>
  <c r="O13" i="2" s="1"/>
  <c r="F17" i="2"/>
  <c r="H17" i="2" s="1"/>
  <c r="R19" i="2"/>
  <c r="F12" i="2"/>
  <c r="F18" i="2"/>
  <c r="F11" i="2"/>
  <c r="F14" i="2"/>
  <c r="H14" i="2" s="1"/>
  <c r="F8" i="2"/>
  <c r="F15" i="2"/>
  <c r="R95" i="36"/>
  <c r="M49" i="2"/>
  <c r="F34" i="2"/>
  <c r="H34" i="2" s="1"/>
  <c r="F26" i="2"/>
  <c r="H26" i="2" s="1"/>
  <c r="F38" i="2"/>
  <c r="H38" i="2" s="1"/>
  <c r="H28" i="2"/>
  <c r="F32" i="2"/>
  <c r="H32" i="2" s="1"/>
  <c r="G38" i="2"/>
  <c r="F27" i="2"/>
  <c r="H27" i="2" s="1"/>
  <c r="F31" i="2"/>
  <c r="H31" i="2" s="1"/>
  <c r="F29" i="2"/>
  <c r="H29" i="2" s="1"/>
  <c r="F30" i="2"/>
  <c r="H30" i="2" s="1"/>
  <c r="E15" i="2"/>
  <c r="E18" i="2"/>
  <c r="E13" i="2"/>
  <c r="E11" i="2"/>
  <c r="F10" i="2"/>
  <c r="H10" i="2" s="1"/>
  <c r="F9" i="2"/>
  <c r="O51" i="2"/>
  <c r="M55" i="2"/>
  <c r="M48" i="2"/>
  <c r="O48" i="2" s="1"/>
  <c r="M52" i="2"/>
  <c r="O52" i="2" s="1"/>
  <c r="M54" i="2"/>
  <c r="M47" i="2"/>
  <c r="M46" i="2"/>
  <c r="N57" i="2"/>
  <c r="O46" i="2"/>
  <c r="O47" i="2"/>
  <c r="M53" i="2"/>
  <c r="M45" i="2"/>
  <c r="O45" i="2" s="1"/>
  <c r="S50" i="2"/>
  <c r="M50" i="2"/>
  <c r="O50" i="2" s="1"/>
  <c r="O54" i="2"/>
  <c r="M33" i="2"/>
  <c r="O33" i="2" s="1"/>
  <c r="G19" i="2"/>
  <c r="E9" i="2"/>
  <c r="E16" i="2"/>
  <c r="H16" i="2" s="1"/>
  <c r="E8" i="2"/>
  <c r="E12" i="2"/>
  <c r="Q19" i="2"/>
  <c r="M28" i="2"/>
  <c r="O28" i="2" s="1"/>
  <c r="N32" i="36"/>
  <c r="L57" i="2"/>
  <c r="N33" i="36"/>
  <c r="R61" i="36"/>
  <c r="L38" i="2"/>
  <c r="H50" i="2" l="1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</calcChain>
</file>

<file path=xl/sharedStrings.xml><?xml version="1.0" encoding="utf-8"?>
<sst xmlns="http://schemas.openxmlformats.org/spreadsheetml/2006/main" count="1578" uniqueCount="218">
  <si>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</si>
  <si>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</si>
  <si>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</si>
  <si>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</si>
  <si>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</si>
  <si>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</si>
  <si>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</si>
  <si>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</si>
  <si>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</si>
  <si>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</si>
  <si>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</si>
  <si>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</si>
  <si>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</si>
  <si>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</si>
  <si>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</si>
  <si>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</si>
  <si>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</si>
  <si>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</si>
  <si>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</si>
  <si>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</si>
  <si>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</si>
  <si>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</si>
  <si>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</si>
  <si>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</si>
  <si>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</si>
  <si>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</si>
  <si>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</si>
  <si>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</si>
  <si>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</si>
  <si>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</si>
  <si>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</si>
  <si>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</si>
  <si>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</si>
  <si>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</si>
  <si>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</si>
  <si>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</si>
  <si>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</si>
  <si>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</si>
  <si>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</si>
  <si>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</si>
  <si>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</si>
  <si>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Superior a 2 Litros</t>
  </si>
  <si>
    <t>2017 /2016</t>
  </si>
  <si>
    <t>Vinho Licoroso com DOP / IGP</t>
  </si>
  <si>
    <t>Vinho (ex-mesa)</t>
  </si>
  <si>
    <t>Vinho com Indicação de Casta</t>
  </si>
  <si>
    <t>Vinho Licoroso sem DOP / IGP</t>
  </si>
  <si>
    <r>
      <t xml:space="preserve">D </t>
    </r>
    <r>
      <rPr>
        <b/>
        <sz val="11"/>
        <color indexed="9"/>
        <rFont val="Calibri"/>
        <family val="2"/>
      </rPr>
      <t>2017/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</si>
  <si>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</si>
  <si>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jan - mar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</si>
  <si>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</si>
  <si>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</si>
  <si>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</si>
  <si>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</si>
  <si>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</si>
  <si>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</si>
  <si>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</si>
  <si>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</si>
  <si>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</si>
  <si>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</si>
  <si>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</si>
  <si>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 xml:space="preserve">Evolução Mensal </t>
  </si>
  <si>
    <t>2013 / 2014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</si>
  <si>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</si>
  <si>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</si>
  <si>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</si>
  <si>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</si>
  <si>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</si>
  <si>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</si>
  <si>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</si>
  <si>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</si>
  <si>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</si>
  <si>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</si>
  <si>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</si>
  <si>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</si>
  <si>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</si>
  <si>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</si>
  <si>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</si>
  <si>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</si>
  <si>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</si>
  <si>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</si>
  <si>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</si>
  <si>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</si>
  <si>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</si>
  <si>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</si>
  <si>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</si>
  <si>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</si>
  <si>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</si>
  <si>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</si>
  <si>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</si>
  <si>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</si>
  <si>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</si>
  <si>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</si>
  <si>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</si>
  <si>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</si>
  <si>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</si>
  <si>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</si>
  <si>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</si>
  <si>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</si>
  <si>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</si>
  <si>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</si>
  <si>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</si>
  <si>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</si>
  <si>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</si>
  <si>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</si>
  <si>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2007/2016</t>
  </si>
  <si>
    <t>D       2017/2016</t>
  </si>
  <si>
    <t>1 - Evolução Recente da Balança Comercial</t>
  </si>
  <si>
    <t xml:space="preserve">             </t>
  </si>
  <si>
    <t xml:space="preserve">2 - Evolução  Mensal e Trimestral do Comércio  Internacional </t>
  </si>
  <si>
    <t>5 - Evolução das Exportações com Destino a uma Selecção de Mercados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</si>
  <si>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</si>
  <si>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</si>
  <si>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</si>
  <si>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com  IGP por Mercado / Acondicionamento</t>
  </si>
  <si>
    <t>Evolução das Exportações de Vinho (ex-mesa) por Mercado / Acondicionamento</t>
  </si>
  <si>
    <t>3 - Exportações por Tipo de Produto</t>
  </si>
  <si>
    <t>4 - Evolução das Exportações de Vinho (NC 2204) por Mercado / Acondicionamento</t>
  </si>
  <si>
    <t>7 - Evolução das Exportações de Vinho com DOP + Vinho com IGP + Vinho (ex-vinho mesa) com Destino a uma Selecção de Mercados</t>
  </si>
  <si>
    <t>8 - Evolução das Exportações de Vinho com DOP por Mercado / Acondicionamento</t>
  </si>
  <si>
    <t>9 - Evolução das Exportações de Vinho com DOP com Destino a uma Selecção de Mercados</t>
  </si>
  <si>
    <t>10 - Evolução das Exportações de Vinho com IGP por Mercado / Acondicionamento</t>
  </si>
  <si>
    <t>11 - Evolução das Exportações de Vinho com IGP com Destino a uma Seleção de Mercados</t>
  </si>
  <si>
    <t>12 - Evolução das Exportações de Vinho ( ex-vinho mesa) por Mercado / Acondicionamento</t>
  </si>
  <si>
    <t>13- Evolução das Exportações de Vinho (ex-vinho mesa) com Destino a uma Seleção de Mercados</t>
  </si>
  <si>
    <t>Evolução das Exportações de Vinhos Espumantes e Espumosos por Mercado</t>
  </si>
  <si>
    <t>14. 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</si>
  <si>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</si>
  <si>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</si>
  <si>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16. Evolução das Exportações de Vinho Licoroso com DOP Porto por Mercado</t>
  </si>
  <si>
    <t>15. Evolução das Exportações de Vinhos Espumantes e Espumosos com Destino a uma Seleção de Mercados</t>
  </si>
  <si>
    <t>17. 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</si>
  <si>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</si>
  <si>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</si>
  <si>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</si>
  <si>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18. Evolução das Exportações de Vinho Licoroso com DOP Madeira por Mercado</t>
  </si>
  <si>
    <t>19. Evolução das Exportações de Vinho Licoroso com DOP Madeira com Destino a uma Seleção de Mercados</t>
  </si>
  <si>
    <t>2015 - Ddados definitivos Revistos</t>
  </si>
  <si>
    <t>2016 - Dados Provisórios</t>
  </si>
  <si>
    <t xml:space="preserve"> Total</t>
  </si>
  <si>
    <t>6 - Evolução das Exportações de Vinho com DOP + IGP + Vinho ( ex-vinho mesa) por Mercado / Acondicionamento</t>
  </si>
  <si>
    <t>Dezembro 2017 vs Dezembro 2016</t>
  </si>
  <si>
    <t>Jan - dez</t>
  </si>
  <si>
    <t>jan - dez</t>
  </si>
  <si>
    <t>FRANCA</t>
  </si>
  <si>
    <t>REINO UNIDO</t>
  </si>
  <si>
    <t>E.U.AMERICA</t>
  </si>
  <si>
    <t>ALEMANHA</t>
  </si>
  <si>
    <t>PAISES BAIXOS</t>
  </si>
  <si>
    <t>BELGICA</t>
  </si>
  <si>
    <t>ANGOLA</t>
  </si>
  <si>
    <t>BRASIL</t>
  </si>
  <si>
    <t>CANADA</t>
  </si>
  <si>
    <t>SUICA</t>
  </si>
  <si>
    <t>ESPANHA</t>
  </si>
  <si>
    <t>CHINA</t>
  </si>
  <si>
    <t>POLONIA</t>
  </si>
  <si>
    <t>DINAMARCA</t>
  </si>
  <si>
    <t>SUECIA</t>
  </si>
  <si>
    <t>LUXEMBURGO</t>
  </si>
  <si>
    <t>NORUEGA</t>
  </si>
  <si>
    <t>PAISES PT N/ DETERM.</t>
  </si>
  <si>
    <t>JAPAO</t>
  </si>
  <si>
    <t>MACAU</t>
  </si>
  <si>
    <t>ITALIA</t>
  </si>
  <si>
    <t>FINLANDIA</t>
  </si>
  <si>
    <t>GUINE BISSAU</t>
  </si>
  <si>
    <t>FEDERAÇÃO RUSSA</t>
  </si>
  <si>
    <t>IRLANDA</t>
  </si>
  <si>
    <t>AUSTRIA</t>
  </si>
  <si>
    <t>REP. CHECA</t>
  </si>
  <si>
    <t>LETONIA</t>
  </si>
  <si>
    <t>ESTONIA</t>
  </si>
  <si>
    <t>LITUANIA</t>
  </si>
  <si>
    <t>CHIPRE</t>
  </si>
  <si>
    <t>ROMENIA</t>
  </si>
  <si>
    <t>BULGARIA</t>
  </si>
  <si>
    <t>MALTA</t>
  </si>
  <si>
    <t>CABO VERDE</t>
  </si>
  <si>
    <t>AUSTRALIA</t>
  </si>
  <si>
    <t>S.TOME PRINCIPE</t>
  </si>
  <si>
    <t>EMIRATOS ARABES</t>
  </si>
  <si>
    <t>HONG-KONG</t>
  </si>
  <si>
    <t>MOCAMBIQUE</t>
  </si>
  <si>
    <t>SUAZILANDIA</t>
  </si>
  <si>
    <t>SINGAPURA</t>
  </si>
  <si>
    <t>MEXICO</t>
  </si>
  <si>
    <t>TAIWAN</t>
  </si>
  <si>
    <t>NOVA ZELANDIA</t>
  </si>
  <si>
    <t>FILIPINAS</t>
  </si>
  <si>
    <t>TIMOR LESTE</t>
  </si>
  <si>
    <t>COREIA DO SUL</t>
  </si>
  <si>
    <t>UCRANIA</t>
  </si>
  <si>
    <t>Evolução das Exportações de Vinho com DOP + Vinho com IGP + Vinho (ex-mesa) com Destino a uma Seleção de Mercados</t>
  </si>
  <si>
    <t>PROV/ABAST.BORDO UE</t>
  </si>
  <si>
    <t>AFRICA DO SUL</t>
  </si>
  <si>
    <t>PARAGUAI</t>
  </si>
  <si>
    <t>COLOMBIA</t>
  </si>
  <si>
    <t>GRECIA</t>
  </si>
  <si>
    <t>ANDORRA</t>
  </si>
  <si>
    <t>URUGUAI</t>
  </si>
  <si>
    <t>NIGERIA</t>
  </si>
  <si>
    <t>TURQUIA</t>
  </si>
  <si>
    <t>CONGO</t>
  </si>
  <si>
    <t>ZAIRE</t>
  </si>
  <si>
    <t>PROV/ABAST.BORDO PT</t>
  </si>
  <si>
    <t>REP. ESLOVACA</t>
  </si>
  <si>
    <t>SÃO BARTOLOMEU</t>
  </si>
  <si>
    <t>INDIA</t>
  </si>
  <si>
    <t>GUINE EQUATORIAL</t>
  </si>
  <si>
    <t>SERVIA</t>
  </si>
  <si>
    <t>LIBANO</t>
  </si>
  <si>
    <t>HUNGRIA</t>
  </si>
  <si>
    <t>ISLANDIA</t>
  </si>
  <si>
    <t>ISRAEL</t>
  </si>
  <si>
    <t>BIELORRUSSIA</t>
  </si>
  <si>
    <t>COSTA DO MARFIM</t>
  </si>
  <si>
    <t>TAILANDIA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</si>
</sst>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6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2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medium">
        <color theme="5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2" fontId="0" fillId="0" borderId="0" xfId="0" applyNumberFormat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0" fillId="0" borderId="10" xfId="0" applyBorder="1"/>
    <xf numFmtId="0" fontId="0" fillId="0" borderId="11" xfId="0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1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0" fontId="13" fillId="0" borderId="9" xfId="0" applyFont="1" applyBorder="1"/>
    <xf numFmtId="3" fontId="13" fillId="0" borderId="12" xfId="0" applyNumberFormat="1" applyFont="1" applyBorder="1"/>
    <xf numFmtId="164" fontId="13" fillId="0" borderId="9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12" xfId="0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21" xfId="0" applyFont="1" applyBorder="1"/>
    <xf numFmtId="0" fontId="13" fillId="0" borderId="2" xfId="0" applyFont="1" applyBorder="1"/>
    <xf numFmtId="3" fontId="13" fillId="0" borderId="2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164" fontId="5" fillId="0" borderId="11" xfId="0" applyNumberFormat="1" applyFont="1" applyBorder="1"/>
    <xf numFmtId="164" fontId="9" fillId="0" borderId="16" xfId="0" applyNumberFormat="1" applyFont="1" applyBorder="1"/>
    <xf numFmtId="0" fontId="9" fillId="0" borderId="21" xfId="0" applyFont="1" applyBorder="1"/>
    <xf numFmtId="3" fontId="9" fillId="0" borderId="22" xfId="0" applyNumberFormat="1" applyFont="1" applyBorder="1"/>
    <xf numFmtId="164" fontId="9" fillId="0" borderId="21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8" fillId="0" borderId="24" xfId="0" applyNumberFormat="1" applyFont="1" applyFill="1" applyBorder="1" applyAlignment="1"/>
    <xf numFmtId="164" fontId="8" fillId="0" borderId="18" xfId="0" applyNumberFormat="1" applyFont="1" applyFill="1" applyBorder="1" applyAlignment="1"/>
    <xf numFmtId="0" fontId="13" fillId="0" borderId="16" xfId="0" applyFont="1" applyBorder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164" fontId="8" fillId="0" borderId="0" xfId="0" applyNumberFormat="1" applyFont="1" applyFill="1" applyBorder="1" applyAlignment="1"/>
    <xf numFmtId="0" fontId="5" fillId="0" borderId="0" xfId="0" applyFont="1"/>
    <xf numFmtId="164" fontId="4" fillId="0" borderId="1" xfId="0" applyNumberFormat="1" applyFont="1" applyFill="1" applyBorder="1" applyAlignment="1"/>
    <xf numFmtId="164" fontId="8" fillId="0" borderId="4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9" xfId="0" applyBorder="1"/>
    <xf numFmtId="0" fontId="0" fillId="0" borderId="48" xfId="0" applyBorder="1"/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164" fontId="4" fillId="0" borderId="2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50" xfId="0" applyNumberFormat="1" applyBorder="1" applyAlignment="1"/>
    <xf numFmtId="3" fontId="0" fillId="0" borderId="14" xfId="0" applyNumberFormat="1" applyBorder="1" applyAlignment="1"/>
    <xf numFmtId="164" fontId="0" fillId="0" borderId="34" xfId="0" applyNumberFormat="1" applyBorder="1" applyAlignment="1"/>
    <xf numFmtId="164" fontId="4" fillId="0" borderId="51" xfId="0" applyNumberFormat="1" applyFont="1" applyFill="1" applyBorder="1" applyAlignment="1"/>
    <xf numFmtId="0" fontId="0" fillId="0" borderId="36" xfId="0" applyBorder="1" applyAlignment="1"/>
    <xf numFmtId="164" fontId="4" fillId="0" borderId="52" xfId="0" applyNumberFormat="1" applyFont="1" applyFill="1" applyBorder="1" applyAlignment="1"/>
    <xf numFmtId="164" fontId="4" fillId="0" borderId="5" xfId="0" applyNumberFormat="1" applyFont="1" applyFill="1" applyBorder="1" applyAlignment="1"/>
    <xf numFmtId="3" fontId="0" fillId="0" borderId="2" xfId="0" applyNumberFormat="1" applyBorder="1" applyAlignment="1"/>
    <xf numFmtId="3" fontId="0" fillId="0" borderId="51" xfId="0" applyNumberFormat="1" applyBorder="1" applyAlignment="1"/>
    <xf numFmtId="3" fontId="0" fillId="0" borderId="1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164" fontId="8" fillId="0" borderId="17" xfId="0" applyNumberFormat="1" applyFont="1" applyFill="1" applyBorder="1" applyAlignment="1"/>
    <xf numFmtId="0" fontId="12" fillId="2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164" fontId="4" fillId="0" borderId="21" xfId="0" applyNumberFormat="1" applyFont="1" applyFill="1" applyBorder="1" applyAlignment="1"/>
    <xf numFmtId="164" fontId="4" fillId="0" borderId="16" xfId="0" applyNumberFormat="1" applyFont="1" applyFill="1" applyBorder="1" applyAlignment="1"/>
    <xf numFmtId="164" fontId="8" fillId="0" borderId="10" xfId="0" applyNumberFormat="1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7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7" xfId="0" applyNumberFormat="1" applyFont="1" applyBorder="1"/>
    <xf numFmtId="164" fontId="0" fillId="0" borderId="87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3" fontId="7" fillId="0" borderId="31" xfId="0" applyNumberFormat="1" applyFont="1" applyBorder="1"/>
    <xf numFmtId="3" fontId="9" fillId="0" borderId="89" xfId="0" applyNumberFormat="1" applyFont="1" applyBorder="1"/>
    <xf numFmtId="3" fontId="13" fillId="0" borderId="24" xfId="0" applyNumberFormat="1" applyFont="1" applyBorder="1"/>
    <xf numFmtId="3" fontId="13" fillId="0" borderId="25" xfId="0" applyNumberFormat="1" applyFont="1" applyBorder="1"/>
    <xf numFmtId="3" fontId="0" fillId="0" borderId="26" xfId="0" applyNumberFormat="1" applyBorder="1"/>
    <xf numFmtId="164" fontId="7" fillId="0" borderId="31" xfId="0" applyNumberFormat="1" applyFont="1" applyBorder="1"/>
    <xf numFmtId="164" fontId="9" fillId="0" borderId="89" xfId="0" applyNumberFormat="1" applyFont="1" applyBorder="1"/>
    <xf numFmtId="164" fontId="0" fillId="0" borderId="26" xfId="0" applyNumberFormat="1" applyBorder="1"/>
    <xf numFmtId="164" fontId="13" fillId="0" borderId="24" xfId="0" applyNumberFormat="1" applyFont="1" applyBorder="1"/>
    <xf numFmtId="164" fontId="13" fillId="0" borderId="25" xfId="0" applyNumberFormat="1" applyFont="1" applyBorder="1"/>
    <xf numFmtId="164" fontId="4" fillId="0" borderId="89" xfId="0" applyNumberFormat="1" applyFont="1" applyFill="1" applyBorder="1" applyAlignment="1"/>
    <xf numFmtId="164" fontId="4" fillId="0" borderId="87" xfId="0" applyNumberFormat="1" applyFont="1" applyFill="1" applyBorder="1" applyAlignment="1"/>
    <xf numFmtId="164" fontId="8" fillId="0" borderId="26" xfId="0" applyNumberFormat="1" applyFont="1" applyFill="1" applyBorder="1" applyAlignment="1"/>
    <xf numFmtId="164" fontId="8" fillId="0" borderId="27" xfId="0" applyNumberFormat="1" applyFont="1" applyFill="1" applyBorder="1" applyAlignment="1"/>
    <xf numFmtId="2" fontId="7" fillId="0" borderId="27" xfId="0" applyNumberFormat="1" applyFont="1" applyBorder="1"/>
    <xf numFmtId="2" fontId="0" fillId="0" borderId="24" xfId="0" applyNumberFormat="1" applyFont="1" applyBorder="1"/>
    <xf numFmtId="2" fontId="0" fillId="0" borderId="25" xfId="0" applyNumberFormat="1" applyFont="1" applyBorder="1"/>
    <xf numFmtId="2" fontId="7" fillId="0" borderId="24" xfId="0" applyNumberFormat="1" applyFont="1" applyBorder="1"/>
    <xf numFmtId="2" fontId="7" fillId="0" borderId="31" xfId="0" applyNumberFormat="1" applyFont="1" applyBorder="1"/>
    <xf numFmtId="2" fontId="7" fillId="0" borderId="25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164" fontId="0" fillId="0" borderId="0" xfId="0" applyNumberFormat="1" applyFont="1" applyBorder="1"/>
    <xf numFmtId="0" fontId="8" fillId="2" borderId="62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3" fontId="0" fillId="0" borderId="91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91" xfId="0" applyNumberFormat="1" applyBorder="1"/>
    <xf numFmtId="4" fontId="0" fillId="0" borderId="7" xfId="0" applyNumberFormat="1" applyBorder="1"/>
    <xf numFmtId="4" fontId="0" fillId="0" borderId="8" xfId="0" applyNumberFormat="1" applyBorder="1"/>
    <xf numFmtId="3" fontId="0" fillId="0" borderId="31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4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2" borderId="6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15" fillId="2" borderId="69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'1'!$B$6:$K$6</c:f>
              <c:numCache>
                <c:formatCode>#,##0</c:formatCode>
                <c:ptCount val="10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997328"/>
        <c:axId val="478997720"/>
      </c:barChart>
      <c:catAx>
        <c:axId val="47899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478997720"/>
        <c:crosses val="autoZero"/>
        <c:auto val="1"/>
        <c:lblAlgn val="ctr"/>
        <c:lblOffset val="100"/>
        <c:noMultiLvlLbl val="0"/>
      </c:catAx>
      <c:valAx>
        <c:axId val="478997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7899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13768"/>
        <c:axId val="486314160"/>
      </c:lineChart>
      <c:catAx>
        <c:axId val="486313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314160"/>
        <c:crosses val="autoZero"/>
        <c:auto val="1"/>
        <c:lblAlgn val="ctr"/>
        <c:lblOffset val="100"/>
        <c:noMultiLvlLbl val="0"/>
      </c:catAx>
      <c:valAx>
        <c:axId val="486314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313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314944"/>
        <c:axId val="486315336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14944"/>
        <c:axId val="486315336"/>
      </c:lineChart>
      <c:catAx>
        <c:axId val="48631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86315336"/>
        <c:crosses val="autoZero"/>
        <c:auto val="1"/>
        <c:lblAlgn val="ctr"/>
        <c:lblOffset val="100"/>
        <c:noMultiLvlLbl val="0"/>
      </c:catAx>
      <c:valAx>
        <c:axId val="486315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31494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'1'!$B$28:$K$28</c:f>
              <c:numCache>
                <c:formatCode>#,##0</c:formatCode>
                <c:ptCount val="10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316120"/>
        <c:axId val="486316512"/>
      </c:barChart>
      <c:catAx>
        <c:axId val="48631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316512"/>
        <c:crosses val="autoZero"/>
        <c:auto val="1"/>
        <c:lblAlgn val="ctr"/>
        <c:lblOffset val="100"/>
        <c:noMultiLvlLbl val="0"/>
      </c:catAx>
      <c:valAx>
        <c:axId val="486316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316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'1'!$B$30:$K$30</c:f>
              <c:numCache>
                <c:formatCode>#,##0</c:formatCode>
                <c:ptCount val="10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487880"/>
        <c:axId val="486488272"/>
      </c:barChart>
      <c:catAx>
        <c:axId val="48648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488272"/>
        <c:crosses val="autoZero"/>
        <c:auto val="1"/>
        <c:lblAlgn val="ctr"/>
        <c:lblOffset val="100"/>
        <c:noMultiLvlLbl val="0"/>
      </c:catAx>
      <c:valAx>
        <c:axId val="4864882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487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'1'!$B$32:$K$32</c:f>
              <c:numCache>
                <c:formatCode>#,##0</c:formatCode>
                <c:ptCount val="10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489056"/>
        <c:axId val="486489448"/>
      </c:barChart>
      <c:catAx>
        <c:axId val="4864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489448"/>
        <c:crosses val="autoZero"/>
        <c:auto val="1"/>
        <c:lblAlgn val="ctr"/>
        <c:lblOffset val="100"/>
        <c:noMultiLvlLbl val="0"/>
      </c:catAx>
      <c:valAx>
        <c:axId val="486489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48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'1'!$P$13:$R$13</c:f>
              <c:numCache>
                <c:formatCode>General</c:formatCode>
                <c:ptCount val="3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90232"/>
        <c:axId val="486490624"/>
      </c:lineChart>
      <c:catAx>
        <c:axId val="486490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490624"/>
        <c:crosses val="autoZero"/>
        <c:auto val="1"/>
        <c:lblAlgn val="ctr"/>
        <c:lblOffset val="100"/>
        <c:noMultiLvlLbl val="0"/>
      </c:catAx>
      <c:valAx>
        <c:axId val="486490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490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404328"/>
        <c:axId val="487404720"/>
      </c:lineChart>
      <c:catAx>
        <c:axId val="487404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404720"/>
        <c:crosses val="autoZero"/>
        <c:auto val="1"/>
        <c:lblAlgn val="ctr"/>
        <c:lblOffset val="100"/>
        <c:noMultiLvlLbl val="0"/>
      </c:catAx>
      <c:valAx>
        <c:axId val="487404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7404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05504"/>
        <c:axId val="487405896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05504"/>
        <c:axId val="487405896"/>
      </c:lineChart>
      <c:catAx>
        <c:axId val="48740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87405896"/>
        <c:crosses val="autoZero"/>
        <c:auto val="1"/>
        <c:lblAlgn val="ctr"/>
        <c:lblOffset val="100"/>
        <c:noMultiLvlLbl val="0"/>
      </c:catAx>
      <c:valAx>
        <c:axId val="487405896"/>
        <c:scaling>
          <c:orientation val="minMax"/>
          <c:max val="1000"/>
        </c:scaling>
        <c:delete val="1"/>
        <c:axPos val="l"/>
        <c:numFmt formatCode="General" sourceLinked="1"/>
        <c:majorTickMark val="out"/>
        <c:minorTickMark val="none"/>
        <c:tickLblPos val="nextTo"/>
        <c:crossAx val="487405504"/>
        <c:crosses val="autoZero"/>
        <c:crossBetween val="between"/>
        <c:majorUnit val="100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'1'!$X$7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'1'!$X$8:$X$19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06680"/>
        <c:axId val="487407072"/>
      </c:areaChart>
      <c:lineChart>
        <c:grouping val="standard"/>
        <c:varyColors val="0"/>
        <c:ser>
          <c:idx val="1"/>
          <c:order val="1"/>
          <c:tx>
            <c:strRef>
              <c:f>'1'!$Y$7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'1'!$Y$8:$Y$19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06680"/>
        <c:axId val="487407072"/>
      </c:lineChart>
      <c:catAx>
        <c:axId val="4874066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87407072"/>
        <c:crosses val="autoZero"/>
        <c:auto val="1"/>
        <c:lblAlgn val="ctr"/>
        <c:lblOffset val="100"/>
        <c:noMultiLvlLbl val="0"/>
      </c:catAx>
      <c:valAx>
        <c:axId val="487407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7406680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'1'!$AA$7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'1'!$AA$8:$AA$19</c:f>
              <c:numCache>
                <c:formatCode>#,##0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07856"/>
        <c:axId val="487202608"/>
      </c:areaChart>
      <c:lineChart>
        <c:grouping val="standard"/>
        <c:varyColors val="0"/>
        <c:ser>
          <c:idx val="1"/>
          <c:order val="1"/>
          <c:tx>
            <c:strRef>
              <c:f>'1'!$AB$7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'1'!$AB$8:$AB$19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07856"/>
        <c:axId val="487202608"/>
      </c:lineChart>
      <c:catAx>
        <c:axId val="4874078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87202608"/>
        <c:crosses val="autoZero"/>
        <c:auto val="1"/>
        <c:lblAlgn val="ctr"/>
        <c:lblOffset val="100"/>
        <c:noMultiLvlLbl val="0"/>
      </c:catAx>
      <c:valAx>
        <c:axId val="4872026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7407856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'1'!$B$8:$K$8</c:f>
              <c:numCache>
                <c:formatCode>#,##0</c:formatCode>
                <c:ptCount val="10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109963.90500000001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27792"/>
        <c:axId val="139160016"/>
      </c:barChart>
      <c:catAx>
        <c:axId val="20072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160016"/>
        <c:crosses val="autoZero"/>
        <c:auto val="1"/>
        <c:lblAlgn val="ctr"/>
        <c:lblOffset val="100"/>
        <c:noMultiLvlLbl val="0"/>
      </c:catAx>
      <c:valAx>
        <c:axId val="139160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072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'1'!$AD$7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'1'!$AD$8:$AD$19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03392"/>
        <c:axId val="487203784"/>
      </c:areaChart>
      <c:lineChart>
        <c:grouping val="standard"/>
        <c:varyColors val="0"/>
        <c:ser>
          <c:idx val="1"/>
          <c:order val="1"/>
          <c:tx>
            <c:strRef>
              <c:f>'1'!$AE$7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'1'!$W$8:$W$19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'1'!$AE$8:$AE$19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03392"/>
        <c:axId val="487203784"/>
      </c:lineChart>
      <c:catAx>
        <c:axId val="4872033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87203784"/>
        <c:crosses val="autoZero"/>
        <c:auto val="1"/>
        <c:lblAlgn val="ctr"/>
        <c:lblOffset val="100"/>
        <c:noMultiLvlLbl val="0"/>
      </c:catAx>
      <c:valAx>
        <c:axId val="487203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720339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'1'!$B$10:$K$10</c:f>
              <c:numCache>
                <c:formatCode>#,##0</c:formatCode>
                <c:ptCount val="10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613706.598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976872"/>
        <c:axId val="486977264"/>
      </c:barChart>
      <c:catAx>
        <c:axId val="486976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77264"/>
        <c:crosses val="autoZero"/>
        <c:auto val="1"/>
        <c:lblAlgn val="ctr"/>
        <c:lblOffset val="100"/>
        <c:noMultiLvlLbl val="0"/>
      </c:catAx>
      <c:valAx>
        <c:axId val="486977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976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78048"/>
        <c:axId val="486978440"/>
      </c:lineChart>
      <c:catAx>
        <c:axId val="48697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78440"/>
        <c:crosses val="autoZero"/>
        <c:auto val="1"/>
        <c:lblAlgn val="ctr"/>
        <c:lblOffset val="100"/>
        <c:noMultiLvlLbl val="0"/>
      </c:catAx>
      <c:valAx>
        <c:axId val="486978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97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559496"/>
        <c:axId val="486559888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559496"/>
        <c:axId val="486559888"/>
      </c:lineChart>
      <c:catAx>
        <c:axId val="486559496"/>
        <c:scaling>
          <c:orientation val="minMax"/>
        </c:scaling>
        <c:delete val="1"/>
        <c:axPos val="b"/>
        <c:majorTickMark val="out"/>
        <c:minorTickMark val="none"/>
        <c:tickLblPos val="nextTo"/>
        <c:crossAx val="486559888"/>
        <c:crosses val="autoZero"/>
        <c:auto val="1"/>
        <c:lblAlgn val="ctr"/>
        <c:lblOffset val="100"/>
        <c:noMultiLvlLbl val="0"/>
      </c:catAx>
      <c:valAx>
        <c:axId val="486559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559496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'1'!$B$17:$K$17</c:f>
              <c:numCache>
                <c:formatCode>#,##0</c:formatCode>
                <c:ptCount val="10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560672"/>
        <c:axId val="486561064"/>
      </c:barChart>
      <c:catAx>
        <c:axId val="48656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561064"/>
        <c:crosses val="autoZero"/>
        <c:auto val="1"/>
        <c:lblAlgn val="ctr"/>
        <c:lblOffset val="100"/>
        <c:noMultiLvlLbl val="0"/>
      </c:catAx>
      <c:valAx>
        <c:axId val="486561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56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'1'!$B$19:$K$19</c:f>
              <c:numCache>
                <c:formatCode>#,##0</c:formatCode>
                <c:ptCount val="10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108842.355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559104"/>
        <c:axId val="486561848"/>
      </c:barChart>
      <c:catAx>
        <c:axId val="4865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561848"/>
        <c:crosses val="autoZero"/>
        <c:auto val="1"/>
        <c:lblAlgn val="ctr"/>
        <c:lblOffset val="100"/>
        <c:noMultiLvlLbl val="0"/>
      </c:catAx>
      <c:valAx>
        <c:axId val="486561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55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'1'!$B$21:$K$21</c:f>
              <c:numCache>
                <c:formatCode>#,##0</c:formatCode>
                <c:ptCount val="10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322094.88399999996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562632"/>
        <c:axId val="486980008"/>
      </c:barChart>
      <c:catAx>
        <c:axId val="486562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980008"/>
        <c:crosses val="autoZero"/>
        <c:auto val="1"/>
        <c:lblAlgn val="ctr"/>
        <c:lblOffset val="100"/>
        <c:noMultiLvlLbl val="0"/>
      </c:catAx>
      <c:valAx>
        <c:axId val="4869800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6562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'1'!$P$13:$R$13</c:f>
              <c:numCache>
                <c:formatCode>General</c:formatCode>
                <c:ptCount val="3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979224"/>
        <c:axId val="486312984"/>
      </c:lineChart>
      <c:catAx>
        <c:axId val="486979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312984"/>
        <c:crosses val="autoZero"/>
        <c:auto val="1"/>
        <c:lblAlgn val="ctr"/>
        <c:lblOffset val="100"/>
        <c:noMultiLvlLbl val="0"/>
      </c:catAx>
      <c:valAx>
        <c:axId val="486312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8697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76200</xdr:rowOff>
    </xdr:from>
    <xdr:to>
      <xdr:col>12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1219200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1219200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561975</xdr:colOff>
      <xdr:row>6</xdr:row>
      <xdr:rowOff>295275</xdr:rowOff>
    </xdr:from>
    <xdr:to>
      <xdr:col>14</xdr:col>
      <xdr:colOff>1524000</xdr:colOff>
      <xdr:row>8</xdr:row>
      <xdr:rowOff>161925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47625</xdr:colOff>
      <xdr:row>16</xdr:row>
      <xdr:rowOff>28575</xdr:rowOff>
    </xdr:from>
    <xdr:to>
      <xdr:col>12</xdr:col>
      <xdr:colOff>28575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57150</xdr:colOff>
      <xdr:row>18</xdr:row>
      <xdr:rowOff>76200</xdr:rowOff>
    </xdr:from>
    <xdr:to>
      <xdr:col>12</xdr:col>
      <xdr:colOff>38100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19</xdr:row>
      <xdr:rowOff>352425</xdr:rowOff>
    </xdr:from>
    <xdr:to>
      <xdr:col>11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590550</xdr:colOff>
      <xdr:row>17</xdr:row>
      <xdr:rowOff>295275</xdr:rowOff>
    </xdr:from>
    <xdr:to>
      <xdr:col>14</xdr:col>
      <xdr:colOff>1552575</xdr:colOff>
      <xdr:row>19</xdr:row>
      <xdr:rowOff>161925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47625</xdr:colOff>
      <xdr:row>27</xdr:row>
      <xdr:rowOff>28575</xdr:rowOff>
    </xdr:from>
    <xdr:to>
      <xdr:col>12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1219200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30</xdr:row>
      <xdr:rowOff>352425</xdr:rowOff>
    </xdr:from>
    <xdr:to>
      <xdr:col>11</xdr:col>
      <xdr:colOff>1219200</xdr:colOff>
      <xdr:row>32</xdr:row>
      <xdr:rowOff>133350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1219200</xdr:colOff>
      <xdr:row>33</xdr:row>
      <xdr:rowOff>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590550</xdr:colOff>
      <xdr:row>28</xdr:row>
      <xdr:rowOff>295275</xdr:rowOff>
    </xdr:from>
    <xdr:to>
      <xdr:col>14</xdr:col>
      <xdr:colOff>1552575</xdr:colOff>
      <xdr:row>30</xdr:row>
      <xdr:rowOff>266700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219075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219075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30</xdr:row>
      <xdr:rowOff>352425</xdr:rowOff>
    </xdr:from>
    <xdr:to>
      <xdr:col>15</xdr:col>
      <xdr:colOff>0</xdr:colOff>
      <xdr:row>32</xdr:row>
      <xdr:rowOff>228600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showGridLines="0" showRowColHeaders="0" tabSelected="1" topLeftCell="A10" zoomScaleNormal="100" workbookViewId="0">
      <selection activeCell="P16" sqref="P16"/>
    </sheetView>
  </sheetViews>
  <sheetFormatPr defaultRowHeight="15" x14ac:dyDescent="0.25"/>
  <cols>
    <col min="1" max="1" width="3.140625" customWidth="1"/>
  </cols>
  <sheetData>
    <row r="2" spans="2:11" ht="15.75" x14ac:dyDescent="0.25">
      <c r="E2" s="349" t="s">
        <v>26</v>
      </c>
      <c r="F2" s="349"/>
      <c r="G2" s="349"/>
      <c r="H2" s="349"/>
      <c r="I2" s="349"/>
      <c r="J2" s="349"/>
      <c r="K2" s="349"/>
    </row>
    <row r="3" spans="2:11" ht="15.75" x14ac:dyDescent="0.25">
      <c r="E3" s="349" t="s">
        <v>141</v>
      </c>
      <c r="F3" s="349"/>
      <c r="G3" s="349"/>
      <c r="H3" s="349"/>
      <c r="I3" s="349"/>
      <c r="J3" s="349"/>
      <c r="K3" s="349"/>
    </row>
    <row r="7" spans="2:11" ht="15.95" customHeight="1" x14ac:dyDescent="0.25"/>
    <row r="8" spans="2:11" ht="15.95" customHeight="1" x14ac:dyDescent="0.25">
      <c r="B8" s="8" t="s">
        <v>27</v>
      </c>
      <c r="C8" s="8"/>
    </row>
    <row r="9" spans="2:11" ht="15.95" customHeight="1" x14ac:dyDescent="0.25"/>
    <row r="10" spans="2:11" ht="15.95" customHeight="1" x14ac:dyDescent="0.25">
      <c r="B10" s="8" t="s">
        <v>107</v>
      </c>
      <c r="C10" s="8"/>
      <c r="D10" s="8"/>
      <c r="E10" s="8"/>
      <c r="G10" t="s">
        <v>108</v>
      </c>
    </row>
    <row r="11" spans="2:11" ht="15.95" customHeight="1" x14ac:dyDescent="0.25"/>
    <row r="12" spans="2:11" ht="15.95" customHeight="1" x14ac:dyDescent="0.25">
      <c r="B12" s="8" t="s">
        <v>109</v>
      </c>
      <c r="C12" s="8"/>
      <c r="D12" s="8"/>
      <c r="E12" s="8"/>
      <c r="F12" s="8"/>
      <c r="G12" s="8"/>
    </row>
    <row r="13" spans="2:11" ht="15.95" customHeight="1" x14ac:dyDescent="0.25"/>
    <row r="14" spans="2:11" ht="15.95" customHeight="1" x14ac:dyDescent="0.25">
      <c r="B14" s="8" t="s">
        <v>116</v>
      </c>
      <c r="C14" s="8"/>
      <c r="D14" s="8"/>
      <c r="E14" s="8"/>
    </row>
    <row r="15" spans="2:11" ht="15.95" customHeight="1" x14ac:dyDescent="0.25"/>
    <row r="16" spans="2:11" ht="15.95" customHeight="1" x14ac:dyDescent="0.25">
      <c r="B16" s="8" t="s">
        <v>117</v>
      </c>
    </row>
    <row r="17" spans="2:11" ht="15.95" customHeight="1" x14ac:dyDescent="0.25"/>
    <row r="18" spans="2:11" ht="15.95" customHeight="1" x14ac:dyDescent="0.25">
      <c r="B18" s="8" t="s">
        <v>110</v>
      </c>
    </row>
    <row r="19" spans="2:11" ht="15.95" customHeight="1" x14ac:dyDescent="0.25">
      <c r="B19" s="8"/>
      <c r="C19" s="8"/>
      <c r="D19" s="8"/>
      <c r="E19" s="8"/>
      <c r="F19" s="8"/>
      <c r="G19" s="8"/>
      <c r="H19" s="8"/>
    </row>
    <row r="20" spans="2:11" ht="15.95" customHeight="1" x14ac:dyDescent="0.25">
      <c r="B20" s="8" t="s">
        <v>140</v>
      </c>
    </row>
    <row r="21" spans="2:11" x14ac:dyDescent="0.25">
      <c r="J21" s="8"/>
    </row>
    <row r="22" spans="2:11" x14ac:dyDescent="0.25">
      <c r="B22" s="8" t="s">
        <v>118</v>
      </c>
    </row>
    <row r="24" spans="2:11" x14ac:dyDescent="0.25">
      <c r="B24" s="8" t="s">
        <v>119</v>
      </c>
    </row>
    <row r="25" spans="2:11" x14ac:dyDescent="0.25">
      <c r="J25" s="8"/>
      <c r="K25" s="8"/>
    </row>
    <row r="26" spans="2:11" x14ac:dyDescent="0.25">
      <c r="B26" s="8" t="s">
        <v>120</v>
      </c>
    </row>
    <row r="28" spans="2:11" x14ac:dyDescent="0.25">
      <c r="B28" s="8" t="s">
        <v>121</v>
      </c>
    </row>
    <row r="30" spans="2:11" x14ac:dyDescent="0.25">
      <c r="B30" s="8" t="s">
        <v>122</v>
      </c>
    </row>
    <row r="32" spans="2:11" x14ac:dyDescent="0.25">
      <c r="B32" s="8" t="s">
        <v>123</v>
      </c>
    </row>
    <row r="34" spans="2:2" x14ac:dyDescent="0.25">
      <c r="B34" s="8" t="s">
        <v>124</v>
      </c>
    </row>
    <row r="36" spans="2:2" x14ac:dyDescent="0.25">
      <c r="B36" s="8" t="s">
        <v>126</v>
      </c>
    </row>
    <row r="38" spans="2:2" x14ac:dyDescent="0.25">
      <c r="B38" s="8" t="s">
        <v>130</v>
      </c>
    </row>
    <row r="40" spans="2:2" x14ac:dyDescent="0.25">
      <c r="B40" s="8" t="s">
        <v>129</v>
      </c>
    </row>
    <row r="42" spans="2:2" x14ac:dyDescent="0.25">
      <c r="B42" s="8" t="s">
        <v>131</v>
      </c>
    </row>
    <row r="44" spans="2:2" x14ac:dyDescent="0.25">
      <c r="B44" s="8" t="s">
        <v>135</v>
      </c>
    </row>
    <row r="46" spans="2:2" x14ac:dyDescent="0.25">
      <c r="B46" s="8" t="s">
        <v>136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1:J21" location="'5'!A1" display="5 - Evolução das Exportações de vinho com DOP com Destino a uma Seleção de Mercados"/>
    <hyperlink ref="B25:K25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E14" location="'3'!A1" display="3 - Exportações por Tipo de Produto"/>
    <hyperlink ref="B16" location="'4'!A1" display="4 - Evolução das Exportações de Vinho (NC 2204) por Mercado / Acondicionamento"/>
    <hyperlink ref="B18" location="'5'!A1" display="5 - Evolução das Exportações com Destino a uma Selecção de Mercados"/>
    <hyperlink ref="B20" location="'6'!A1" display="6 - Evolução das Exportações de Vinhocom DOP + IGP + Vinho ( ex-vinho mesa) por Mercado / Acondicionamento"/>
    <hyperlink ref="B22" location="'7'!A1" display="7 - Evolução das Exportações de Vinho com DOP + Vinho com IGP + Vinho (ex-vinho mesa) com Destino a uma Selecção de Mercados"/>
    <hyperlink ref="B24" location="'8'!A1" display="8 - Evolução das Exportações de Vinho com DOP por Mercado / Acondicionamento"/>
    <hyperlink ref="B26" location="'9'!A1" display="9 - Evolução das Exportações de Vinho com DOP com Destino a uma Selecção de Mercados"/>
    <hyperlink ref="B28" location="'10'!A1" display="10 - Evolução das Exportações de Vinho com IGP por Mercado / Acondicionamento"/>
    <hyperlink ref="B30" location="'11'!A1" display="11 - Evolução das Exportações de Vinho com IGP com Destino a uma Seleção de Mercados"/>
    <hyperlink ref="B32" location="'12'!A1" display="12 - Evolução das Exportações de Vinho ( ex-vinho mesa) por Mercado / Acondicionamento"/>
    <hyperlink ref="B34" location="'13'!A1" display="13- Evolução das Exportações de Vinho (ex-vinho mesa) com Destino a uma Seleção de Mercados"/>
    <hyperlink ref="B36" location="'14'!Área_de_Impressão" display="14. Evolução das Exportações de Vinhos Espumantes e Espumosos por Mercado"/>
    <hyperlink ref="B38" location="'15'!Área_de_Impressão" display="15. Evolução das Exportações de Vinhos Espumantes e Espumosos com Destino a uma Seleção de Mercados"/>
    <hyperlink ref="B40" location="'16'!Área_de_Impressão" display="16. Evolução das Exportações de Vinho Licoroso com DOP Porto por Mercado"/>
    <hyperlink ref="B42" location="'17'!Área_de_Impressão" display="17. Evolução das Exportações de Vinho Licoroso com DOP Porto com Destino a uma Seleção de Mercados"/>
    <hyperlink ref="B44" location="'18'!Área_de_Impressão" display="18. Evolução das Exportações de Vinho Licoroso com DOP Madeira por Mercado"/>
    <hyperlink ref="B46" location="'19'!Área_de_Impressão" display="19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topLeftCell="A4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111</v>
      </c>
      <c r="B1" s="7"/>
    </row>
    <row r="3" spans="1:21" ht="15.75" thickBot="1" x14ac:dyDescent="0.3"/>
    <row r="4" spans="1:21" x14ac:dyDescent="0.25">
      <c r="A4" s="368" t="s">
        <v>17</v>
      </c>
      <c r="B4" s="376"/>
      <c r="C4" s="376"/>
      <c r="D4" s="376"/>
      <c r="E4" s="379" t="s">
        <v>1</v>
      </c>
      <c r="F4" s="381"/>
      <c r="G4" s="375" t="s">
        <v>13</v>
      </c>
      <c r="H4" s="375"/>
      <c r="I4" s="379" t="s">
        <v>37</v>
      </c>
      <c r="J4" s="380"/>
      <c r="L4" s="387" t="s">
        <v>20</v>
      </c>
      <c r="M4" s="375"/>
      <c r="N4" s="388" t="s">
        <v>13</v>
      </c>
      <c r="O4" s="389"/>
      <c r="P4" s="375" t="s">
        <v>37</v>
      </c>
      <c r="Q4" s="380"/>
      <c r="R4"/>
      <c r="S4" s="374" t="s">
        <v>23</v>
      </c>
      <c r="T4" s="375"/>
      <c r="U4" s="243" t="s">
        <v>0</v>
      </c>
    </row>
    <row r="5" spans="1:21" x14ac:dyDescent="0.25">
      <c r="A5" s="377"/>
      <c r="B5" s="378"/>
      <c r="C5" s="378"/>
      <c r="D5" s="378"/>
      <c r="E5" s="382" t="s">
        <v>143</v>
      </c>
      <c r="F5" s="373"/>
      <c r="G5" s="383" t="str">
        <f>E5</f>
        <v>jan - dez</v>
      </c>
      <c r="H5" s="383"/>
      <c r="I5" s="382" t="str">
        <f>G5</f>
        <v>jan - dez</v>
      </c>
      <c r="J5" s="384"/>
      <c r="L5" s="372" t="str">
        <f>E5</f>
        <v>jan - dez</v>
      </c>
      <c r="M5" s="383"/>
      <c r="N5" s="385" t="str">
        <f>E5</f>
        <v>jan - dez</v>
      </c>
      <c r="O5" s="386"/>
      <c r="P5" s="383" t="str">
        <f>E5</f>
        <v>jan - dez</v>
      </c>
      <c r="Q5" s="384"/>
      <c r="R5"/>
      <c r="S5" s="372" t="str">
        <f>E5</f>
        <v>jan - dez</v>
      </c>
      <c r="T5" s="373"/>
      <c r="U5" s="244" t="s">
        <v>38</v>
      </c>
    </row>
    <row r="6" spans="1:21" ht="19.5" customHeight="1" thickBot="1" x14ac:dyDescent="0.3">
      <c r="A6" s="369"/>
      <c r="B6" s="390"/>
      <c r="C6" s="390"/>
      <c r="D6" s="390"/>
      <c r="E6" s="172">
        <v>2016</v>
      </c>
      <c r="F6" s="279">
        <v>2017</v>
      </c>
      <c r="G6" s="254">
        <f>E6</f>
        <v>2016</v>
      </c>
      <c r="H6" s="257">
        <f>F6</f>
        <v>2017</v>
      </c>
      <c r="I6" s="259" t="s">
        <v>1</v>
      </c>
      <c r="J6" s="260" t="s">
        <v>15</v>
      </c>
      <c r="L6" s="253">
        <f>E6</f>
        <v>2016</v>
      </c>
      <c r="M6" s="258">
        <f>F6</f>
        <v>2017</v>
      </c>
      <c r="N6" s="256">
        <f>G6</f>
        <v>2016</v>
      </c>
      <c r="O6" s="257">
        <f>H6</f>
        <v>2017</v>
      </c>
      <c r="P6" s="255">
        <v>1000</v>
      </c>
      <c r="Q6" s="260" t="s">
        <v>15</v>
      </c>
      <c r="R6"/>
      <c r="S6" s="253">
        <f>E6</f>
        <v>2016</v>
      </c>
      <c r="T6" s="258">
        <f>F6</f>
        <v>2017</v>
      </c>
      <c r="U6" s="244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250978.48</v>
      </c>
      <c r="F7" s="280">
        <v>279819.99</v>
      </c>
      <c r="G7" s="21">
        <f>E7/E17</f>
        <v>0.45616932857931436</v>
      </c>
      <c r="H7" s="285">
        <f>F7/F17</f>
        <v>0.46622813362150156</v>
      </c>
      <c r="I7" s="179">
        <f t="shared" ref="I7:I21" si="0">(F7-E7)/E7</f>
        <v>0.11491626692455854</v>
      </c>
      <c r="J7" s="119">
        <f t="shared" ref="J7:J21" si="1">(H7-G7)/G7</f>
        <v>2.2050594838355673E-2</v>
      </c>
      <c r="K7" s="13"/>
      <c r="L7" s="26">
        <v>65947.687999999951</v>
      </c>
      <c r="M7" s="280">
        <v>72885.590999999957</v>
      </c>
      <c r="N7" s="21">
        <f>L7/L17</f>
        <v>0.3985204661302294</v>
      </c>
      <c r="O7" s="285">
        <f>M7/M17</f>
        <v>0.39505164120769143</v>
      </c>
      <c r="P7" s="179">
        <f t="shared" ref="P7:P21" si="2">(M7-L7)/L7</f>
        <v>0.10520312706034533</v>
      </c>
      <c r="Q7" s="119">
        <f t="shared" ref="Q7:Q21" si="3">(O7-N7)/N7</f>
        <v>-8.7042579173447557E-3</v>
      </c>
      <c r="R7" s="78"/>
      <c r="S7" s="40">
        <f>(L7/E7)*10</f>
        <v>2.6276232129543513</v>
      </c>
      <c r="T7" s="294">
        <f>(M7/F7)*10</f>
        <v>2.6047313846305249</v>
      </c>
      <c r="U7" s="115">
        <f>(T7-S7)/S7</f>
        <v>-8.7119904448127224E-3</v>
      </c>
    </row>
    <row r="8" spans="1:21" s="10" customFormat="1" ht="24" customHeight="1" x14ac:dyDescent="0.25">
      <c r="A8" s="88"/>
      <c r="B8" s="5" t="s">
        <v>36</v>
      </c>
      <c r="C8" s="92"/>
      <c r="D8" s="92"/>
      <c r="E8" s="93">
        <v>243407.67</v>
      </c>
      <c r="F8" s="281">
        <v>267987.03999999998</v>
      </c>
      <c r="G8" s="94">
        <f>E8/E7</f>
        <v>0.96983482408531596</v>
      </c>
      <c r="H8" s="286">
        <f>F8/F7</f>
        <v>0.95771227781117418</v>
      </c>
      <c r="I8" s="250">
        <f t="shared" si="0"/>
        <v>0.1009802608110088</v>
      </c>
      <c r="J8" s="290">
        <f t="shared" si="1"/>
        <v>-1.2499598873009082E-2</v>
      </c>
      <c r="K8" s="5"/>
      <c r="L8" s="93">
        <v>64322.821999999956</v>
      </c>
      <c r="M8" s="281">
        <v>71590.510999999955</v>
      </c>
      <c r="N8" s="94">
        <f>L8/L7</f>
        <v>0.97536128939046363</v>
      </c>
      <c r="O8" s="286">
        <f>M8/M7</f>
        <v>0.98223133019529196</v>
      </c>
      <c r="P8" s="250">
        <f t="shared" si="2"/>
        <v>0.11298771997285821</v>
      </c>
      <c r="Q8" s="290">
        <f t="shared" si="3"/>
        <v>7.0435856739010615E-3</v>
      </c>
      <c r="R8" s="87"/>
      <c r="S8" s="49">
        <f t="shared" ref="S8:T21" si="4">(L8/E8)*10</f>
        <v>2.642596348751046</v>
      </c>
      <c r="T8" s="295">
        <f t="shared" si="4"/>
        <v>2.6714169088176787</v>
      </c>
      <c r="U8" s="112">
        <f t="shared" ref="U8:U21" si="5">(T8-S8)/S8</f>
        <v>1.0906152988614391E-2</v>
      </c>
    </row>
    <row r="9" spans="1:21" s="10" customFormat="1" ht="24" customHeight="1" x14ac:dyDescent="0.25">
      <c r="A9" s="37"/>
      <c r="B9" s="22" t="s">
        <v>41</v>
      </c>
      <c r="C9" s="57"/>
      <c r="D9" s="57"/>
      <c r="E9" s="58">
        <v>7570.8100000000013</v>
      </c>
      <c r="F9" s="264">
        <f>F10+F11</f>
        <v>11832.950000000003</v>
      </c>
      <c r="G9" s="91">
        <f>E9/E7</f>
        <v>3.0165175914684005E-2</v>
      </c>
      <c r="H9" s="270">
        <f>F9/F7</f>
        <v>4.228772218882576E-2</v>
      </c>
      <c r="I9" s="251">
        <f t="shared" si="0"/>
        <v>0.56297014454199756</v>
      </c>
      <c r="J9" s="291">
        <f t="shared" si="1"/>
        <v>0.40187222207580969</v>
      </c>
      <c r="K9" s="5"/>
      <c r="L9" s="58">
        <v>1624.8660000000007</v>
      </c>
      <c r="M9" s="264">
        <f>M10+M11</f>
        <v>1295.0800000000004</v>
      </c>
      <c r="N9" s="91">
        <f>L9/L7</f>
        <v>2.4638710609536485E-2</v>
      </c>
      <c r="O9" s="270">
        <f>M9/M7</f>
        <v>1.7768669804708054E-2</v>
      </c>
      <c r="P9" s="251">
        <f t="shared" si="2"/>
        <v>-0.20296196732530569</v>
      </c>
      <c r="Q9" s="291">
        <f t="shared" si="3"/>
        <v>-0.27883118210615132</v>
      </c>
      <c r="R9" s="87"/>
      <c r="S9" s="129">
        <f t="shared" si="4"/>
        <v>2.1462247764770219</v>
      </c>
      <c r="T9" s="296">
        <f t="shared" si="4"/>
        <v>1.0944692574548189</v>
      </c>
      <c r="U9" s="113">
        <f t="shared" si="5"/>
        <v>-0.4900490994930341</v>
      </c>
    </row>
    <row r="10" spans="1:21" ht="24" customHeight="1" x14ac:dyDescent="0.25">
      <c r="A10" s="15"/>
      <c r="B10" s="1"/>
      <c r="C10" s="1" t="s">
        <v>40</v>
      </c>
      <c r="D10" s="1"/>
      <c r="E10" s="28"/>
      <c r="F10" s="261">
        <v>9996.470000000003</v>
      </c>
      <c r="G10" s="4"/>
      <c r="H10" s="287">
        <f>F10/F9</f>
        <v>0.84479947941975597</v>
      </c>
      <c r="I10" s="252" t="e">
        <f t="shared" si="0"/>
        <v>#DIV/0!</v>
      </c>
      <c r="J10" s="292" t="e">
        <f t="shared" si="1"/>
        <v>#DIV/0!</v>
      </c>
      <c r="K10" s="1"/>
      <c r="L10" s="28"/>
      <c r="M10" s="261">
        <v>1193.6010000000003</v>
      </c>
      <c r="N10" s="4"/>
      <c r="O10" s="287">
        <f>M10/M9</f>
        <v>0.92164267844457481</v>
      </c>
      <c r="P10" s="252" t="e">
        <f t="shared" si="2"/>
        <v>#DIV/0!</v>
      </c>
      <c r="Q10" s="292" t="e">
        <f t="shared" si="3"/>
        <v>#DIV/0!</v>
      </c>
      <c r="R10" s="9"/>
      <c r="S10" s="131" t="e">
        <f t="shared" si="4"/>
        <v>#DIV/0!</v>
      </c>
      <c r="T10" s="297">
        <f t="shared" si="4"/>
        <v>1.1940224899389484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39</v>
      </c>
      <c r="D11" s="1"/>
      <c r="E11" s="28"/>
      <c r="F11" s="261">
        <v>1836.48</v>
      </c>
      <c r="G11" s="4">
        <f>E11/E9</f>
        <v>0</v>
      </c>
      <c r="H11" s="267">
        <f>F11/F9</f>
        <v>0.15520052058024411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1">
        <v>101.47899999999998</v>
      </c>
      <c r="N11" s="4">
        <f>L11/L9</f>
        <v>0</v>
      </c>
      <c r="O11" s="267">
        <f>M11/M9</f>
        <v>7.8357321555425116E-2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297">
        <f t="shared" si="4"/>
        <v>0.55257340128942323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299208.61999999988</v>
      </c>
      <c r="F12" s="280">
        <v>320358.26999999938</v>
      </c>
      <c r="G12" s="21">
        <f>E12/E17</f>
        <v>0.54383067142068575</v>
      </c>
      <c r="H12" s="285">
        <f>F12/F17</f>
        <v>0.53377186637849849</v>
      </c>
      <c r="I12" s="179">
        <f t="shared" si="0"/>
        <v>7.0685296432968767E-2</v>
      </c>
      <c r="J12" s="119">
        <f t="shared" si="1"/>
        <v>-1.8496207681538004E-2</v>
      </c>
      <c r="K12" s="13"/>
      <c r="L12" s="26">
        <v>99533.619999999763</v>
      </c>
      <c r="M12" s="280">
        <v>111610.77199999992</v>
      </c>
      <c r="N12" s="21">
        <f>L12/L17</f>
        <v>0.60147953386977049</v>
      </c>
      <c r="O12" s="285">
        <f>M12/M17</f>
        <v>0.60494835879230846</v>
      </c>
      <c r="P12" s="179">
        <f t="shared" si="2"/>
        <v>0.12133741342875091</v>
      </c>
      <c r="Q12" s="119">
        <f t="shared" si="3"/>
        <v>5.7671537054975264E-3</v>
      </c>
      <c r="R12" s="9"/>
      <c r="S12" s="51">
        <f t="shared" si="4"/>
        <v>3.3265625836581778</v>
      </c>
      <c r="T12" s="298">
        <f t="shared" si="4"/>
        <v>3.4839360319931849</v>
      </c>
      <c r="U12" s="118">
        <f t="shared" si="5"/>
        <v>4.7308127948083138E-2</v>
      </c>
    </row>
    <row r="13" spans="1:21" s="10" customFormat="1" ht="24" customHeight="1" x14ac:dyDescent="0.25">
      <c r="A13" s="88"/>
      <c r="B13" s="5" t="s">
        <v>36</v>
      </c>
      <c r="C13" s="5"/>
      <c r="D13" s="5"/>
      <c r="E13" s="53">
        <v>285037.22999999986</v>
      </c>
      <c r="F13" s="263">
        <v>315384.34999999939</v>
      </c>
      <c r="G13" s="89">
        <f>E13/E12</f>
        <v>0.9526370931425705</v>
      </c>
      <c r="H13" s="269">
        <f>F13/F12</f>
        <v>0.98447388294361815</v>
      </c>
      <c r="I13" s="251">
        <f t="shared" si="0"/>
        <v>0.10646721482663701</v>
      </c>
      <c r="J13" s="291">
        <f t="shared" si="1"/>
        <v>3.3419641152145428E-2</v>
      </c>
      <c r="K13" s="5"/>
      <c r="L13" s="53">
        <v>97210.787999999768</v>
      </c>
      <c r="M13" s="263">
        <v>110592.54099999992</v>
      </c>
      <c r="N13" s="89">
        <f>L13/L12</f>
        <v>0.97666284015390981</v>
      </c>
      <c r="O13" s="269">
        <f>M13/M12</f>
        <v>0.99087694689541261</v>
      </c>
      <c r="P13" s="251">
        <f t="shared" si="2"/>
        <v>0.13765707773092209</v>
      </c>
      <c r="Q13" s="291">
        <f t="shared" si="3"/>
        <v>1.4553749929978746E-2</v>
      </c>
      <c r="R13" s="87"/>
      <c r="S13" s="39">
        <f t="shared" si="4"/>
        <v>3.4104593284182494</v>
      </c>
      <c r="T13" s="297">
        <f t="shared" si="4"/>
        <v>3.5065957140866417</v>
      </c>
      <c r="U13" s="112">
        <f t="shared" si="5"/>
        <v>2.8188691437343663E-2</v>
      </c>
    </row>
    <row r="14" spans="1:21" s="10" customFormat="1" ht="24" customHeight="1" x14ac:dyDescent="0.25">
      <c r="A14" s="37"/>
      <c r="B14" s="22" t="s">
        <v>41</v>
      </c>
      <c r="C14" s="22"/>
      <c r="D14" s="22"/>
      <c r="E14" s="30">
        <v>14171.390000000012</v>
      </c>
      <c r="F14" s="262">
        <f>F15+F16</f>
        <v>4973.92</v>
      </c>
      <c r="G14" s="86">
        <f>E14/E12</f>
        <v>4.7362906857429499E-2</v>
      </c>
      <c r="H14" s="268">
        <f>F14/F12</f>
        <v>1.5526117056381936E-2</v>
      </c>
      <c r="I14" s="251">
        <f t="shared" si="0"/>
        <v>-0.64901678663843165</v>
      </c>
      <c r="J14" s="291">
        <f t="shared" si="1"/>
        <v>-0.67218825687540218</v>
      </c>
      <c r="K14" s="5"/>
      <c r="L14" s="30">
        <v>2322.8320000000008</v>
      </c>
      <c r="M14" s="262">
        <f>M15+M16</f>
        <v>1018.2310000000002</v>
      </c>
      <c r="N14" s="86">
        <f>L14/L12</f>
        <v>2.333715984609026E-2</v>
      </c>
      <c r="O14" s="268">
        <f>M14/M12</f>
        <v>9.1230531045874402E-3</v>
      </c>
      <c r="P14" s="251">
        <f t="shared" si="2"/>
        <v>-0.56164242614188198</v>
      </c>
      <c r="Q14" s="291">
        <f t="shared" si="3"/>
        <v>-0.60907611874133638</v>
      </c>
      <c r="R14" s="87"/>
      <c r="S14" s="84">
        <f t="shared" si="4"/>
        <v>1.639099622549375</v>
      </c>
      <c r="T14" s="299">
        <f t="shared" si="4"/>
        <v>2.0471398816225435</v>
      </c>
      <c r="U14" s="113">
        <f t="shared" si="5"/>
        <v>0.24894170766662899</v>
      </c>
    </row>
    <row r="15" spans="1:21" ht="24" customHeight="1" x14ac:dyDescent="0.25">
      <c r="A15" s="15"/>
      <c r="B15" s="1"/>
      <c r="C15" s="1" t="s">
        <v>40</v>
      </c>
      <c r="D15" s="1"/>
      <c r="E15" s="28"/>
      <c r="F15" s="261">
        <v>3459.4299999999994</v>
      </c>
      <c r="G15" s="4">
        <f>E15/E14</f>
        <v>0</v>
      </c>
      <c r="H15" s="267">
        <f>F15/F14</f>
        <v>0.69551379998069918</v>
      </c>
      <c r="I15" s="252" t="e">
        <f t="shared" si="0"/>
        <v>#DIV/0!</v>
      </c>
      <c r="J15" s="292" t="e">
        <f t="shared" si="1"/>
        <v>#DIV/0!</v>
      </c>
      <c r="K15" s="1"/>
      <c r="L15" s="28"/>
      <c r="M15" s="261">
        <v>671.71800000000019</v>
      </c>
      <c r="N15" s="4">
        <f>L15/L14</f>
        <v>0</v>
      </c>
      <c r="O15" s="267">
        <f>M15/M14</f>
        <v>0.65969117027472157</v>
      </c>
      <c r="P15" s="252" t="e">
        <f t="shared" si="2"/>
        <v>#DIV/0!</v>
      </c>
      <c r="Q15" s="292" t="e">
        <f t="shared" si="3"/>
        <v>#DIV/0!</v>
      </c>
      <c r="R15" s="9"/>
      <c r="S15" s="131" t="e">
        <f t="shared" si="4"/>
        <v>#DIV/0!</v>
      </c>
      <c r="T15" s="297">
        <f t="shared" si="4"/>
        <v>1.9417013785508024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39</v>
      </c>
      <c r="D16" s="1"/>
      <c r="E16" s="28"/>
      <c r="F16" s="261">
        <v>1514.4900000000002</v>
      </c>
      <c r="G16" s="4">
        <f>E16/E14</f>
        <v>0</v>
      </c>
      <c r="H16" s="267">
        <f>F16/F14</f>
        <v>0.30448620001930071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1">
        <v>346.51300000000003</v>
      </c>
      <c r="N16" s="4">
        <f>L16/L14</f>
        <v>0</v>
      </c>
      <c r="O16" s="267">
        <f>M16/M14</f>
        <v>0.34030882972527843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297">
        <f t="shared" si="4"/>
        <v>2.2879847341349233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550187.09999999986</v>
      </c>
      <c r="F17" s="280">
        <f>F7+F12</f>
        <v>600178.25999999931</v>
      </c>
      <c r="G17" s="21">
        <f>G7+G12</f>
        <v>1</v>
      </c>
      <c r="H17" s="285">
        <f>H7+H12</f>
        <v>1</v>
      </c>
      <c r="I17" s="179">
        <f t="shared" si="0"/>
        <v>9.0862108544528697E-2</v>
      </c>
      <c r="J17" s="119">
        <v>0</v>
      </c>
      <c r="K17" s="13"/>
      <c r="L17" s="26">
        <f>L7+L12</f>
        <v>165481.30799999973</v>
      </c>
      <c r="M17" s="280">
        <f>M7+M12</f>
        <v>184496.3629999999</v>
      </c>
      <c r="N17" s="21">
        <f>N7+N12</f>
        <v>0.99999999999999989</v>
      </c>
      <c r="O17" s="285">
        <f>O7+O12</f>
        <v>0.99999999999999989</v>
      </c>
      <c r="P17" s="179">
        <f t="shared" si="2"/>
        <v>0.1149075701045353</v>
      </c>
      <c r="Q17" s="119">
        <v>0</v>
      </c>
      <c r="R17" s="9"/>
      <c r="S17" s="51">
        <f t="shared" si="4"/>
        <v>3.0077278802065655</v>
      </c>
      <c r="T17" s="298">
        <f t="shared" si="4"/>
        <v>3.0740260901819423</v>
      </c>
      <c r="U17" s="118">
        <f t="shared" si="5"/>
        <v>2.2042622409984638E-2</v>
      </c>
    </row>
    <row r="18" spans="1:21" s="83" customFormat="1" ht="24" customHeight="1" x14ac:dyDescent="0.25">
      <c r="A18" s="80"/>
      <c r="B18" s="79" t="s">
        <v>36</v>
      </c>
      <c r="C18" s="127"/>
      <c r="D18" s="46"/>
      <c r="E18" s="81">
        <f>E8+E13</f>
        <v>528444.89999999991</v>
      </c>
      <c r="F18" s="282">
        <f>F8+F13</f>
        <v>583371.38999999943</v>
      </c>
      <c r="G18" s="82">
        <f>E18/E17</f>
        <v>0.96048217051981055</v>
      </c>
      <c r="H18" s="288">
        <f>F18/F17</f>
        <v>0.97199686973000343</v>
      </c>
      <c r="I18" s="251">
        <f t="shared" si="0"/>
        <v>0.10393986203670343</v>
      </c>
      <c r="J18" s="291">
        <f t="shared" si="1"/>
        <v>1.1988457010046479E-2</v>
      </c>
      <c r="K18" s="46"/>
      <c r="L18" s="81">
        <f>L8+L13</f>
        <v>161533.60999999972</v>
      </c>
      <c r="M18" s="282">
        <f>M8+M13</f>
        <v>182183.05199999988</v>
      </c>
      <c r="N18" s="82">
        <f>L18/L17</f>
        <v>0.97614414553696893</v>
      </c>
      <c r="O18" s="288">
        <f>M18/M17</f>
        <v>0.98746148182877724</v>
      </c>
      <c r="P18" s="251">
        <f t="shared" si="2"/>
        <v>0.12783371832029378</v>
      </c>
      <c r="Q18" s="291">
        <f t="shared" si="3"/>
        <v>1.1593919139455308E-2</v>
      </c>
      <c r="R18" s="47"/>
      <c r="S18" s="39">
        <f t="shared" si="4"/>
        <v>3.0567729956330307</v>
      </c>
      <c r="T18" s="297">
        <f t="shared" si="4"/>
        <v>3.1229342940523712</v>
      </c>
      <c r="U18" s="112">
        <f t="shared" si="5"/>
        <v>2.1644164782226187E-2</v>
      </c>
    </row>
    <row r="19" spans="1:21" s="10" customFormat="1" ht="24" customHeight="1" x14ac:dyDescent="0.25">
      <c r="A19" s="48"/>
      <c r="B19" s="43" t="s">
        <v>41</v>
      </c>
      <c r="C19" s="5"/>
      <c r="D19" s="43"/>
      <c r="E19" s="44">
        <f>E9+E14</f>
        <v>21742.200000000012</v>
      </c>
      <c r="F19" s="283">
        <f>F9+F14</f>
        <v>16806.870000000003</v>
      </c>
      <c r="G19" s="45">
        <f>E19/E17</f>
        <v>3.9517829480189587E-2</v>
      </c>
      <c r="H19" s="289">
        <f>F19/F17</f>
        <v>2.8003130269996821E-2</v>
      </c>
      <c r="I19" s="251">
        <f t="shared" si="0"/>
        <v>-0.22699312857024617</v>
      </c>
      <c r="J19" s="291">
        <f t="shared" si="1"/>
        <v>-0.29137984959333663</v>
      </c>
      <c r="K19" s="46"/>
      <c r="L19" s="44">
        <f>L9+L14</f>
        <v>3947.6980000000012</v>
      </c>
      <c r="M19" s="283">
        <f>M9+M14</f>
        <v>2313.3110000000006</v>
      </c>
      <c r="N19" s="45">
        <f>L19/L17</f>
        <v>2.3855854463031002E-2</v>
      </c>
      <c r="O19" s="289">
        <f>M19/M17</f>
        <v>1.2538518171222713E-2</v>
      </c>
      <c r="P19" s="251">
        <f t="shared" si="2"/>
        <v>-0.41401013958007937</v>
      </c>
      <c r="Q19" s="291">
        <f t="shared" si="3"/>
        <v>-0.47440498554962957</v>
      </c>
      <c r="R19" s="47"/>
      <c r="S19" s="84">
        <f t="shared" si="4"/>
        <v>1.8156847053196086</v>
      </c>
      <c r="T19" s="299">
        <f t="shared" si="4"/>
        <v>1.3764079807840486</v>
      </c>
      <c r="U19" s="113">
        <f t="shared" si="5"/>
        <v>-0.24193447422262426</v>
      </c>
    </row>
    <row r="20" spans="1:21" ht="24" customHeight="1" x14ac:dyDescent="0.25">
      <c r="A20" s="23"/>
      <c r="B20" s="24"/>
      <c r="C20" s="24" t="s">
        <v>40</v>
      </c>
      <c r="D20" s="24"/>
      <c r="E20" s="31"/>
      <c r="F20" s="284">
        <f>F10+F15</f>
        <v>13455.900000000001</v>
      </c>
      <c r="G20" s="90">
        <f>E20/E19</f>
        <v>0</v>
      </c>
      <c r="H20" s="287">
        <f>F20/F19</f>
        <v>0.80061903257417943</v>
      </c>
      <c r="I20" s="252" t="e">
        <f t="shared" si="0"/>
        <v>#DIV/0!</v>
      </c>
      <c r="J20" s="292" t="e">
        <f t="shared" si="1"/>
        <v>#DIV/0!</v>
      </c>
      <c r="K20" s="1"/>
      <c r="L20" s="31"/>
      <c r="M20" s="284">
        <f>M10+M15</f>
        <v>1865.3190000000004</v>
      </c>
      <c r="N20" s="90">
        <f>L20/L19</f>
        <v>0</v>
      </c>
      <c r="O20" s="287">
        <f>M20/M19</f>
        <v>0.80634164623779503</v>
      </c>
      <c r="P20" s="252" t="e">
        <f t="shared" si="2"/>
        <v>#DIV/0!</v>
      </c>
      <c r="Q20" s="292" t="e">
        <f t="shared" si="3"/>
        <v>#DIV/0!</v>
      </c>
      <c r="R20" s="9"/>
      <c r="S20" s="131" t="e">
        <f t="shared" si="4"/>
        <v>#DIV/0!</v>
      </c>
      <c r="T20" s="297">
        <f t="shared" si="4"/>
        <v>1.3862461819722205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39</v>
      </c>
      <c r="D21" s="17"/>
      <c r="E21" s="32"/>
      <c r="F21" s="265">
        <f>F11+F16</f>
        <v>3350.9700000000003</v>
      </c>
      <c r="G21" s="18"/>
      <c r="H21" s="272">
        <f>F21/F19</f>
        <v>0.19938096742582051</v>
      </c>
      <c r="I21" s="178" t="e">
        <f t="shared" si="0"/>
        <v>#DIV/0!</v>
      </c>
      <c r="J21" s="293" t="e">
        <f t="shared" si="1"/>
        <v>#DIV/0!</v>
      </c>
      <c r="K21" s="1"/>
      <c r="L21" s="32"/>
      <c r="M21" s="265">
        <f>M11+M16</f>
        <v>447.99200000000002</v>
      </c>
      <c r="N21" s="18"/>
      <c r="O21" s="272">
        <f>M21/M19</f>
        <v>0.19365835376220486</v>
      </c>
      <c r="P21" s="178" t="e">
        <f t="shared" si="2"/>
        <v>#DIV/0!</v>
      </c>
      <c r="Q21" s="293" t="e">
        <f t="shared" si="3"/>
        <v>#DIV/0!</v>
      </c>
      <c r="R21" s="9"/>
      <c r="S21" s="132" t="e">
        <f t="shared" si="4"/>
        <v>#DIV/0!</v>
      </c>
      <c r="T21" s="294">
        <f t="shared" si="4"/>
        <v>1.3369024491415917</v>
      </c>
      <c r="U21" s="242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2EDC9E3-FAAA-4A61-AC44-0EC0627951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F496E6B9-131C-4278-9825-B9F74F21881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2DF1C4AF-B600-4952-B29D-88DEFDE6F1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7" t="s">
        <v>34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146</v>
      </c>
      <c r="B7" s="70">
        <v>84853.60000000002</v>
      </c>
      <c r="C7" s="300">
        <v>83245.51999999999</v>
      </c>
      <c r="D7" s="4">
        <f>B7/$B$33</f>
        <v>0.15422680757146071</v>
      </c>
      <c r="E7" s="302">
        <f>C7/$C$33</f>
        <v>0.13870132516962549</v>
      </c>
      <c r="F7" s="107">
        <f>(C7-B7)/B7</f>
        <v>-1.8951228940198534E-2</v>
      </c>
      <c r="G7" s="121">
        <f>(E7-D7)/D7</f>
        <v>-0.10066656145133204</v>
      </c>
      <c r="I7" s="70">
        <v>25614.903000000006</v>
      </c>
      <c r="J7" s="300">
        <v>25651.019000000008</v>
      </c>
      <c r="K7" s="4">
        <f>I7/$I$33</f>
        <v>0.15479031021437181</v>
      </c>
      <c r="L7" s="302">
        <f>J7/$J$33</f>
        <v>0.1390326539932932</v>
      </c>
      <c r="M7" s="107">
        <f>(J7-I7)/I7</f>
        <v>1.4099604437308156E-3</v>
      </c>
      <c r="N7" s="121">
        <f>(L7-K7)/K7</f>
        <v>-0.10180001706344251</v>
      </c>
      <c r="P7" s="60">
        <f t="shared" ref="P7:Q33" si="0">(I7/B7)*10</f>
        <v>3.0187172966144038</v>
      </c>
      <c r="Q7" s="308">
        <f t="shared" si="0"/>
        <v>3.0813693037174867</v>
      </c>
      <c r="R7" s="124">
        <f>(Q7-P7)/P7</f>
        <v>2.0754512909622023E-2</v>
      </c>
    </row>
    <row r="8" spans="1:18" ht="20.100000000000001" customHeight="1" x14ac:dyDescent="0.25">
      <c r="A8" s="15" t="s">
        <v>147</v>
      </c>
      <c r="B8" s="28">
        <v>87993.819999999992</v>
      </c>
      <c r="C8" s="261">
        <v>90651.349999999991</v>
      </c>
      <c r="D8" s="4">
        <f t="shared" ref="D8:D32" si="1">B8/$B$33</f>
        <v>0.15993435687605176</v>
      </c>
      <c r="E8" s="267">
        <f t="shared" ref="E8:E32" si="2">C8/$C$33</f>
        <v>0.15104070913864831</v>
      </c>
      <c r="F8" s="107">
        <f t="shared" ref="F8:F33" si="3">(C8-B8)/B8</f>
        <v>3.0201325502177301E-2</v>
      </c>
      <c r="G8" s="103">
        <f t="shared" ref="G8:G32" si="4">(E8-D8)/D8</f>
        <v>-5.5608112672725953E-2</v>
      </c>
      <c r="I8" s="28">
        <v>20487.755999999998</v>
      </c>
      <c r="J8" s="261">
        <v>21026.659999999996</v>
      </c>
      <c r="K8" s="4">
        <f t="shared" ref="K8:K32" si="5">I8/$I$33</f>
        <v>0.12380707070553248</v>
      </c>
      <c r="L8" s="267">
        <f t="shared" ref="L8:L32" si="6">J8/$J$33</f>
        <v>0.11396788347529652</v>
      </c>
      <c r="M8" s="107">
        <f t="shared" ref="M8:M33" si="7">(J8-I8)/I8</f>
        <v>2.6303710372185159E-2</v>
      </c>
      <c r="N8" s="103">
        <f t="shared" ref="N8:N33" si="8">(L8-K8)/K8</f>
        <v>-7.9471933017766574E-2</v>
      </c>
      <c r="P8" s="60">
        <f t="shared" si="0"/>
        <v>2.3283176023043435</v>
      </c>
      <c r="Q8" s="309">
        <f t="shared" si="0"/>
        <v>2.3195087552474396</v>
      </c>
      <c r="R8" s="112">
        <f t="shared" ref="R8:R71" si="9">(Q8-P8)/P8</f>
        <v>-3.7833528588134776E-3</v>
      </c>
    </row>
    <row r="9" spans="1:18" ht="20.100000000000001" customHeight="1" x14ac:dyDescent="0.25">
      <c r="A9" s="15" t="s">
        <v>152</v>
      </c>
      <c r="B9" s="28">
        <v>51680.539999999994</v>
      </c>
      <c r="C9" s="261">
        <v>55176.30000000001</v>
      </c>
      <c r="D9" s="4">
        <f t="shared" si="1"/>
        <v>9.3932663997392862E-2</v>
      </c>
      <c r="E9" s="267">
        <f t="shared" si="2"/>
        <v>9.1933186650246287E-2</v>
      </c>
      <c r="F9" s="107">
        <f t="shared" si="3"/>
        <v>6.7641708078127999E-2</v>
      </c>
      <c r="G9" s="103">
        <f t="shared" si="4"/>
        <v>-2.128628383415242E-2</v>
      </c>
      <c r="I9" s="28">
        <v>17750.690999999988</v>
      </c>
      <c r="J9" s="261">
        <v>19770.228999999988</v>
      </c>
      <c r="K9" s="4">
        <f t="shared" si="5"/>
        <v>0.10726704553241741</v>
      </c>
      <c r="L9" s="267">
        <f t="shared" si="6"/>
        <v>0.10715782511116492</v>
      </c>
      <c r="M9" s="107">
        <f t="shared" si="7"/>
        <v>0.11377235962250719</v>
      </c>
      <c r="N9" s="103">
        <f t="shared" si="8"/>
        <v>-1.0182103991992274E-3</v>
      </c>
      <c r="P9" s="60">
        <f t="shared" si="0"/>
        <v>3.4346953418056367</v>
      </c>
      <c r="Q9" s="309">
        <f t="shared" si="0"/>
        <v>3.583101621529531</v>
      </c>
      <c r="R9" s="112">
        <f t="shared" si="9"/>
        <v>4.3207989342622856E-2</v>
      </c>
    </row>
    <row r="10" spans="1:18" ht="20.100000000000001" customHeight="1" x14ac:dyDescent="0.25">
      <c r="A10" s="15" t="s">
        <v>151</v>
      </c>
      <c r="B10" s="28">
        <v>43748.430000000008</v>
      </c>
      <c r="C10" s="261">
        <v>62404.880000000034</v>
      </c>
      <c r="D10" s="4">
        <f t="shared" si="1"/>
        <v>7.9515550255540343E-2</v>
      </c>
      <c r="E10" s="267">
        <f t="shared" si="2"/>
        <v>0.10397724169482592</v>
      </c>
      <c r="F10" s="107">
        <f t="shared" si="3"/>
        <v>0.42644844626424361</v>
      </c>
      <c r="G10" s="103">
        <f t="shared" si="4"/>
        <v>0.30763405850393616</v>
      </c>
      <c r="I10" s="28">
        <v>12815.639000000005</v>
      </c>
      <c r="J10" s="261">
        <v>19498.03</v>
      </c>
      <c r="K10" s="4">
        <f t="shared" si="5"/>
        <v>7.7444631994327759E-2</v>
      </c>
      <c r="L10" s="267">
        <f t="shared" si="6"/>
        <v>0.10568246269440015</v>
      </c>
      <c r="M10" s="107">
        <f t="shared" si="7"/>
        <v>0.52142472177938159</v>
      </c>
      <c r="N10" s="103">
        <f t="shared" si="8"/>
        <v>0.36461959948548278</v>
      </c>
      <c r="P10" s="60">
        <f t="shared" si="0"/>
        <v>2.9293940376831813</v>
      </c>
      <c r="Q10" s="309">
        <f t="shared" si="0"/>
        <v>3.1244399476451186</v>
      </c>
      <c r="R10" s="112">
        <f t="shared" si="9"/>
        <v>6.6582340051526995E-2</v>
      </c>
    </row>
    <row r="11" spans="1:18" ht="20.100000000000001" customHeight="1" x14ac:dyDescent="0.25">
      <c r="A11" s="15" t="s">
        <v>144</v>
      </c>
      <c r="B11" s="28">
        <v>49573.179999999978</v>
      </c>
      <c r="C11" s="261">
        <v>52256.889999999978</v>
      </c>
      <c r="D11" s="4">
        <f t="shared" si="1"/>
        <v>9.0102403346061677E-2</v>
      </c>
      <c r="E11" s="267">
        <f t="shared" si="2"/>
        <v>8.7068948482072653E-2</v>
      </c>
      <c r="F11" s="107">
        <f t="shared" si="3"/>
        <v>5.4136329361965489E-2</v>
      </c>
      <c r="G11" s="103">
        <f t="shared" si="4"/>
        <v>-3.3666747515471399E-2</v>
      </c>
      <c r="I11" s="28">
        <v>12047.583999999997</v>
      </c>
      <c r="J11" s="261">
        <v>12629.881000000003</v>
      </c>
      <c r="K11" s="4">
        <f t="shared" si="5"/>
        <v>7.280329207936885E-2</v>
      </c>
      <c r="L11" s="267">
        <f t="shared" si="6"/>
        <v>6.8455989021312086E-2</v>
      </c>
      <c r="M11" s="107">
        <f t="shared" si="7"/>
        <v>4.8333093174532424E-2</v>
      </c>
      <c r="N11" s="103">
        <f t="shared" si="8"/>
        <v>-5.9713001073047799E-2</v>
      </c>
      <c r="P11" s="60">
        <f t="shared" si="0"/>
        <v>2.4302624927430521</v>
      </c>
      <c r="Q11" s="309">
        <f t="shared" si="0"/>
        <v>2.4168834004472921</v>
      </c>
      <c r="R11" s="112">
        <f t="shared" si="9"/>
        <v>-5.5052046170777583E-3</v>
      </c>
    </row>
    <row r="12" spans="1:18" ht="20.100000000000001" customHeight="1" x14ac:dyDescent="0.25">
      <c r="A12" s="15" t="s">
        <v>153</v>
      </c>
      <c r="B12" s="28">
        <v>34843.32</v>
      </c>
      <c r="C12" s="261">
        <v>32033.850000000006</v>
      </c>
      <c r="D12" s="4">
        <f t="shared" si="1"/>
        <v>6.3329947212502791E-2</v>
      </c>
      <c r="E12" s="267">
        <f t="shared" si="2"/>
        <v>5.3373892616503674E-2</v>
      </c>
      <c r="F12" s="107">
        <f t="shared" si="3"/>
        <v>-8.0631524206074334E-2</v>
      </c>
      <c r="G12" s="103">
        <f t="shared" si="4"/>
        <v>-0.15720926724590042</v>
      </c>
      <c r="I12" s="28">
        <v>12430.631000000003</v>
      </c>
      <c r="J12" s="261">
        <v>11931.018000000005</v>
      </c>
      <c r="K12" s="4">
        <f t="shared" si="5"/>
        <v>7.5118036896348467E-2</v>
      </c>
      <c r="L12" s="267">
        <f t="shared" si="6"/>
        <v>6.4668039011695919E-2</v>
      </c>
      <c r="M12" s="107">
        <f t="shared" si="7"/>
        <v>-4.0192086789479747E-2</v>
      </c>
      <c r="N12" s="103">
        <f t="shared" si="8"/>
        <v>-0.13911436342608322</v>
      </c>
      <c r="P12" s="60">
        <f t="shared" si="0"/>
        <v>3.5675793810693133</v>
      </c>
      <c r="Q12" s="309">
        <f t="shared" si="0"/>
        <v>3.7245032988541822</v>
      </c>
      <c r="R12" s="112">
        <f t="shared" si="9"/>
        <v>4.3986104028282055E-2</v>
      </c>
    </row>
    <row r="13" spans="1:18" ht="20.100000000000001" customHeight="1" x14ac:dyDescent="0.25">
      <c r="A13" s="15" t="s">
        <v>150</v>
      </c>
      <c r="B13" s="28">
        <v>20182.710000000006</v>
      </c>
      <c r="C13" s="261">
        <v>25018.62</v>
      </c>
      <c r="D13" s="4">
        <f t="shared" si="1"/>
        <v>3.6683357352435206E-2</v>
      </c>
      <c r="E13" s="267">
        <f t="shared" si="2"/>
        <v>4.1685315292826521E-2</v>
      </c>
      <c r="F13" s="107">
        <f t="shared" si="3"/>
        <v>0.23960657414192599</v>
      </c>
      <c r="G13" s="103">
        <f t="shared" si="4"/>
        <v>0.13635496588643795</v>
      </c>
      <c r="I13" s="28">
        <v>8881.8709999999974</v>
      </c>
      <c r="J13" s="261">
        <v>10790.104000000001</v>
      </c>
      <c r="K13" s="4">
        <f t="shared" si="5"/>
        <v>5.3672956222946933E-2</v>
      </c>
      <c r="L13" s="267">
        <f t="shared" si="6"/>
        <v>5.8484101391201991E-2</v>
      </c>
      <c r="M13" s="107">
        <f t="shared" si="7"/>
        <v>0.21484583597307419</v>
      </c>
      <c r="N13" s="103">
        <f t="shared" si="8"/>
        <v>8.963816243455093E-2</v>
      </c>
      <c r="P13" s="60">
        <f t="shared" si="0"/>
        <v>4.400732607266316</v>
      </c>
      <c r="Q13" s="309">
        <f t="shared" si="0"/>
        <v>4.3128294046594098</v>
      </c>
      <c r="R13" s="112">
        <f t="shared" si="9"/>
        <v>-1.9974674776141569E-2</v>
      </c>
    </row>
    <row r="14" spans="1:18" ht="20.100000000000001" customHeight="1" x14ac:dyDescent="0.25">
      <c r="A14" s="15" t="s">
        <v>145</v>
      </c>
      <c r="B14" s="28">
        <v>26124.06</v>
      </c>
      <c r="C14" s="261">
        <v>38099.829999999994</v>
      </c>
      <c r="D14" s="4">
        <f t="shared" si="1"/>
        <v>4.74821383489362E-2</v>
      </c>
      <c r="E14" s="267">
        <f t="shared" si="2"/>
        <v>6.3480856504199296E-2</v>
      </c>
      <c r="F14" s="107">
        <f t="shared" si="3"/>
        <v>0.45841917374251906</v>
      </c>
      <c r="G14" s="103">
        <f t="shared" si="4"/>
        <v>0.33694182089466773</v>
      </c>
      <c r="I14" s="28">
        <v>7294.7960000000021</v>
      </c>
      <c r="J14" s="261">
        <v>10002.238000000001</v>
      </c>
      <c r="K14" s="4">
        <f t="shared" si="5"/>
        <v>4.4082295989586948E-2</v>
      </c>
      <c r="L14" s="267">
        <f t="shared" si="6"/>
        <v>5.421374078794175E-2</v>
      </c>
      <c r="M14" s="107">
        <f t="shared" si="7"/>
        <v>0.37114704784067964</v>
      </c>
      <c r="N14" s="103">
        <f t="shared" si="8"/>
        <v>0.22983024297890556</v>
      </c>
      <c r="P14" s="60">
        <f t="shared" si="0"/>
        <v>2.7923668832486226</v>
      </c>
      <c r="Q14" s="309">
        <f t="shared" si="0"/>
        <v>2.6252710313930545</v>
      </c>
      <c r="R14" s="112">
        <f t="shared" si="9"/>
        <v>-5.9840221160755845E-2</v>
      </c>
    </row>
    <row r="15" spans="1:18" ht="20.100000000000001" customHeight="1" x14ac:dyDescent="0.25">
      <c r="A15" s="15" t="s">
        <v>155</v>
      </c>
      <c r="B15" s="28">
        <v>13765.729999999996</v>
      </c>
      <c r="C15" s="261">
        <v>16170.729999999998</v>
      </c>
      <c r="D15" s="4">
        <f t="shared" si="1"/>
        <v>2.5020088620761907E-2</v>
      </c>
      <c r="E15" s="267">
        <f t="shared" si="2"/>
        <v>2.694321183842948E-2</v>
      </c>
      <c r="F15" s="107">
        <f t="shared" si="3"/>
        <v>0.1747092235573415</v>
      </c>
      <c r="G15" s="103">
        <f t="shared" si="4"/>
        <v>7.6863165707244857E-2</v>
      </c>
      <c r="I15" s="28">
        <v>4767.085</v>
      </c>
      <c r="J15" s="261">
        <v>6425.6760000000013</v>
      </c>
      <c r="K15" s="4">
        <f t="shared" si="5"/>
        <v>2.8807392554571785E-2</v>
      </c>
      <c r="L15" s="267">
        <f t="shared" si="6"/>
        <v>3.482819875424864E-2</v>
      </c>
      <c r="M15" s="107">
        <f t="shared" si="7"/>
        <v>0.34792561911524572</v>
      </c>
      <c r="N15" s="103">
        <f t="shared" si="8"/>
        <v>0.20900212291935955</v>
      </c>
      <c r="P15" s="60">
        <f t="shared" si="0"/>
        <v>3.4630092265357533</v>
      </c>
      <c r="Q15" s="309">
        <f t="shared" si="0"/>
        <v>3.9736462113955291</v>
      </c>
      <c r="R15" s="112">
        <f t="shared" si="9"/>
        <v>0.14745469949861939</v>
      </c>
    </row>
    <row r="16" spans="1:18" ht="20.100000000000001" customHeight="1" x14ac:dyDescent="0.25">
      <c r="A16" s="15" t="s">
        <v>156</v>
      </c>
      <c r="B16" s="28">
        <v>17041.39</v>
      </c>
      <c r="C16" s="261">
        <v>22682.47</v>
      </c>
      <c r="D16" s="4">
        <f t="shared" si="1"/>
        <v>3.0973808727976348E-2</v>
      </c>
      <c r="E16" s="267">
        <f t="shared" si="2"/>
        <v>3.7792888399523189E-2</v>
      </c>
      <c r="F16" s="107">
        <f t="shared" si="3"/>
        <v>0.33102229336926164</v>
      </c>
      <c r="G16" s="103">
        <f t="shared" si="4"/>
        <v>0.22015631759834792</v>
      </c>
      <c r="I16" s="28">
        <v>4110.2619999999997</v>
      </c>
      <c r="J16" s="261">
        <v>5690.4330000000018</v>
      </c>
      <c r="K16" s="4">
        <f t="shared" si="5"/>
        <v>2.4838225233269246E-2</v>
      </c>
      <c r="L16" s="267">
        <f t="shared" si="6"/>
        <v>3.0843063285751628E-2</v>
      </c>
      <c r="M16" s="107">
        <f t="shared" si="7"/>
        <v>0.38444532246362939</v>
      </c>
      <c r="N16" s="103">
        <f t="shared" si="8"/>
        <v>0.2417579354437642</v>
      </c>
      <c r="P16" s="60">
        <f t="shared" si="0"/>
        <v>2.4119288391381217</v>
      </c>
      <c r="Q16" s="309">
        <f t="shared" si="0"/>
        <v>2.5087360415333966</v>
      </c>
      <c r="R16" s="112">
        <f t="shared" si="9"/>
        <v>4.0136840202079895E-2</v>
      </c>
    </row>
    <row r="17" spans="1:18" ht="20.100000000000001" customHeight="1" x14ac:dyDescent="0.25">
      <c r="A17" s="15" t="s">
        <v>149</v>
      </c>
      <c r="B17" s="28">
        <v>16027.420000000004</v>
      </c>
      <c r="C17" s="261">
        <v>16176.45</v>
      </c>
      <c r="D17" s="4">
        <f t="shared" si="1"/>
        <v>2.9130853849535916E-2</v>
      </c>
      <c r="E17" s="267">
        <f t="shared" si="2"/>
        <v>2.6952742340250729E-2</v>
      </c>
      <c r="F17" s="107">
        <f t="shared" si="3"/>
        <v>9.2984397987946263E-3</v>
      </c>
      <c r="G17" s="103">
        <f t="shared" si="4"/>
        <v>-7.4769916478774498E-2</v>
      </c>
      <c r="I17" s="28">
        <v>5111.1639999999989</v>
      </c>
      <c r="J17" s="261">
        <v>5428.2460000000019</v>
      </c>
      <c r="K17" s="4">
        <f t="shared" si="5"/>
        <v>3.0886654582159813E-2</v>
      </c>
      <c r="L17" s="267">
        <f t="shared" si="6"/>
        <v>2.9421967521386885E-2</v>
      </c>
      <c r="M17" s="107">
        <f t="shared" si="7"/>
        <v>6.2037140659153792E-2</v>
      </c>
      <c r="N17" s="103">
        <f t="shared" si="8"/>
        <v>-4.7421356588710432E-2</v>
      </c>
      <c r="P17" s="60">
        <f t="shared" si="0"/>
        <v>3.1890123301192568</v>
      </c>
      <c r="Q17" s="309">
        <f t="shared" si="0"/>
        <v>3.3556472526419592</v>
      </c>
      <c r="R17" s="112">
        <f t="shared" si="9"/>
        <v>5.2252831056464083E-2</v>
      </c>
    </row>
    <row r="18" spans="1:18" ht="20.100000000000001" customHeight="1" x14ac:dyDescent="0.25">
      <c r="A18" s="15" t="s">
        <v>159</v>
      </c>
      <c r="B18" s="28">
        <v>9299.6200000000044</v>
      </c>
      <c r="C18" s="261">
        <v>9960.3699999999972</v>
      </c>
      <c r="D18" s="4">
        <f t="shared" si="1"/>
        <v>1.6902650025782142E-2</v>
      </c>
      <c r="E18" s="267">
        <f t="shared" si="2"/>
        <v>1.6595686088329828E-2</v>
      </c>
      <c r="F18" s="107">
        <f t="shared" si="3"/>
        <v>7.105129026777357E-2</v>
      </c>
      <c r="G18" s="103">
        <f t="shared" si="4"/>
        <v>-1.816069888355331E-2</v>
      </c>
      <c r="I18" s="28">
        <v>2969.1099999999997</v>
      </c>
      <c r="J18" s="261">
        <v>3426.0740000000001</v>
      </c>
      <c r="K18" s="4">
        <f t="shared" si="5"/>
        <v>1.7942268138223805E-2</v>
      </c>
      <c r="L18" s="267">
        <f t="shared" si="6"/>
        <v>1.8569872838089509E-2</v>
      </c>
      <c r="M18" s="107">
        <f t="shared" si="7"/>
        <v>0.15390605265550972</v>
      </c>
      <c r="N18" s="103">
        <f t="shared" si="8"/>
        <v>3.4979117190243582E-2</v>
      </c>
      <c r="P18" s="60">
        <f t="shared" si="0"/>
        <v>3.1927218531509869</v>
      </c>
      <c r="Q18" s="309">
        <f t="shared" si="0"/>
        <v>3.4397055531069638</v>
      </c>
      <c r="R18" s="112">
        <f t="shared" si="9"/>
        <v>7.7358351687360979E-2</v>
      </c>
    </row>
    <row r="19" spans="1:18" ht="20.100000000000001" customHeight="1" x14ac:dyDescent="0.25">
      <c r="A19" s="15" t="s">
        <v>158</v>
      </c>
      <c r="B19" s="28">
        <v>13460.22</v>
      </c>
      <c r="C19" s="261">
        <v>13260.279999999999</v>
      </c>
      <c r="D19" s="4">
        <f t="shared" si="1"/>
        <v>2.4464804790952019E-2</v>
      </c>
      <c r="E19" s="267">
        <f t="shared" si="2"/>
        <v>2.2093902568213662E-2</v>
      </c>
      <c r="F19" s="107">
        <f t="shared" si="3"/>
        <v>-1.4854140571253702E-2</v>
      </c>
      <c r="G19" s="103">
        <f t="shared" si="4"/>
        <v>-9.6910735360341116E-2</v>
      </c>
      <c r="I19" s="28">
        <v>3603.9579999999996</v>
      </c>
      <c r="J19" s="261">
        <v>3197.5340000000006</v>
      </c>
      <c r="K19" s="4">
        <f t="shared" si="5"/>
        <v>2.177864100518229E-2</v>
      </c>
      <c r="L19" s="267">
        <f t="shared" si="6"/>
        <v>1.7331149232464829E-2</v>
      </c>
      <c r="M19" s="107">
        <f t="shared" si="7"/>
        <v>-0.11277156947999924</v>
      </c>
      <c r="N19" s="103">
        <f t="shared" si="8"/>
        <v>-0.20421346638016427</v>
      </c>
      <c r="P19" s="60">
        <f t="shared" si="0"/>
        <v>2.6774881836998206</v>
      </c>
      <c r="Q19" s="309">
        <f t="shared" si="0"/>
        <v>2.4113623543394263</v>
      </c>
      <c r="R19" s="112">
        <f t="shared" si="9"/>
        <v>-9.9393838964642947E-2</v>
      </c>
    </row>
    <row r="20" spans="1:18" ht="20.100000000000001" customHeight="1" x14ac:dyDescent="0.25">
      <c r="A20" s="15" t="s">
        <v>148</v>
      </c>
      <c r="B20" s="28">
        <v>11356.73</v>
      </c>
      <c r="C20" s="261">
        <v>10462.91</v>
      </c>
      <c r="D20" s="4">
        <f t="shared" si="1"/>
        <v>2.0641578110428247E-2</v>
      </c>
      <c r="E20" s="267">
        <f t="shared" si="2"/>
        <v>1.7433003987848552E-2</v>
      </c>
      <c r="F20" s="107">
        <f t="shared" si="3"/>
        <v>-7.8703993138870054E-2</v>
      </c>
      <c r="G20" s="103">
        <f t="shared" si="4"/>
        <v>-0.15544228766882434</v>
      </c>
      <c r="I20" s="28">
        <v>3204.51</v>
      </c>
      <c r="J20" s="261">
        <v>3015.1440000000011</v>
      </c>
      <c r="K20" s="4">
        <f t="shared" si="5"/>
        <v>1.9364785296475905E-2</v>
      </c>
      <c r="L20" s="267">
        <f t="shared" si="6"/>
        <v>1.6342566059147752E-2</v>
      </c>
      <c r="M20" s="107">
        <f t="shared" si="7"/>
        <v>-5.9093589971633435E-2</v>
      </c>
      <c r="N20" s="103">
        <f t="shared" si="8"/>
        <v>-0.15606778960147577</v>
      </c>
      <c r="P20" s="60">
        <f t="shared" si="0"/>
        <v>2.8216837064894564</v>
      </c>
      <c r="Q20" s="309">
        <f t="shared" si="0"/>
        <v>2.881745135913433</v>
      </c>
      <c r="R20" s="112">
        <f t="shared" si="9"/>
        <v>2.128567042643514E-2</v>
      </c>
    </row>
    <row r="21" spans="1:18" ht="20.100000000000001" customHeight="1" x14ac:dyDescent="0.25">
      <c r="A21" s="15" t="s">
        <v>163</v>
      </c>
      <c r="B21" s="28">
        <v>4291.0500000000011</v>
      </c>
      <c r="C21" s="261">
        <v>4488.5699999999988</v>
      </c>
      <c r="D21" s="4">
        <f t="shared" si="1"/>
        <v>7.7992559258477714E-3</v>
      </c>
      <c r="E21" s="267">
        <f t="shared" si="2"/>
        <v>7.4787280698904376E-3</v>
      </c>
      <c r="F21" s="107">
        <f t="shared" si="3"/>
        <v>4.6030691788722496E-2</v>
      </c>
      <c r="G21" s="103">
        <f t="shared" si="4"/>
        <v>-4.1097235301006327E-2</v>
      </c>
      <c r="I21" s="28">
        <v>2726.9480000000008</v>
      </c>
      <c r="J21" s="261">
        <v>2626.6369999999988</v>
      </c>
      <c r="K21" s="4">
        <f t="shared" si="5"/>
        <v>1.6478888358798814E-2</v>
      </c>
      <c r="L21" s="267">
        <f t="shared" si="6"/>
        <v>1.4236795551357293E-2</v>
      </c>
      <c r="M21" s="107">
        <f t="shared" si="7"/>
        <v>-3.6785079876844713E-2</v>
      </c>
      <c r="N21" s="103">
        <f t="shared" si="8"/>
        <v>-0.13605849852392304</v>
      </c>
      <c r="P21" s="60">
        <f t="shared" si="0"/>
        <v>6.3549667330839776</v>
      </c>
      <c r="Q21" s="309">
        <f t="shared" si="0"/>
        <v>5.8518347714305445</v>
      </c>
      <c r="R21" s="112">
        <f t="shared" si="9"/>
        <v>-7.9171454829830415E-2</v>
      </c>
    </row>
    <row r="22" spans="1:18" ht="20.100000000000001" customHeight="1" x14ac:dyDescent="0.25">
      <c r="A22" s="15" t="s">
        <v>154</v>
      </c>
      <c r="B22" s="28">
        <v>4093.4600000000028</v>
      </c>
      <c r="C22" s="261">
        <v>8213.7100000000028</v>
      </c>
      <c r="D22" s="4">
        <f t="shared" si="1"/>
        <v>7.440123550697576E-3</v>
      </c>
      <c r="E22" s="267">
        <f t="shared" si="2"/>
        <v>1.3685450719257988E-2</v>
      </c>
      <c r="F22" s="107">
        <f t="shared" si="3"/>
        <v>1.0065445857538604</v>
      </c>
      <c r="G22" s="103">
        <f t="shared" si="4"/>
        <v>0.83941175519522915</v>
      </c>
      <c r="I22" s="28">
        <v>1858.1659999999999</v>
      </c>
      <c r="J22" s="261">
        <v>2409.8220000000006</v>
      </c>
      <c r="K22" s="4">
        <f t="shared" si="5"/>
        <v>1.1228857340189746E-2</v>
      </c>
      <c r="L22" s="267">
        <f t="shared" si="6"/>
        <v>1.3061623334005786E-2</v>
      </c>
      <c r="M22" s="107">
        <f t="shared" si="7"/>
        <v>0.29688197932800442</v>
      </c>
      <c r="N22" s="103">
        <f t="shared" si="8"/>
        <v>0.16321927853302567</v>
      </c>
      <c r="P22" s="60">
        <f t="shared" si="0"/>
        <v>4.5393530167633216</v>
      </c>
      <c r="Q22" s="309">
        <f t="shared" si="0"/>
        <v>2.9339019760863239</v>
      </c>
      <c r="R22" s="112">
        <f t="shared" si="9"/>
        <v>-0.35367397837274323</v>
      </c>
    </row>
    <row r="23" spans="1:18" ht="20.100000000000001" customHeight="1" x14ac:dyDescent="0.25">
      <c r="A23" s="15" t="s">
        <v>160</v>
      </c>
      <c r="B23" s="28">
        <v>11169.060000000001</v>
      </c>
      <c r="C23" s="261">
        <v>6657.3799999999983</v>
      </c>
      <c r="D23" s="4">
        <f t="shared" si="1"/>
        <v>2.0300475965357966E-2</v>
      </c>
      <c r="E23" s="267">
        <f t="shared" si="2"/>
        <v>1.1092337799773025E-2</v>
      </c>
      <c r="F23" s="107">
        <f t="shared" si="3"/>
        <v>-0.40394446802148098</v>
      </c>
      <c r="G23" s="103">
        <f t="shared" si="4"/>
        <v>-0.4535922301180671</v>
      </c>
      <c r="I23" s="28">
        <v>2811.6110000000008</v>
      </c>
      <c r="J23" s="261">
        <v>2336.4890000000005</v>
      </c>
      <c r="K23" s="4">
        <f t="shared" si="5"/>
        <v>1.6990505054504411E-2</v>
      </c>
      <c r="L23" s="267">
        <f t="shared" si="6"/>
        <v>1.2664146663964329E-2</v>
      </c>
      <c r="M23" s="107">
        <f t="shared" si="7"/>
        <v>-0.16898568116286364</v>
      </c>
      <c r="N23" s="103">
        <f t="shared" si="8"/>
        <v>-0.25463388973202455</v>
      </c>
      <c r="P23" s="60">
        <f t="shared" si="0"/>
        <v>2.5173210637242525</v>
      </c>
      <c r="Q23" s="309">
        <f t="shared" si="0"/>
        <v>3.5096224040087858</v>
      </c>
      <c r="R23" s="112">
        <f t="shared" si="9"/>
        <v>0.39418942406038282</v>
      </c>
    </row>
    <row r="24" spans="1:18" ht="20.100000000000001" customHeight="1" x14ac:dyDescent="0.25">
      <c r="A24" s="15" t="s">
        <v>162</v>
      </c>
      <c r="B24" s="28">
        <v>4659.8400000000011</v>
      </c>
      <c r="C24" s="261">
        <v>5374.5999999999985</v>
      </c>
      <c r="D24" s="4">
        <f t="shared" si="1"/>
        <v>8.469555174957755E-3</v>
      </c>
      <c r="E24" s="267">
        <f t="shared" si="2"/>
        <v>8.9550061343441553E-3</v>
      </c>
      <c r="F24" s="107">
        <f t="shared" si="3"/>
        <v>0.15338724076363081</v>
      </c>
      <c r="G24" s="103">
        <f t="shared" si="4"/>
        <v>5.731717302246888E-2</v>
      </c>
      <c r="I24" s="28">
        <v>1401.2640000000004</v>
      </c>
      <c r="J24" s="261">
        <v>1740.3710000000003</v>
      </c>
      <c r="K24" s="4">
        <f t="shared" si="5"/>
        <v>8.4678083400211001E-3</v>
      </c>
      <c r="L24" s="267">
        <f t="shared" si="6"/>
        <v>9.4330911010966721E-3</v>
      </c>
      <c r="M24" s="107">
        <f t="shared" si="7"/>
        <v>0.24200079356923454</v>
      </c>
      <c r="N24" s="103">
        <f t="shared" si="8"/>
        <v>0.11399440354753786</v>
      </c>
      <c r="P24" s="60">
        <f t="shared" si="0"/>
        <v>3.0071075401730534</v>
      </c>
      <c r="Q24" s="309">
        <f t="shared" si="0"/>
        <v>3.2381405127823482</v>
      </c>
      <c r="R24" s="112">
        <f t="shared" si="9"/>
        <v>7.6828969208064729E-2</v>
      </c>
    </row>
    <row r="25" spans="1:18" ht="20.100000000000001" customHeight="1" x14ac:dyDescent="0.25">
      <c r="A25" s="15" t="s">
        <v>161</v>
      </c>
      <c r="B25" s="28">
        <v>623.28000000000009</v>
      </c>
      <c r="C25" s="261">
        <v>880.94</v>
      </c>
      <c r="D25" s="4">
        <f t="shared" si="1"/>
        <v>1.1328509883274252E-3</v>
      </c>
      <c r="E25" s="267">
        <f t="shared" si="2"/>
        <v>1.4677972507701304E-3</v>
      </c>
      <c r="F25" s="107">
        <f t="shared" si="3"/>
        <v>0.41339365935053257</v>
      </c>
      <c r="G25" s="103">
        <f t="shared" si="4"/>
        <v>0.29566665509753387</v>
      </c>
      <c r="I25" s="28">
        <v>1119.1880000000001</v>
      </c>
      <c r="J25" s="261">
        <v>1727.876</v>
      </c>
      <c r="K25" s="4">
        <f t="shared" si="5"/>
        <v>6.7632291134657949E-3</v>
      </c>
      <c r="L25" s="267">
        <f t="shared" si="6"/>
        <v>9.365366188817505E-3</v>
      </c>
      <c r="M25" s="107">
        <f t="shared" si="7"/>
        <v>0.54386573122656767</v>
      </c>
      <c r="N25" s="103">
        <f t="shared" si="8"/>
        <v>0.38474773391467343</v>
      </c>
      <c r="P25" s="60">
        <f t="shared" si="0"/>
        <v>17.956424079065588</v>
      </c>
      <c r="Q25" s="309">
        <f t="shared" si="0"/>
        <v>19.614003223829091</v>
      </c>
      <c r="R25" s="112">
        <f t="shared" si="9"/>
        <v>9.2311205029735485E-2</v>
      </c>
    </row>
    <row r="26" spans="1:18" ht="20.100000000000001" customHeight="1" x14ac:dyDescent="0.25">
      <c r="A26" s="15" t="s">
        <v>157</v>
      </c>
      <c r="B26" s="28">
        <v>5751.1800000000012</v>
      </c>
      <c r="C26" s="261">
        <v>4484.159999999998</v>
      </c>
      <c r="D26" s="4">
        <f t="shared" si="1"/>
        <v>1.0453134942640422E-2</v>
      </c>
      <c r="E26" s="267">
        <f t="shared" si="2"/>
        <v>7.4713802529268562E-3</v>
      </c>
      <c r="F26" s="107">
        <f t="shared" si="3"/>
        <v>-0.2203060937059878</v>
      </c>
      <c r="G26" s="103">
        <f t="shared" si="4"/>
        <v>-0.28524980363071689</v>
      </c>
      <c r="I26" s="28">
        <v>1849.0659999999998</v>
      </c>
      <c r="J26" s="261">
        <v>1641.2839999999997</v>
      </c>
      <c r="K26" s="4">
        <f t="shared" si="5"/>
        <v>1.1173866235091638E-2</v>
      </c>
      <c r="L26" s="267">
        <f t="shared" si="6"/>
        <v>8.8960236034571621E-3</v>
      </c>
      <c r="M26" s="107">
        <f t="shared" si="7"/>
        <v>-0.11237132692937958</v>
      </c>
      <c r="N26" s="103">
        <f t="shared" si="8"/>
        <v>-0.20385447469210688</v>
      </c>
      <c r="P26" s="60">
        <f t="shared" si="0"/>
        <v>3.2151071606174724</v>
      </c>
      <c r="Q26" s="309">
        <f t="shared" si="0"/>
        <v>3.6601816170698647</v>
      </c>
      <c r="R26" s="112">
        <f t="shared" si="9"/>
        <v>0.1384322307835345</v>
      </c>
    </row>
    <row r="27" spans="1:18" ht="20.100000000000001" customHeight="1" x14ac:dyDescent="0.25">
      <c r="A27" s="15" t="s">
        <v>165</v>
      </c>
      <c r="B27" s="28">
        <v>2774.0400000000004</v>
      </c>
      <c r="C27" s="261">
        <v>3857.2699999999995</v>
      </c>
      <c r="D27" s="4">
        <f t="shared" si="1"/>
        <v>5.0419938962582003E-3</v>
      </c>
      <c r="E27" s="267">
        <f t="shared" si="2"/>
        <v>6.4268739090949439E-3</v>
      </c>
      <c r="F27" s="107">
        <f t="shared" si="3"/>
        <v>0.39048824097705837</v>
      </c>
      <c r="G27" s="103">
        <f t="shared" si="4"/>
        <v>0.27466911728403726</v>
      </c>
      <c r="I27" s="28">
        <v>934.90900000000022</v>
      </c>
      <c r="J27" s="261">
        <v>1354.4490000000003</v>
      </c>
      <c r="K27" s="4">
        <f t="shared" si="5"/>
        <v>5.6496350633148265E-3</v>
      </c>
      <c r="L27" s="267">
        <f t="shared" si="6"/>
        <v>7.3413317096120805E-3</v>
      </c>
      <c r="M27" s="107">
        <f t="shared" si="7"/>
        <v>0.44874955744355866</v>
      </c>
      <c r="N27" s="103">
        <f t="shared" si="8"/>
        <v>0.29943467628237919</v>
      </c>
      <c r="P27" s="60">
        <f t="shared" si="0"/>
        <v>3.3702073510115218</v>
      </c>
      <c r="Q27" s="309">
        <f t="shared" si="0"/>
        <v>3.5114186976799666</v>
      </c>
      <c r="R27" s="112">
        <f t="shared" si="9"/>
        <v>4.1899898718713004E-2</v>
      </c>
    </row>
    <row r="28" spans="1:18" ht="20.100000000000001" customHeight="1" x14ac:dyDescent="0.25">
      <c r="A28" s="15" t="s">
        <v>184</v>
      </c>
      <c r="B28" s="28">
        <v>6220.9800000000014</v>
      </c>
      <c r="C28" s="261">
        <v>5078.4199999999992</v>
      </c>
      <c r="D28" s="4">
        <f t="shared" si="1"/>
        <v>1.1307026282513713E-2</v>
      </c>
      <c r="E28" s="267">
        <f t="shared" si="2"/>
        <v>8.4615194159148692E-3</v>
      </c>
      <c r="F28" s="107">
        <f t="shared" si="3"/>
        <v>-0.18366238116824068</v>
      </c>
      <c r="G28" s="103">
        <f t="shared" si="4"/>
        <v>-0.25165828711297977</v>
      </c>
      <c r="I28" s="28">
        <v>1363.7759999999998</v>
      </c>
      <c r="J28" s="261">
        <v>1235.385</v>
      </c>
      <c r="K28" s="4">
        <f t="shared" si="5"/>
        <v>8.24126915893123E-3</v>
      </c>
      <c r="L28" s="267">
        <f t="shared" si="6"/>
        <v>6.6959856547416097E-3</v>
      </c>
      <c r="M28" s="107">
        <f t="shared" si="7"/>
        <v>-9.4143759679008773E-2</v>
      </c>
      <c r="N28" s="103">
        <f t="shared" si="8"/>
        <v>-0.18750552547054786</v>
      </c>
      <c r="P28" s="60">
        <f t="shared" si="0"/>
        <v>2.1922205183106191</v>
      </c>
      <c r="Q28" s="309">
        <f t="shared" si="0"/>
        <v>2.4326168375203316</v>
      </c>
      <c r="R28" s="112">
        <f t="shared" si="9"/>
        <v>0.1096588218209763</v>
      </c>
    </row>
    <row r="29" spans="1:18" ht="20.100000000000001" customHeight="1" x14ac:dyDescent="0.25">
      <c r="A29" s="15" t="s">
        <v>167</v>
      </c>
      <c r="B29" s="28">
        <v>1732.28</v>
      </c>
      <c r="C29" s="261">
        <v>3692.9700000000003</v>
      </c>
      <c r="D29" s="4">
        <f t="shared" si="1"/>
        <v>3.1485289277047748E-3</v>
      </c>
      <c r="E29" s="267">
        <f t="shared" si="2"/>
        <v>6.1531219074812916E-3</v>
      </c>
      <c r="F29" s="107">
        <f>(C29-B29)/B29</f>
        <v>1.1318551273466184</v>
      </c>
      <c r="G29" s="103">
        <f>(E29-D29)/D29</f>
        <v>0.95428469890756729</v>
      </c>
      <c r="I29" s="28">
        <v>603.05700000000002</v>
      </c>
      <c r="J29" s="261">
        <v>1103.8579999999999</v>
      </c>
      <c r="K29" s="4">
        <f t="shared" si="5"/>
        <v>3.6442605348514651E-3</v>
      </c>
      <c r="L29" s="267">
        <f t="shared" si="6"/>
        <v>5.983088132745471E-3</v>
      </c>
      <c r="M29" s="107">
        <f>(J29-I29)/I29</f>
        <v>0.83043725551647674</v>
      </c>
      <c r="N29" s="103">
        <f>(L29-K29)/K29</f>
        <v>0.64178386136965182</v>
      </c>
      <c r="P29" s="60">
        <f t="shared" si="0"/>
        <v>3.4812905534901977</v>
      </c>
      <c r="Q29" s="309">
        <f t="shared" si="0"/>
        <v>2.9890792505760944</v>
      </c>
      <c r="R29" s="112">
        <f>(Q29-P29)/P29</f>
        <v>-0.141387596166207</v>
      </c>
    </row>
    <row r="30" spans="1:18" ht="20.100000000000001" customHeight="1" x14ac:dyDescent="0.25">
      <c r="A30" s="15" t="s">
        <v>169</v>
      </c>
      <c r="B30" s="28">
        <v>1625.649999999999</v>
      </c>
      <c r="C30" s="261">
        <v>3007.2000000000003</v>
      </c>
      <c r="D30" s="4">
        <f t="shared" si="1"/>
        <v>2.9547221299808715E-3</v>
      </c>
      <c r="E30" s="267">
        <f t="shared" si="2"/>
        <v>5.0105113770698758E-3</v>
      </c>
      <c r="F30" s="107">
        <f t="shared" si="3"/>
        <v>0.84984467751361126</v>
      </c>
      <c r="G30" s="103">
        <f t="shared" si="4"/>
        <v>0.69576398613913426</v>
      </c>
      <c r="I30" s="28">
        <v>626.03199999999993</v>
      </c>
      <c r="J30" s="261">
        <v>1001.148</v>
      </c>
      <c r="K30" s="4">
        <f t="shared" si="5"/>
        <v>3.783097967777726E-3</v>
      </c>
      <c r="L30" s="267">
        <f t="shared" si="6"/>
        <v>5.4263833916335822E-3</v>
      </c>
      <c r="M30" s="107">
        <f t="shared" si="7"/>
        <v>0.59919620722263423</v>
      </c>
      <c r="N30" s="103">
        <f t="shared" si="8"/>
        <v>0.43437559319172425</v>
      </c>
      <c r="P30" s="60">
        <f t="shared" si="0"/>
        <v>3.8509642296927407</v>
      </c>
      <c r="Q30" s="309">
        <f t="shared" si="0"/>
        <v>3.3291699920191538</v>
      </c>
      <c r="R30" s="112">
        <f t="shared" si="9"/>
        <v>-0.13549703569051838</v>
      </c>
    </row>
    <row r="31" spans="1:18" ht="20.100000000000001" customHeight="1" x14ac:dyDescent="0.25">
      <c r="A31" s="15" t="s">
        <v>183</v>
      </c>
      <c r="B31" s="28">
        <v>5687.9299999999994</v>
      </c>
      <c r="C31" s="261">
        <v>2882.5799999999995</v>
      </c>
      <c r="D31" s="4">
        <f t="shared" si="1"/>
        <v>1.0338174050245813E-2</v>
      </c>
      <c r="E31" s="267">
        <f t="shared" si="2"/>
        <v>4.8028730664119706E-3</v>
      </c>
      <c r="F31" s="107">
        <f t="shared" si="3"/>
        <v>-0.49321106272404902</v>
      </c>
      <c r="G31" s="103">
        <f t="shared" si="4"/>
        <v>-0.5354234661683055</v>
      </c>
      <c r="I31" s="28">
        <v>1842.9219999999998</v>
      </c>
      <c r="J31" s="261">
        <v>922.30800000000033</v>
      </c>
      <c r="K31" s="4">
        <f t="shared" si="5"/>
        <v>1.1136738174682545E-2</v>
      </c>
      <c r="L31" s="267">
        <f t="shared" si="6"/>
        <v>4.9990578947076633E-3</v>
      </c>
      <c r="M31" s="107">
        <f t="shared" si="7"/>
        <v>-0.49954040377183601</v>
      </c>
      <c r="N31" s="103">
        <f t="shared" si="8"/>
        <v>-0.55112010210744111</v>
      </c>
      <c r="P31" s="60">
        <f t="shared" si="0"/>
        <v>3.2400574549968093</v>
      </c>
      <c r="Q31" s="309">
        <f t="shared" si="0"/>
        <v>3.1995920321378786</v>
      </c>
      <c r="R31" s="112">
        <f t="shared" si="9"/>
        <v>-1.2489106573256919E-2</v>
      </c>
    </row>
    <row r="32" spans="1:18" ht="20.100000000000001" customHeight="1" thickBot="1" x14ac:dyDescent="0.3">
      <c r="A32" s="15" t="s">
        <v>18</v>
      </c>
      <c r="B32" s="28">
        <f>B33-SUM(B7:B31)</f>
        <v>21607.580000000075</v>
      </c>
      <c r="C32" s="261">
        <f>C33-SUM(C7:C31)</f>
        <v>23960.009999999776</v>
      </c>
      <c r="D32" s="4">
        <f t="shared" si="1"/>
        <v>3.9273149079649579E-2</v>
      </c>
      <c r="E32" s="267">
        <f t="shared" si="2"/>
        <v>3.9921489325521038E-2</v>
      </c>
      <c r="F32" s="107">
        <f t="shared" si="3"/>
        <v>0.10887059078340536</v>
      </c>
      <c r="G32" s="103">
        <f t="shared" si="4"/>
        <v>1.6508486359384254E-2</v>
      </c>
      <c r="I32" s="28">
        <f>I33-SUM(I7:I31)</f>
        <v>7254.408999999956</v>
      </c>
      <c r="J32" s="261">
        <f>J33-SUM(J7:J31)</f>
        <v>7914.449999999837</v>
      </c>
      <c r="K32" s="4">
        <f t="shared" si="5"/>
        <v>4.3838238213586976E-2</v>
      </c>
      <c r="L32" s="267">
        <f t="shared" si="6"/>
        <v>4.2897593596464778E-2</v>
      </c>
      <c r="M32" s="107">
        <f t="shared" si="7"/>
        <v>9.0984806618965797E-2</v>
      </c>
      <c r="N32" s="103">
        <f t="shared" si="8"/>
        <v>-2.1457171990790905E-2</v>
      </c>
      <c r="P32" s="60">
        <f t="shared" si="0"/>
        <v>3.3573445059557483</v>
      </c>
      <c r="Q32" s="309">
        <f t="shared" si="0"/>
        <v>3.3031914427414306</v>
      </c>
      <c r="R32" s="112">
        <f t="shared" si="9"/>
        <v>-1.6129730838837973E-2</v>
      </c>
    </row>
    <row r="33" spans="1:18" ht="26.25" customHeight="1" thickBot="1" x14ac:dyDescent="0.3">
      <c r="A33" s="19" t="s">
        <v>19</v>
      </c>
      <c r="B33" s="26">
        <v>550187.10000000009</v>
      </c>
      <c r="C33" s="280">
        <v>600178.25999999966</v>
      </c>
      <c r="D33" s="21">
        <f>SUM(D7:D32)</f>
        <v>1</v>
      </c>
      <c r="E33" s="285">
        <f>SUM(E7:E32)</f>
        <v>1.0000000000000002</v>
      </c>
      <c r="F33" s="117">
        <f t="shared" si="3"/>
        <v>9.0862108544528863E-2</v>
      </c>
      <c r="G33" s="119">
        <v>0</v>
      </c>
      <c r="H33" s="2"/>
      <c r="I33" s="26">
        <v>165481.30799999999</v>
      </c>
      <c r="J33" s="280">
        <v>184496.3629999999</v>
      </c>
      <c r="K33" s="21">
        <f>SUM(K7:K32)</f>
        <v>0.99999999999999978</v>
      </c>
      <c r="L33" s="285">
        <f>SUM(L7:L32)</f>
        <v>0.99999999999999978</v>
      </c>
      <c r="M33" s="117">
        <f t="shared" si="7"/>
        <v>0.11490757010453354</v>
      </c>
      <c r="N33" s="119">
        <f t="shared" si="8"/>
        <v>0</v>
      </c>
      <c r="P33" s="51">
        <f t="shared" si="0"/>
        <v>3.007727880206569</v>
      </c>
      <c r="Q33" s="298">
        <f t="shared" si="0"/>
        <v>3.0740260901819405</v>
      </c>
      <c r="R33" s="118">
        <f t="shared" si="9"/>
        <v>2.2042622409982841E-2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147</v>
      </c>
      <c r="B39" s="70">
        <v>87993.819999999978</v>
      </c>
      <c r="C39" s="300">
        <v>90651.349999999991</v>
      </c>
      <c r="D39" s="4">
        <f t="shared" ref="D39:D61" si="10">B39/$B$62</f>
        <v>0.35060304771946982</v>
      </c>
      <c r="E39" s="302">
        <f t="shared" ref="E39:E61" si="11">C39/$C$62</f>
        <v>0.32396309498831727</v>
      </c>
      <c r="F39" s="107">
        <f>(C39-B39)/B39</f>
        <v>3.0201325502177471E-2</v>
      </c>
      <c r="G39" s="121">
        <f>(E39-D39)/D39</f>
        <v>-7.5983232046710952E-2</v>
      </c>
      <c r="I39" s="70">
        <v>20487.756000000005</v>
      </c>
      <c r="J39" s="300">
        <v>21026.659999999996</v>
      </c>
      <c r="K39" s="4">
        <f t="shared" ref="K39:K61" si="12">I39/$I$62</f>
        <v>0.31066678182865176</v>
      </c>
      <c r="L39" s="302">
        <f t="shared" ref="L39:L61" si="13">J39/$J$62</f>
        <v>0.28848857108121678</v>
      </c>
      <c r="M39" s="107">
        <f>(J39-I39)/I39</f>
        <v>2.6303710372184794E-2</v>
      </c>
      <c r="N39" s="121">
        <f>(L39-K39)/K39</f>
        <v>-7.1389063925306862E-2</v>
      </c>
      <c r="P39" s="60">
        <f t="shared" ref="P39:Q62" si="14">(I39/B39)*10</f>
        <v>2.3283176023043448</v>
      </c>
      <c r="Q39" s="308">
        <f t="shared" si="14"/>
        <v>2.3195087552474396</v>
      </c>
      <c r="R39" s="124">
        <f t="shared" si="9"/>
        <v>-3.7833528588140475E-3</v>
      </c>
    </row>
    <row r="40" spans="1:18" ht="20.100000000000001" customHeight="1" x14ac:dyDescent="0.25">
      <c r="A40" s="68" t="s">
        <v>144</v>
      </c>
      <c r="B40" s="28">
        <v>49573.179999999964</v>
      </c>
      <c r="C40" s="261">
        <v>52256.889999999978</v>
      </c>
      <c r="D40" s="4">
        <f t="shared" si="10"/>
        <v>0.19751964391528701</v>
      </c>
      <c r="E40" s="267">
        <f t="shared" si="11"/>
        <v>0.18675181140561109</v>
      </c>
      <c r="F40" s="107">
        <f t="shared" ref="F40:F62" si="15">(C40-B40)/B40</f>
        <v>5.4136329361965795E-2</v>
      </c>
      <c r="G40" s="103">
        <f t="shared" ref="G40:G61" si="16">(E40-D40)/D40</f>
        <v>-5.4515248692398752E-2</v>
      </c>
      <c r="I40" s="28">
        <v>12047.584000000003</v>
      </c>
      <c r="J40" s="261">
        <v>12629.881000000003</v>
      </c>
      <c r="K40" s="4">
        <f t="shared" si="12"/>
        <v>0.18268394791944789</v>
      </c>
      <c r="L40" s="267">
        <f t="shared" si="13"/>
        <v>0.17328364669499632</v>
      </c>
      <c r="M40" s="107">
        <f t="shared" ref="M40:M62" si="17">(J40-I40)/I40</f>
        <v>4.8333093174531952E-2</v>
      </c>
      <c r="N40" s="103">
        <f t="shared" ref="N40:N61" si="18">(L40-K40)/K40</f>
        <v>-5.1456634978112627E-2</v>
      </c>
      <c r="P40" s="60">
        <f t="shared" si="14"/>
        <v>2.4302624927430543</v>
      </c>
      <c r="Q40" s="309">
        <f t="shared" si="14"/>
        <v>2.4168834004472921</v>
      </c>
      <c r="R40" s="112">
        <f t="shared" si="9"/>
        <v>-5.5052046170786673E-3</v>
      </c>
    </row>
    <row r="41" spans="1:18" ht="20.100000000000001" customHeight="1" x14ac:dyDescent="0.25">
      <c r="A41" s="68" t="s">
        <v>145</v>
      </c>
      <c r="B41" s="28">
        <v>26124.060000000005</v>
      </c>
      <c r="C41" s="261">
        <v>38099.829999999994</v>
      </c>
      <c r="D41" s="4">
        <f t="shared" si="10"/>
        <v>0.10408884458938476</v>
      </c>
      <c r="E41" s="267">
        <f t="shared" si="11"/>
        <v>0.1361583566635107</v>
      </c>
      <c r="F41" s="107">
        <f t="shared" si="15"/>
        <v>0.45841917374251884</v>
      </c>
      <c r="G41" s="103">
        <f t="shared" si="16"/>
        <v>0.30809749306600009</v>
      </c>
      <c r="I41" s="28">
        <v>7294.7960000000003</v>
      </c>
      <c r="J41" s="261">
        <v>10002.238000000001</v>
      </c>
      <c r="K41" s="4">
        <f t="shared" si="12"/>
        <v>0.11061488615036812</v>
      </c>
      <c r="L41" s="267">
        <f t="shared" si="13"/>
        <v>0.13723203534152589</v>
      </c>
      <c r="M41" s="107">
        <f t="shared" si="17"/>
        <v>0.37114704784067998</v>
      </c>
      <c r="N41" s="103">
        <f t="shared" si="18"/>
        <v>0.24062899775510185</v>
      </c>
      <c r="P41" s="60">
        <f t="shared" si="14"/>
        <v>2.7923668832486213</v>
      </c>
      <c r="Q41" s="309">
        <f t="shared" si="14"/>
        <v>2.6252710313930545</v>
      </c>
      <c r="R41" s="112">
        <f t="shared" si="9"/>
        <v>-5.9840221160755401E-2</v>
      </c>
    </row>
    <row r="42" spans="1:18" ht="20.100000000000001" customHeight="1" x14ac:dyDescent="0.25">
      <c r="A42" s="68" t="s">
        <v>156</v>
      </c>
      <c r="B42" s="28">
        <v>17041.39</v>
      </c>
      <c r="C42" s="261">
        <v>22682.47</v>
      </c>
      <c r="D42" s="4">
        <f t="shared" si="10"/>
        <v>6.789980559289388E-2</v>
      </c>
      <c r="E42" s="267">
        <f t="shared" si="11"/>
        <v>8.1060934924627806E-2</v>
      </c>
      <c r="F42" s="107">
        <f t="shared" si="15"/>
        <v>0.33102229336926164</v>
      </c>
      <c r="G42" s="103">
        <f t="shared" si="16"/>
        <v>0.19383162023532091</v>
      </c>
      <c r="I42" s="28">
        <v>4110.2619999999997</v>
      </c>
      <c r="J42" s="261">
        <v>5690.4330000000018</v>
      </c>
      <c r="K42" s="4">
        <f t="shared" si="12"/>
        <v>6.2326097011922516E-2</v>
      </c>
      <c r="L42" s="267">
        <f t="shared" si="13"/>
        <v>7.8073497407738682E-2</v>
      </c>
      <c r="M42" s="107">
        <f t="shared" si="17"/>
        <v>0.38444532246362939</v>
      </c>
      <c r="N42" s="103">
        <f t="shared" si="18"/>
        <v>0.25266142355751564</v>
      </c>
      <c r="P42" s="60">
        <f t="shared" si="14"/>
        <v>2.4119288391381217</v>
      </c>
      <c r="Q42" s="309">
        <f t="shared" si="14"/>
        <v>2.5087360415333966</v>
      </c>
      <c r="R42" s="112">
        <f t="shared" si="9"/>
        <v>4.0136840202079895E-2</v>
      </c>
    </row>
    <row r="43" spans="1:18" ht="20.100000000000001" customHeight="1" x14ac:dyDescent="0.25">
      <c r="A43" s="68" t="s">
        <v>149</v>
      </c>
      <c r="B43" s="28">
        <v>16027.419999999998</v>
      </c>
      <c r="C43" s="261">
        <v>16176.45</v>
      </c>
      <c r="D43" s="4">
        <f t="shared" si="10"/>
        <v>6.3859738093879612E-2</v>
      </c>
      <c r="E43" s="267">
        <f t="shared" si="11"/>
        <v>5.7810201479887129E-2</v>
      </c>
      <c r="F43" s="107">
        <f t="shared" si="15"/>
        <v>9.2984397987949715E-3</v>
      </c>
      <c r="G43" s="103">
        <f t="shared" si="16"/>
        <v>-9.4731622686881595E-2</v>
      </c>
      <c r="I43" s="28">
        <v>5111.1640000000025</v>
      </c>
      <c r="J43" s="261">
        <v>5428.2460000000019</v>
      </c>
      <c r="K43" s="4">
        <f t="shared" si="12"/>
        <v>7.7503308379817656E-2</v>
      </c>
      <c r="L43" s="267">
        <f t="shared" si="13"/>
        <v>7.4476256905154303E-2</v>
      </c>
      <c r="M43" s="107">
        <f t="shared" si="17"/>
        <v>6.2037140659153035E-2</v>
      </c>
      <c r="N43" s="103">
        <f t="shared" si="18"/>
        <v>-3.90570614073504E-2</v>
      </c>
      <c r="P43" s="60">
        <f t="shared" si="14"/>
        <v>3.1890123301192603</v>
      </c>
      <c r="Q43" s="309">
        <f t="shared" si="14"/>
        <v>3.3556472526419592</v>
      </c>
      <c r="R43" s="112">
        <f t="shared" si="9"/>
        <v>5.225283105646291E-2</v>
      </c>
    </row>
    <row r="44" spans="1:18" ht="20.100000000000001" customHeight="1" x14ac:dyDescent="0.25">
      <c r="A44" s="68" t="s">
        <v>159</v>
      </c>
      <c r="B44" s="28">
        <v>9299.6200000000008</v>
      </c>
      <c r="C44" s="261">
        <v>9960.3699999999972</v>
      </c>
      <c r="D44" s="4">
        <f t="shared" si="10"/>
        <v>3.7053455738515921E-2</v>
      </c>
      <c r="E44" s="267">
        <f t="shared" si="11"/>
        <v>3.5595634178959112E-2</v>
      </c>
      <c r="F44" s="107">
        <f t="shared" si="15"/>
        <v>7.1051290267773987E-2</v>
      </c>
      <c r="G44" s="103">
        <f t="shared" si="16"/>
        <v>-3.9343740833367079E-2</v>
      </c>
      <c r="I44" s="28">
        <v>2969.1099999999997</v>
      </c>
      <c r="J44" s="261">
        <v>3426.0740000000001</v>
      </c>
      <c r="K44" s="4">
        <f t="shared" si="12"/>
        <v>4.5022200020112889E-2</v>
      </c>
      <c r="L44" s="267">
        <f t="shared" si="13"/>
        <v>4.7006190839558398E-2</v>
      </c>
      <c r="M44" s="107">
        <f t="shared" si="17"/>
        <v>0.15390605265550972</v>
      </c>
      <c r="N44" s="103">
        <f t="shared" si="18"/>
        <v>4.4066945163923482E-2</v>
      </c>
      <c r="P44" s="60">
        <f t="shared" si="14"/>
        <v>3.1927218531509882</v>
      </c>
      <c r="Q44" s="309">
        <f t="shared" si="14"/>
        <v>3.4397055531069638</v>
      </c>
      <c r="R44" s="112">
        <f t="shared" si="9"/>
        <v>7.7358351687360521E-2</v>
      </c>
    </row>
    <row r="45" spans="1:18" ht="20.100000000000001" customHeight="1" x14ac:dyDescent="0.25">
      <c r="A45" s="68" t="s">
        <v>158</v>
      </c>
      <c r="B45" s="28">
        <v>13460.22</v>
      </c>
      <c r="C45" s="261">
        <v>13260.279999999999</v>
      </c>
      <c r="D45" s="4">
        <f t="shared" si="10"/>
        <v>5.3630972663472991E-2</v>
      </c>
      <c r="E45" s="267">
        <f t="shared" si="11"/>
        <v>4.7388608655157191E-2</v>
      </c>
      <c r="F45" s="107">
        <f t="shared" si="15"/>
        <v>-1.4854140571253702E-2</v>
      </c>
      <c r="G45" s="103">
        <f t="shared" si="16"/>
        <v>-0.11639475658004152</v>
      </c>
      <c r="I45" s="28">
        <v>3603.9579999999992</v>
      </c>
      <c r="J45" s="261">
        <v>3197.5340000000006</v>
      </c>
      <c r="K45" s="4">
        <f t="shared" si="12"/>
        <v>5.4648739164290305E-2</v>
      </c>
      <c r="L45" s="267">
        <f t="shared" si="13"/>
        <v>4.3870591650961584E-2</v>
      </c>
      <c r="M45" s="107">
        <f t="shared" si="17"/>
        <v>-0.11277156947999913</v>
      </c>
      <c r="N45" s="103">
        <f t="shared" si="18"/>
        <v>-0.19722591368350542</v>
      </c>
      <c r="P45" s="60">
        <f t="shared" si="14"/>
        <v>2.6774881836998206</v>
      </c>
      <c r="Q45" s="309">
        <f t="shared" si="14"/>
        <v>2.4113623543394263</v>
      </c>
      <c r="R45" s="112">
        <f t="shared" si="9"/>
        <v>-9.9393838964642947E-2</v>
      </c>
    </row>
    <row r="46" spans="1:18" ht="20.100000000000001" customHeight="1" x14ac:dyDescent="0.25">
      <c r="A46" s="68" t="s">
        <v>148</v>
      </c>
      <c r="B46" s="28">
        <v>11356.73</v>
      </c>
      <c r="C46" s="261">
        <v>10462.91</v>
      </c>
      <c r="D46" s="4">
        <f t="shared" si="10"/>
        <v>4.5249815840784448E-2</v>
      </c>
      <c r="E46" s="267">
        <f t="shared" si="11"/>
        <v>3.7391574490442947E-2</v>
      </c>
      <c r="F46" s="107">
        <f t="shared" si="15"/>
        <v>-7.8703993138870054E-2</v>
      </c>
      <c r="G46" s="103">
        <f t="shared" si="16"/>
        <v>-0.17366349905138687</v>
      </c>
      <c r="I46" s="28">
        <v>3204.5099999999993</v>
      </c>
      <c r="J46" s="261">
        <v>3015.1440000000011</v>
      </c>
      <c r="K46" s="4">
        <f t="shared" si="12"/>
        <v>4.8591695890839996E-2</v>
      </c>
      <c r="L46" s="267">
        <f t="shared" si="13"/>
        <v>4.1368176598856159E-2</v>
      </c>
      <c r="M46" s="107">
        <f t="shared" si="17"/>
        <v>-5.9093589971633172E-2</v>
      </c>
      <c r="N46" s="103">
        <f t="shared" si="18"/>
        <v>-0.14865748477293916</v>
      </c>
      <c r="P46" s="60">
        <f t="shared" si="14"/>
        <v>2.8216837064894555</v>
      </c>
      <c r="Q46" s="309">
        <f t="shared" si="14"/>
        <v>2.881745135913433</v>
      </c>
      <c r="R46" s="112">
        <f t="shared" si="9"/>
        <v>2.1285670426435463E-2</v>
      </c>
    </row>
    <row r="47" spans="1:18" ht="20.100000000000001" customHeight="1" x14ac:dyDescent="0.25">
      <c r="A47" s="68" t="s">
        <v>154</v>
      </c>
      <c r="B47" s="28">
        <v>4093.4600000000009</v>
      </c>
      <c r="C47" s="261">
        <v>8213.7100000000028</v>
      </c>
      <c r="D47" s="4">
        <f t="shared" si="10"/>
        <v>1.6310003949342598E-2</v>
      </c>
      <c r="E47" s="267">
        <f t="shared" si="11"/>
        <v>2.9353549758900366E-2</v>
      </c>
      <c r="F47" s="107">
        <f t="shared" si="15"/>
        <v>1.0065445857538613</v>
      </c>
      <c r="G47" s="103">
        <f t="shared" si="16"/>
        <v>0.7997267106782957</v>
      </c>
      <c r="I47" s="28">
        <v>1858.1659999999999</v>
      </c>
      <c r="J47" s="261">
        <v>2409.8220000000006</v>
      </c>
      <c r="K47" s="4">
        <f t="shared" si="12"/>
        <v>2.8176363059156818E-2</v>
      </c>
      <c r="L47" s="267">
        <f t="shared" si="13"/>
        <v>3.3063078270161798E-2</v>
      </c>
      <c r="M47" s="107">
        <f t="shared" si="17"/>
        <v>0.29688197932800442</v>
      </c>
      <c r="N47" s="103">
        <f t="shared" si="18"/>
        <v>0.17343314326072629</v>
      </c>
      <c r="P47" s="60">
        <f t="shared" si="14"/>
        <v>4.5393530167633243</v>
      </c>
      <c r="Q47" s="309">
        <f t="shared" si="14"/>
        <v>2.9339019760863239</v>
      </c>
      <c r="R47" s="112">
        <f t="shared" si="9"/>
        <v>-0.35367397837274361</v>
      </c>
    </row>
    <row r="48" spans="1:18" ht="20.100000000000001" customHeight="1" x14ac:dyDescent="0.25">
      <c r="A48" s="68" t="s">
        <v>157</v>
      </c>
      <c r="B48" s="28">
        <v>5751.1799999999985</v>
      </c>
      <c r="C48" s="261">
        <v>4484.159999999998</v>
      </c>
      <c r="D48" s="4">
        <f t="shared" si="10"/>
        <v>2.2915032396403072E-2</v>
      </c>
      <c r="E48" s="267">
        <f t="shared" si="11"/>
        <v>1.6025159603500802E-2</v>
      </c>
      <c r="F48" s="107">
        <f t="shared" si="15"/>
        <v>-0.22030609370598742</v>
      </c>
      <c r="G48" s="103">
        <f t="shared" si="16"/>
        <v>-0.30067043649407016</v>
      </c>
      <c r="I48" s="28">
        <v>1849.066</v>
      </c>
      <c r="J48" s="261">
        <v>1641.2839999999997</v>
      </c>
      <c r="K48" s="4">
        <f t="shared" si="12"/>
        <v>2.8038374901027605E-2</v>
      </c>
      <c r="L48" s="267">
        <f t="shared" si="13"/>
        <v>2.2518634718897999E-2</v>
      </c>
      <c r="M48" s="107">
        <f t="shared" si="17"/>
        <v>-0.11237132692937969</v>
      </c>
      <c r="N48" s="103">
        <f t="shared" si="18"/>
        <v>-0.19686376980169801</v>
      </c>
      <c r="P48" s="60">
        <f t="shared" si="14"/>
        <v>3.2151071606174741</v>
      </c>
      <c r="Q48" s="309">
        <f t="shared" si="14"/>
        <v>3.6601816170698647</v>
      </c>
      <c r="R48" s="112">
        <f t="shared" si="9"/>
        <v>0.13843223078353389</v>
      </c>
    </row>
    <row r="49" spans="1:18" ht="20.100000000000001" customHeight="1" x14ac:dyDescent="0.25">
      <c r="A49" s="68" t="s">
        <v>165</v>
      </c>
      <c r="B49" s="28">
        <v>2774.0400000000013</v>
      </c>
      <c r="C49" s="261">
        <v>3857.2699999999995</v>
      </c>
      <c r="D49" s="4">
        <f t="shared" si="10"/>
        <v>1.1052899834280622E-2</v>
      </c>
      <c r="E49" s="267">
        <f t="shared" si="11"/>
        <v>1.3784826452177342E-2</v>
      </c>
      <c r="F49" s="107">
        <f t="shared" si="15"/>
        <v>0.39048824097705792</v>
      </c>
      <c r="G49" s="103">
        <f t="shared" si="16"/>
        <v>0.24716831409469914</v>
      </c>
      <c r="I49" s="28">
        <v>934.90899999999999</v>
      </c>
      <c r="J49" s="261">
        <v>1354.4490000000003</v>
      </c>
      <c r="K49" s="4">
        <f t="shared" si="12"/>
        <v>1.4176524277848825E-2</v>
      </c>
      <c r="L49" s="267">
        <f t="shared" si="13"/>
        <v>1.8583220378908642E-2</v>
      </c>
      <c r="M49" s="107">
        <f t="shared" si="17"/>
        <v>0.44874955744355899</v>
      </c>
      <c r="N49" s="103">
        <f t="shared" si="18"/>
        <v>0.31084460582100437</v>
      </c>
      <c r="P49" s="60">
        <f t="shared" si="14"/>
        <v>3.3702073510115191</v>
      </c>
      <c r="Q49" s="309">
        <f t="shared" si="14"/>
        <v>3.5114186976799666</v>
      </c>
      <c r="R49" s="112">
        <f t="shared" si="9"/>
        <v>4.1899898718713829E-2</v>
      </c>
    </row>
    <row r="50" spans="1:18" ht="20.100000000000001" customHeight="1" x14ac:dyDescent="0.25">
      <c r="A50" s="68" t="s">
        <v>169</v>
      </c>
      <c r="B50" s="28">
        <v>1625.65</v>
      </c>
      <c r="C50" s="261">
        <v>3007.2000000000003</v>
      </c>
      <c r="D50" s="4">
        <f t="shared" si="10"/>
        <v>6.4772485672875239E-3</v>
      </c>
      <c r="E50" s="267">
        <f t="shared" si="11"/>
        <v>1.0746909111103894E-2</v>
      </c>
      <c r="F50" s="107">
        <f t="shared" si="15"/>
        <v>0.84984467751361004</v>
      </c>
      <c r="G50" s="103">
        <f t="shared" si="16"/>
        <v>0.65917812161474221</v>
      </c>
      <c r="I50" s="28">
        <v>626.03200000000004</v>
      </c>
      <c r="J50" s="261">
        <v>1001.148</v>
      </c>
      <c r="K50" s="4">
        <f t="shared" si="12"/>
        <v>9.4928574296645526E-3</v>
      </c>
      <c r="L50" s="267">
        <f t="shared" si="13"/>
        <v>1.3735883681041977E-2</v>
      </c>
      <c r="M50" s="107">
        <f t="shared" si="17"/>
        <v>0.59919620722263389</v>
      </c>
      <c r="N50" s="103">
        <f t="shared" si="18"/>
        <v>0.44697039672356687</v>
      </c>
      <c r="P50" s="60">
        <f t="shared" si="14"/>
        <v>3.850964229692738</v>
      </c>
      <c r="Q50" s="309">
        <f t="shared" si="14"/>
        <v>3.3291699920191538</v>
      </c>
      <c r="R50" s="112">
        <f t="shared" si="9"/>
        <v>-0.13549703569051777</v>
      </c>
    </row>
    <row r="51" spans="1:18" ht="20.100000000000001" customHeight="1" x14ac:dyDescent="0.25">
      <c r="A51" s="68" t="s">
        <v>168</v>
      </c>
      <c r="B51" s="28">
        <v>1260.3100000000002</v>
      </c>
      <c r="C51" s="261">
        <v>2347.85</v>
      </c>
      <c r="D51" s="4">
        <f t="shared" si="10"/>
        <v>5.0215859144576878E-3</v>
      </c>
      <c r="E51" s="267">
        <f t="shared" si="11"/>
        <v>8.3905728107559439E-3</v>
      </c>
      <c r="F51" s="107">
        <f t="shared" si="15"/>
        <v>0.86291467972165548</v>
      </c>
      <c r="G51" s="103">
        <f t="shared" si="16"/>
        <v>0.67090097703965978</v>
      </c>
      <c r="I51" s="28">
        <v>421.74999999999994</v>
      </c>
      <c r="J51" s="261">
        <v>690.17700000000002</v>
      </c>
      <c r="K51" s="4">
        <f t="shared" si="12"/>
        <v>6.3952204056039056E-3</v>
      </c>
      <c r="L51" s="267">
        <f t="shared" si="13"/>
        <v>9.4693202117274462E-3</v>
      </c>
      <c r="M51" s="107">
        <f t="shared" si="17"/>
        <v>0.63645998814463567</v>
      </c>
      <c r="N51" s="103">
        <f t="shared" si="18"/>
        <v>0.48068707740390237</v>
      </c>
      <c r="P51" s="60">
        <f t="shared" si="14"/>
        <v>3.3463989018574787</v>
      </c>
      <c r="Q51" s="309">
        <f t="shared" si="14"/>
        <v>2.9396128372766577</v>
      </c>
      <c r="R51" s="112">
        <f t="shared" si="9"/>
        <v>-0.12155934678170828</v>
      </c>
    </row>
    <row r="52" spans="1:18" ht="20.100000000000001" customHeight="1" x14ac:dyDescent="0.25">
      <c r="A52" s="68" t="s">
        <v>172</v>
      </c>
      <c r="B52" s="28">
        <v>1520.9799999999998</v>
      </c>
      <c r="C52" s="261">
        <v>1456.75</v>
      </c>
      <c r="D52" s="4">
        <f t="shared" si="10"/>
        <v>6.0602008586552927E-3</v>
      </c>
      <c r="E52" s="267">
        <f t="shared" si="11"/>
        <v>5.2060254880289293E-3</v>
      </c>
      <c r="F52" s="107">
        <f t="shared" si="15"/>
        <v>-4.2229352128232985E-2</v>
      </c>
      <c r="G52" s="103">
        <f t="shared" si="16"/>
        <v>-0.14094835972415237</v>
      </c>
      <c r="I52" s="28">
        <v>432.96999999999997</v>
      </c>
      <c r="J52" s="261">
        <v>444.04099999999988</v>
      </c>
      <c r="K52" s="4">
        <f t="shared" si="12"/>
        <v>6.5653552555170669E-3</v>
      </c>
      <c r="L52" s="267">
        <f t="shared" si="13"/>
        <v>6.092301563418754E-3</v>
      </c>
      <c r="M52" s="107">
        <f t="shared" si="17"/>
        <v>2.5569900916922451E-2</v>
      </c>
      <c r="N52" s="103">
        <f t="shared" si="18"/>
        <v>-7.2053022827788568E-2</v>
      </c>
      <c r="P52" s="60">
        <f t="shared" si="14"/>
        <v>2.8466515010059306</v>
      </c>
      <c r="Q52" s="309">
        <f t="shared" si="14"/>
        <v>3.0481620044619868</v>
      </c>
      <c r="R52" s="112">
        <f t="shared" si="9"/>
        <v>7.0788610191605053E-2</v>
      </c>
    </row>
    <row r="53" spans="1:18" ht="20.100000000000001" customHeight="1" x14ac:dyDescent="0.25">
      <c r="A53" s="68" t="s">
        <v>170</v>
      </c>
      <c r="B53" s="28">
        <v>1444.7199999999998</v>
      </c>
      <c r="C53" s="261">
        <v>1015.0900000000001</v>
      </c>
      <c r="D53" s="4">
        <f t="shared" si="10"/>
        <v>5.7563501061923721E-3</v>
      </c>
      <c r="E53" s="267">
        <f t="shared" si="11"/>
        <v>3.6276536211726695E-3</v>
      </c>
      <c r="F53" s="107">
        <f t="shared" si="15"/>
        <v>-0.2973794230023809</v>
      </c>
      <c r="G53" s="103">
        <f t="shared" si="16"/>
        <v>-0.36979969003792268</v>
      </c>
      <c r="I53" s="28">
        <v>483.15800000000002</v>
      </c>
      <c r="J53" s="261">
        <v>323.17899999999986</v>
      </c>
      <c r="K53" s="4">
        <f t="shared" si="12"/>
        <v>7.3263826929004672E-3</v>
      </c>
      <c r="L53" s="267">
        <f t="shared" si="13"/>
        <v>4.4340588525926868E-3</v>
      </c>
      <c r="M53" s="107">
        <f t="shared" si="17"/>
        <v>-0.33111114790606833</v>
      </c>
      <c r="N53" s="103">
        <f t="shared" si="18"/>
        <v>-0.39478197652854635</v>
      </c>
      <c r="P53" s="60">
        <f t="shared" si="14"/>
        <v>3.3443020100780778</v>
      </c>
      <c r="Q53" s="309">
        <f t="shared" si="14"/>
        <v>3.1837472539380727</v>
      </c>
      <c r="R53" s="112">
        <f t="shared" si="9"/>
        <v>-4.8008450090982285E-2</v>
      </c>
    </row>
    <row r="54" spans="1:18" ht="20.100000000000001" customHeight="1" x14ac:dyDescent="0.25">
      <c r="A54" s="68" t="s">
        <v>173</v>
      </c>
      <c r="B54" s="28">
        <v>395.41</v>
      </c>
      <c r="C54" s="261">
        <v>821.99</v>
      </c>
      <c r="D54" s="4">
        <f t="shared" si="10"/>
        <v>1.5754737218904192E-3</v>
      </c>
      <c r="E54" s="267">
        <f t="shared" si="11"/>
        <v>2.9375671123424742E-3</v>
      </c>
      <c r="F54" s="107">
        <f t="shared" si="15"/>
        <v>1.0788295693078069</v>
      </c>
      <c r="G54" s="103">
        <f t="shared" si="16"/>
        <v>0.86456116120913273</v>
      </c>
      <c r="I54" s="28">
        <v>123.57199999999997</v>
      </c>
      <c r="J54" s="261">
        <v>237.05400000000003</v>
      </c>
      <c r="K54" s="4">
        <f t="shared" si="12"/>
        <v>1.8737882061915488E-3</v>
      </c>
      <c r="L54" s="267">
        <f t="shared" si="13"/>
        <v>3.2524124006897332E-3</v>
      </c>
      <c r="M54" s="107">
        <f t="shared" si="17"/>
        <v>0.91834719839445889</v>
      </c>
      <c r="N54" s="103">
        <f t="shared" si="18"/>
        <v>0.73574173961753175</v>
      </c>
      <c r="P54" s="60">
        <f t="shared" si="14"/>
        <v>3.1251612250575347</v>
      </c>
      <c r="Q54" s="309">
        <f t="shared" si="14"/>
        <v>2.8839036971252696</v>
      </c>
      <c r="R54" s="112">
        <f t="shared" si="9"/>
        <v>-7.719842611570335E-2</v>
      </c>
    </row>
    <row r="55" spans="1:18" ht="20.100000000000001" customHeight="1" x14ac:dyDescent="0.25">
      <c r="A55" s="68" t="s">
        <v>176</v>
      </c>
      <c r="B55" s="28">
        <v>279.56000000000006</v>
      </c>
      <c r="C55" s="261">
        <v>278.56</v>
      </c>
      <c r="D55" s="4">
        <f t="shared" si="10"/>
        <v>1.1138803613760038E-3</v>
      </c>
      <c r="E55" s="267">
        <f t="shared" si="11"/>
        <v>9.9549714085830692E-4</v>
      </c>
      <c r="F55" s="107">
        <f t="shared" si="15"/>
        <v>-3.5770496494493369E-3</v>
      </c>
      <c r="G55" s="103">
        <f t="shared" si="16"/>
        <v>-0.10628001410443684</v>
      </c>
      <c r="I55" s="28">
        <v>68.056999999999988</v>
      </c>
      <c r="J55" s="261">
        <v>79.756999999999977</v>
      </c>
      <c r="K55" s="4">
        <f t="shared" si="12"/>
        <v>1.0319846239340484E-3</v>
      </c>
      <c r="L55" s="267">
        <f t="shared" si="13"/>
        <v>1.0942766451602207E-3</v>
      </c>
      <c r="M55" s="107">
        <f t="shared" si="17"/>
        <v>0.17191471854474913</v>
      </c>
      <c r="N55" s="103">
        <f t="shared" si="18"/>
        <v>6.0361385025978119E-2</v>
      </c>
      <c r="P55" s="60">
        <f t="shared" si="14"/>
        <v>2.4344326799255964</v>
      </c>
      <c r="Q55" s="309">
        <f t="shared" si="14"/>
        <v>2.863189259046524</v>
      </c>
      <c r="R55" s="112">
        <f t="shared" si="9"/>
        <v>0.1761217644901282</v>
      </c>
    </row>
    <row r="56" spans="1:18" ht="20.100000000000001" customHeight="1" x14ac:dyDescent="0.25">
      <c r="A56" s="68" t="s">
        <v>171</v>
      </c>
      <c r="B56" s="28">
        <v>399.25000000000006</v>
      </c>
      <c r="C56" s="261">
        <v>310.70000000000005</v>
      </c>
      <c r="D56" s="4">
        <f t="shared" si="10"/>
        <v>1.5907738384581824E-3</v>
      </c>
      <c r="E56" s="267">
        <f t="shared" si="11"/>
        <v>1.1103566975325817E-3</v>
      </c>
      <c r="F56" s="107">
        <f t="shared" si="15"/>
        <v>-0.22179085785848465</v>
      </c>
      <c r="G56" s="103">
        <f t="shared" si="16"/>
        <v>-0.30200216354527992</v>
      </c>
      <c r="I56" s="28">
        <v>112.02800000000002</v>
      </c>
      <c r="J56" s="261">
        <v>77.403999999999982</v>
      </c>
      <c r="K56" s="4">
        <f t="shared" si="12"/>
        <v>1.6987403713076337E-3</v>
      </c>
      <c r="L56" s="267">
        <f t="shared" si="13"/>
        <v>1.061993172285589E-3</v>
      </c>
      <c r="M56" s="107">
        <f t="shared" si="17"/>
        <v>-0.30906559074517115</v>
      </c>
      <c r="N56" s="103">
        <f t="shared" si="18"/>
        <v>-0.37483491284303672</v>
      </c>
      <c r="P56" s="60">
        <f t="shared" si="14"/>
        <v>2.8059611772072635</v>
      </c>
      <c r="Q56" s="309">
        <f t="shared" si="14"/>
        <v>2.491277759897006</v>
      </c>
      <c r="R56" s="112">
        <f t="shared" si="9"/>
        <v>-0.1121481722079483</v>
      </c>
    </row>
    <row r="57" spans="1:18" ht="20.100000000000001" customHeight="1" x14ac:dyDescent="0.25">
      <c r="A57" s="68" t="s">
        <v>198</v>
      </c>
      <c r="B57" s="28">
        <v>2.9</v>
      </c>
      <c r="C57" s="261">
        <v>16.47</v>
      </c>
      <c r="D57" s="4">
        <f t="shared" si="10"/>
        <v>1.1554775532946095E-5</v>
      </c>
      <c r="E57" s="267">
        <f t="shared" si="11"/>
        <v>5.8859268774900604E-5</v>
      </c>
      <c r="F57" s="107">
        <f t="shared" si="15"/>
        <v>4.6793103448275861</v>
      </c>
      <c r="G57" s="103">
        <f t="shared" si="16"/>
        <v>4.093934417598625</v>
      </c>
      <c r="I57" s="28">
        <v>2.4500000000000002</v>
      </c>
      <c r="J57" s="261">
        <v>43.540000000000006</v>
      </c>
      <c r="K57" s="4">
        <f t="shared" si="12"/>
        <v>3.7150657957865019E-5</v>
      </c>
      <c r="L57" s="267">
        <f t="shared" si="13"/>
        <v>5.9737458944388619E-4</v>
      </c>
      <c r="M57" s="107">
        <f t="shared" si="17"/>
        <v>16.771428571428572</v>
      </c>
      <c r="N57" s="103">
        <f t="shared" si="18"/>
        <v>15.079784915825922</v>
      </c>
      <c r="P57" s="60">
        <f t="shared" si="14"/>
        <v>8.4482758620689662</v>
      </c>
      <c r="Q57" s="309">
        <f t="shared" si="14"/>
        <v>26.43594414086218</v>
      </c>
      <c r="R57" s="112">
        <f t="shared" si="9"/>
        <v>2.1291525717755233</v>
      </c>
    </row>
    <row r="58" spans="1:18" ht="20.100000000000001" customHeight="1" x14ac:dyDescent="0.25">
      <c r="A58" s="68" t="s">
        <v>174</v>
      </c>
      <c r="B58" s="28">
        <v>107.63</v>
      </c>
      <c r="C58" s="261">
        <v>106.22</v>
      </c>
      <c r="D58" s="4">
        <f t="shared" si="10"/>
        <v>4.2884154848654764E-4</v>
      </c>
      <c r="E58" s="267">
        <f t="shared" si="11"/>
        <v>3.7960118574802322E-4</v>
      </c>
      <c r="F58" s="107">
        <f t="shared" si="15"/>
        <v>-1.3100436681222676E-2</v>
      </c>
      <c r="G58" s="103">
        <f t="shared" si="16"/>
        <v>-0.11482180985564892</v>
      </c>
      <c r="I58" s="28">
        <v>46.61</v>
      </c>
      <c r="J58" s="261">
        <v>41.05</v>
      </c>
      <c r="K58" s="4">
        <f t="shared" si="12"/>
        <v>7.0677231323105648E-4</v>
      </c>
      <c r="L58" s="267">
        <f t="shared" si="13"/>
        <v>5.6321145835258439E-4</v>
      </c>
      <c r="M58" s="107">
        <f t="shared" si="17"/>
        <v>-0.11928770650075096</v>
      </c>
      <c r="N58" s="103">
        <f t="shared" si="18"/>
        <v>-0.20312178645223683</v>
      </c>
      <c r="P58" s="60">
        <f t="shared" si="14"/>
        <v>4.3305769766793647</v>
      </c>
      <c r="Q58" s="309">
        <f t="shared" si="14"/>
        <v>3.8646205987572957</v>
      </c>
      <c r="R58" s="112">
        <f t="shared" si="9"/>
        <v>-0.10759683534810617</v>
      </c>
    </row>
    <row r="59" spans="1:18" ht="20.100000000000001" customHeight="1" x14ac:dyDescent="0.25">
      <c r="A59" s="68" t="s">
        <v>175</v>
      </c>
      <c r="B59" s="28">
        <v>155.29000000000002</v>
      </c>
      <c r="C59" s="261">
        <v>49.809999999999995</v>
      </c>
      <c r="D59" s="4">
        <f t="shared" si="10"/>
        <v>6.1873830776248257E-4</v>
      </c>
      <c r="E59" s="267">
        <f t="shared" si="11"/>
        <v>1.7800729676246502E-4</v>
      </c>
      <c r="F59" s="107">
        <f>(C59-B59)/B59</f>
        <v>-0.679245283018868</v>
      </c>
      <c r="G59" s="103">
        <f>(E59-D59)/D59</f>
        <v>-0.71230600315311754</v>
      </c>
      <c r="I59" s="28">
        <v>59.218999999999994</v>
      </c>
      <c r="J59" s="261">
        <v>31.028999999999996</v>
      </c>
      <c r="K59" s="4">
        <f t="shared" si="12"/>
        <v>8.9796931167624816E-4</v>
      </c>
      <c r="L59" s="267">
        <f t="shared" si="13"/>
        <v>4.2572200587630548E-4</v>
      </c>
      <c r="M59" s="107">
        <f>(J59-I59)/I59</f>
        <v>-0.47602965264526587</v>
      </c>
      <c r="N59" s="103">
        <f>(L59-K59)/K59</f>
        <v>-0.52590584072232271</v>
      </c>
      <c r="P59" s="60">
        <f t="shared" si="14"/>
        <v>3.8134458110631715</v>
      </c>
      <c r="Q59" s="309">
        <f t="shared" si="14"/>
        <v>6.2294719935755873</v>
      </c>
      <c r="R59" s="112">
        <f>(Q59-P59)/P59</f>
        <v>0.63355461234123023</v>
      </c>
    </row>
    <row r="60" spans="1:18" ht="20.100000000000001" customHeight="1" x14ac:dyDescent="0.25">
      <c r="A60" s="68" t="s">
        <v>164</v>
      </c>
      <c r="B60" s="28">
        <v>71.750000000000014</v>
      </c>
      <c r="C60" s="261">
        <v>51.740000000000009</v>
      </c>
      <c r="D60" s="4">
        <f t="shared" si="10"/>
        <v>2.8588108430651119E-4</v>
      </c>
      <c r="E60" s="267">
        <f t="shared" si="11"/>
        <v>1.8490458812467261E-4</v>
      </c>
      <c r="F60" s="107">
        <f>(C60-B60)/B60</f>
        <v>-0.27888501742160282</v>
      </c>
      <c r="G60" s="103">
        <f>(E60-D60)/D60</f>
        <v>-0.35321153348353501</v>
      </c>
      <c r="I60" s="28">
        <v>29.216000000000005</v>
      </c>
      <c r="J60" s="261">
        <v>22.473000000000003</v>
      </c>
      <c r="K60" s="4">
        <f t="shared" si="12"/>
        <v>4.4301780526407529E-4</v>
      </c>
      <c r="L60" s="267">
        <f t="shared" si="13"/>
        <v>3.0833254819872424E-4</v>
      </c>
      <c r="M60" s="107">
        <f>(J60-I60)/I60</f>
        <v>-0.23079819277108438</v>
      </c>
      <c r="N60" s="103">
        <f>(L60-K60)/K60</f>
        <v>-0.30401770643296716</v>
      </c>
      <c r="P60" s="60">
        <f t="shared" si="14"/>
        <v>4.0719163763066204</v>
      </c>
      <c r="Q60" s="309">
        <f t="shared" si="14"/>
        <v>4.3434480092771546</v>
      </c>
      <c r="R60" s="112">
        <f>(Q60-P60)/P60</f>
        <v>6.6683990503956139E-2</v>
      </c>
    </row>
    <row r="61" spans="1:18" ht="20.100000000000001" customHeight="1" thickBot="1" x14ac:dyDescent="0.3">
      <c r="A61" s="15" t="s">
        <v>18</v>
      </c>
      <c r="B61" s="28">
        <f>B62-SUM(B39:B60)</f>
        <v>219.90999999997439</v>
      </c>
      <c r="C61" s="261">
        <f>C62-SUM(C39:C60)</f>
        <v>251.92000000010012</v>
      </c>
      <c r="D61" s="4">
        <f t="shared" si="10"/>
        <v>8.7621058187926893E-4</v>
      </c>
      <c r="E61" s="267">
        <f t="shared" si="11"/>
        <v>9.0029307770363414E-4</v>
      </c>
      <c r="F61" s="107">
        <f t="shared" si="15"/>
        <v>0.14555954708803354</v>
      </c>
      <c r="G61" s="103">
        <f t="shared" si="16"/>
        <v>2.7484826504507433E-2</v>
      </c>
      <c r="I61" s="28">
        <f>I62-SUM(I39:I60)</f>
        <v>71.345000000015716</v>
      </c>
      <c r="J61" s="261">
        <f>J62-SUM(J39:J60)</f>
        <v>72.974000000016531</v>
      </c>
      <c r="K61" s="4">
        <f t="shared" si="12"/>
        <v>1.0818423232671279E-3</v>
      </c>
      <c r="L61" s="267">
        <f t="shared" si="13"/>
        <v>1.0012129832358296E-3</v>
      </c>
      <c r="M61" s="107">
        <f t="shared" si="17"/>
        <v>2.2832714275708963E-2</v>
      </c>
      <c r="N61" s="103">
        <f t="shared" si="18"/>
        <v>-7.4529659542067431E-2</v>
      </c>
      <c r="P61" s="60">
        <f t="shared" si="14"/>
        <v>3.2442817516267572</v>
      </c>
      <c r="Q61" s="309">
        <f t="shared" si="14"/>
        <v>2.8967132422986475</v>
      </c>
      <c r="R61" s="112">
        <f t="shared" si="9"/>
        <v>-0.10713265244420617</v>
      </c>
    </row>
    <row r="62" spans="1:18" ht="26.25" customHeight="1" thickBot="1" x14ac:dyDescent="0.3">
      <c r="A62" s="19" t="s">
        <v>19</v>
      </c>
      <c r="B62" s="72">
        <v>250978.47999999992</v>
      </c>
      <c r="C62" s="306">
        <v>279819.99</v>
      </c>
      <c r="D62" s="69">
        <f>SUM(D39:D61)</f>
        <v>0.99999999999999967</v>
      </c>
      <c r="E62" s="307">
        <f>SUM(E39:E61)</f>
        <v>1.0000000000000002</v>
      </c>
      <c r="F62" s="117">
        <f t="shared" si="15"/>
        <v>0.11491626692455893</v>
      </c>
      <c r="G62" s="119">
        <v>0</v>
      </c>
      <c r="H62" s="2"/>
      <c r="I62" s="72">
        <v>65947.688000000024</v>
      </c>
      <c r="J62" s="306">
        <v>72885.591</v>
      </c>
      <c r="K62" s="69">
        <f>SUM(K39:K61)</f>
        <v>1</v>
      </c>
      <c r="L62" s="307">
        <f>SUM(L39:L61)</f>
        <v>1.0000000000000007</v>
      </c>
      <c r="M62" s="117">
        <f t="shared" si="17"/>
        <v>0.10520312706034476</v>
      </c>
      <c r="N62" s="119">
        <v>0</v>
      </c>
      <c r="O62" s="2"/>
      <c r="P62" s="51">
        <f t="shared" si="14"/>
        <v>2.6276232129543553</v>
      </c>
      <c r="Q62" s="298">
        <f t="shared" si="14"/>
        <v>2.6047313846305267</v>
      </c>
      <c r="R62" s="118">
        <f t="shared" si="9"/>
        <v>-8.7119904448135534E-3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146</v>
      </c>
      <c r="B68" s="70">
        <v>84853.599999999991</v>
      </c>
      <c r="C68" s="300">
        <v>83245.51999999999</v>
      </c>
      <c r="D68" s="4">
        <f>B68/$B$96</f>
        <v>0.2835934339057477</v>
      </c>
      <c r="E68" s="302">
        <f>C68/$C$96</f>
        <v>0.25985132208386569</v>
      </c>
      <c r="F68" s="120">
        <f t="shared" ref="F68:F94" si="19">(C68-B68)/B68</f>
        <v>-1.8951228940198198E-2</v>
      </c>
      <c r="G68" s="121">
        <f t="shared" ref="G68:G94" si="20">(E68-D68)/D68</f>
        <v>-8.3718834723700647E-2</v>
      </c>
      <c r="I68" s="28">
        <v>25614.902999999998</v>
      </c>
      <c r="J68" s="300">
        <v>25651.019000000008</v>
      </c>
      <c r="K68" s="74">
        <f>I68/$I$96</f>
        <v>0.25734925545760329</v>
      </c>
      <c r="L68" s="302">
        <f>J68/$J$96</f>
        <v>0.22982565697153326</v>
      </c>
      <c r="M68" s="120">
        <f t="shared" ref="M68:M94" si="21">(J68-I68)/I68</f>
        <v>1.4099604437310999E-3</v>
      </c>
      <c r="N68" s="121">
        <f t="shared" ref="N68:N94" si="22">(L68-K68)/K68</f>
        <v>-0.10695037153742366</v>
      </c>
      <c r="P68" s="75">
        <f t="shared" ref="P68:Q96" si="23">(I68/B68)*10</f>
        <v>3.0187172966144042</v>
      </c>
      <c r="Q68" s="304">
        <f t="shared" si="23"/>
        <v>3.0813693037174867</v>
      </c>
      <c r="R68" s="124">
        <f t="shared" si="9"/>
        <v>2.0754512909621874E-2</v>
      </c>
    </row>
    <row r="69" spans="1:18" ht="20.100000000000001" customHeight="1" x14ac:dyDescent="0.25">
      <c r="A69" s="68" t="s">
        <v>152</v>
      </c>
      <c r="B69" s="28">
        <v>51680.539999999979</v>
      </c>
      <c r="C69" s="261">
        <v>55176.30000000001</v>
      </c>
      <c r="D69" s="4">
        <f t="shared" ref="D69:D95" si="24">B69/$B$96</f>
        <v>0.17272410133103774</v>
      </c>
      <c r="E69" s="267">
        <f t="shared" ref="E69:E95" si="25">C69/$C$96</f>
        <v>0.17223310639054212</v>
      </c>
      <c r="F69" s="122">
        <f t="shared" si="19"/>
        <v>6.764170807812829E-2</v>
      </c>
      <c r="G69" s="103">
        <f t="shared" si="20"/>
        <v>-2.84265448024879E-3</v>
      </c>
      <c r="I69" s="28">
        <v>17750.690999999999</v>
      </c>
      <c r="J69" s="261">
        <v>19770.228999999988</v>
      </c>
      <c r="K69" s="35">
        <f t="shared" ref="K69:K96" si="26">I69/$I$96</f>
        <v>0.17833864577617098</v>
      </c>
      <c r="L69" s="267">
        <f t="shared" ref="L69:L96" si="27">J69/$J$96</f>
        <v>0.17713549190395339</v>
      </c>
      <c r="M69" s="122">
        <f t="shared" si="21"/>
        <v>0.11377235962250651</v>
      </c>
      <c r="N69" s="103">
        <f t="shared" si="22"/>
        <v>-6.746456254510539E-3</v>
      </c>
      <c r="P69" s="73">
        <f t="shared" si="23"/>
        <v>3.4346953418056403</v>
      </c>
      <c r="Q69" s="274">
        <f t="shared" si="23"/>
        <v>3.583101621529531</v>
      </c>
      <c r="R69" s="112">
        <f t="shared" si="9"/>
        <v>4.3207989342621773E-2</v>
      </c>
    </row>
    <row r="70" spans="1:18" ht="20.100000000000001" customHeight="1" x14ac:dyDescent="0.25">
      <c r="A70" s="68" t="s">
        <v>151</v>
      </c>
      <c r="B70" s="28">
        <v>43748.429999999993</v>
      </c>
      <c r="C70" s="261">
        <v>62404.880000000034</v>
      </c>
      <c r="D70" s="4">
        <f t="shared" si="24"/>
        <v>0.14621380226278236</v>
      </c>
      <c r="E70" s="267">
        <f t="shared" si="25"/>
        <v>0.19479715632126507</v>
      </c>
      <c r="F70" s="122">
        <f t="shared" si="19"/>
        <v>0.42644844626424411</v>
      </c>
      <c r="G70" s="103">
        <f t="shared" si="20"/>
        <v>0.33227611420135572</v>
      </c>
      <c r="I70" s="28">
        <v>12815.638999999999</v>
      </c>
      <c r="J70" s="261">
        <v>19498.03</v>
      </c>
      <c r="K70" s="35">
        <f t="shared" si="26"/>
        <v>0.12875688636663676</v>
      </c>
      <c r="L70" s="267">
        <f t="shared" si="27"/>
        <v>0.17469666816747759</v>
      </c>
      <c r="M70" s="122">
        <f t="shared" si="21"/>
        <v>0.52142472177938226</v>
      </c>
      <c r="N70" s="103">
        <f t="shared" si="22"/>
        <v>0.35679475558322177</v>
      </c>
      <c r="P70" s="73">
        <f t="shared" si="23"/>
        <v>2.9293940376831813</v>
      </c>
      <c r="Q70" s="274">
        <f t="shared" si="23"/>
        <v>3.1244399476451186</v>
      </c>
      <c r="R70" s="112">
        <f t="shared" si="9"/>
        <v>6.6582340051526995E-2</v>
      </c>
    </row>
    <row r="71" spans="1:18" ht="20.100000000000001" customHeight="1" x14ac:dyDescent="0.25">
      <c r="A71" s="68" t="s">
        <v>153</v>
      </c>
      <c r="B71" s="28">
        <v>34843.320000000007</v>
      </c>
      <c r="C71" s="261">
        <v>32033.850000000006</v>
      </c>
      <c r="D71" s="4">
        <f t="shared" si="24"/>
        <v>0.11645159153502997</v>
      </c>
      <c r="E71" s="267">
        <f t="shared" si="25"/>
        <v>9.9993828784254613E-2</v>
      </c>
      <c r="F71" s="122">
        <f t="shared" si="19"/>
        <v>-8.0631524206074529E-2</v>
      </c>
      <c r="G71" s="103">
        <f t="shared" si="20"/>
        <v>-0.1413270744850634</v>
      </c>
      <c r="I71" s="28">
        <v>12430.630999999996</v>
      </c>
      <c r="J71" s="261">
        <v>11931.018000000005</v>
      </c>
      <c r="K71" s="35">
        <f t="shared" si="26"/>
        <v>0.12488876622793385</v>
      </c>
      <c r="L71" s="267">
        <f t="shared" si="27"/>
        <v>0.10689844525042803</v>
      </c>
      <c r="M71" s="122">
        <f t="shared" si="21"/>
        <v>-4.0192086789479185E-2</v>
      </c>
      <c r="N71" s="103">
        <f t="shared" si="22"/>
        <v>-0.14405075429019593</v>
      </c>
      <c r="P71" s="73">
        <f t="shared" si="23"/>
        <v>3.5675793810693106</v>
      </c>
      <c r="Q71" s="274">
        <f t="shared" si="23"/>
        <v>3.7245032988541822</v>
      </c>
      <c r="R71" s="112">
        <f t="shared" si="9"/>
        <v>4.3986104028282833E-2</v>
      </c>
    </row>
    <row r="72" spans="1:18" ht="20.100000000000001" customHeight="1" x14ac:dyDescent="0.25">
      <c r="A72" s="68" t="s">
        <v>150</v>
      </c>
      <c r="B72" s="28">
        <v>20182.710000000003</v>
      </c>
      <c r="C72" s="261">
        <v>25018.62</v>
      </c>
      <c r="D72" s="4">
        <f t="shared" si="24"/>
        <v>6.7453638200664134E-2</v>
      </c>
      <c r="E72" s="267">
        <f t="shared" si="25"/>
        <v>7.8095751984176967E-2</v>
      </c>
      <c r="F72" s="122">
        <f t="shared" si="19"/>
        <v>0.23960657414192621</v>
      </c>
      <c r="G72" s="103">
        <f t="shared" si="20"/>
        <v>0.15776930744423587</v>
      </c>
      <c r="I72" s="28">
        <v>8881.8709999999974</v>
      </c>
      <c r="J72" s="261">
        <v>10790.104000000001</v>
      </c>
      <c r="K72" s="35">
        <f t="shared" si="26"/>
        <v>8.9234883650368607E-2</v>
      </c>
      <c r="L72" s="267">
        <f t="shared" si="27"/>
        <v>9.6676188208786887E-2</v>
      </c>
      <c r="M72" s="122">
        <f t="shared" si="21"/>
        <v>0.21484583597307419</v>
      </c>
      <c r="N72" s="103">
        <f t="shared" si="22"/>
        <v>8.3390085289672941E-2</v>
      </c>
      <c r="P72" s="73">
        <f t="shared" si="23"/>
        <v>4.4007326072663169</v>
      </c>
      <c r="Q72" s="274">
        <f t="shared" si="23"/>
        <v>4.3128294046594098</v>
      </c>
      <c r="R72" s="112">
        <f t="shared" ref="R72:R94" si="28">(Q72-P72)/P72</f>
        <v>-1.9974674776141767E-2</v>
      </c>
    </row>
    <row r="73" spans="1:18" ht="20.100000000000001" customHeight="1" x14ac:dyDescent="0.25">
      <c r="A73" s="68" t="s">
        <v>155</v>
      </c>
      <c r="B73" s="28">
        <v>13765.729999999996</v>
      </c>
      <c r="C73" s="261">
        <v>16170.729999999998</v>
      </c>
      <c r="D73" s="4">
        <f t="shared" si="24"/>
        <v>4.6007130409544995E-2</v>
      </c>
      <c r="E73" s="267">
        <f t="shared" si="25"/>
        <v>5.0477017496692062E-2</v>
      </c>
      <c r="F73" s="122">
        <f t="shared" si="19"/>
        <v>0.1747092235573415</v>
      </c>
      <c r="G73" s="103">
        <f t="shared" si="20"/>
        <v>9.7156398309504399E-2</v>
      </c>
      <c r="I73" s="28">
        <v>4767.085</v>
      </c>
      <c r="J73" s="261">
        <v>6425.6760000000013</v>
      </c>
      <c r="K73" s="35">
        <f t="shared" si="26"/>
        <v>4.7894219058846672E-2</v>
      </c>
      <c r="L73" s="267">
        <f t="shared" si="27"/>
        <v>5.7572184878355664E-2</v>
      </c>
      <c r="M73" s="122">
        <f t="shared" si="21"/>
        <v>0.34792561911524572</v>
      </c>
      <c r="N73" s="103">
        <f t="shared" si="22"/>
        <v>0.20206960275556154</v>
      </c>
      <c r="P73" s="73">
        <f t="shared" si="23"/>
        <v>3.4630092265357533</v>
      </c>
      <c r="Q73" s="274">
        <f t="shared" si="23"/>
        <v>3.9736462113955291</v>
      </c>
      <c r="R73" s="112">
        <f t="shared" si="28"/>
        <v>0.14745469949861939</v>
      </c>
    </row>
    <row r="74" spans="1:18" ht="20.100000000000001" customHeight="1" x14ac:dyDescent="0.25">
      <c r="A74" s="68" t="s">
        <v>163</v>
      </c>
      <c r="B74" s="28">
        <v>4291.050000000002</v>
      </c>
      <c r="C74" s="261">
        <v>4488.5699999999988</v>
      </c>
      <c r="D74" s="4">
        <f t="shared" si="24"/>
        <v>1.434133147634584E-2</v>
      </c>
      <c r="E74" s="267">
        <f t="shared" si="25"/>
        <v>1.4011094516149058E-2</v>
      </c>
      <c r="F74" s="122">
        <f t="shared" si="19"/>
        <v>4.6030691788722274E-2</v>
      </c>
      <c r="G74" s="103">
        <f t="shared" si="20"/>
        <v>-2.3026938659179971E-2</v>
      </c>
      <c r="I74" s="28">
        <v>2726.9480000000008</v>
      </c>
      <c r="J74" s="261">
        <v>2626.6369999999988</v>
      </c>
      <c r="K74" s="35">
        <f t="shared" si="26"/>
        <v>2.7397255319358445E-2</v>
      </c>
      <c r="L74" s="267">
        <f t="shared" si="27"/>
        <v>2.3533902265275963E-2</v>
      </c>
      <c r="M74" s="122">
        <f t="shared" si="21"/>
        <v>-3.6785079876844713E-2</v>
      </c>
      <c r="N74" s="103">
        <f t="shared" si="22"/>
        <v>-0.14101241197517697</v>
      </c>
      <c r="P74" s="73">
        <f t="shared" si="23"/>
        <v>6.354966733083975</v>
      </c>
      <c r="Q74" s="274">
        <f t="shared" si="23"/>
        <v>5.8518347714305445</v>
      </c>
      <c r="R74" s="112">
        <f t="shared" si="28"/>
        <v>-7.9171454829830026E-2</v>
      </c>
    </row>
    <row r="75" spans="1:18" ht="20.100000000000001" customHeight="1" x14ac:dyDescent="0.25">
      <c r="A75" s="68" t="s">
        <v>160</v>
      </c>
      <c r="B75" s="28">
        <v>11169.059999999996</v>
      </c>
      <c r="C75" s="261">
        <v>6657.3799999999983</v>
      </c>
      <c r="D75" s="4">
        <f t="shared" si="24"/>
        <v>3.7328670544317856E-2</v>
      </c>
      <c r="E75" s="267">
        <f t="shared" si="25"/>
        <v>2.0781046170588943E-2</v>
      </c>
      <c r="F75" s="122">
        <f t="shared" si="19"/>
        <v>-0.40394446802148071</v>
      </c>
      <c r="G75" s="103">
        <f t="shared" si="20"/>
        <v>-0.44329530445192294</v>
      </c>
      <c r="I75" s="28">
        <v>2811.6110000000003</v>
      </c>
      <c r="J75" s="261">
        <v>2336.4890000000005</v>
      </c>
      <c r="K75" s="35">
        <f t="shared" si="26"/>
        <v>2.8247852333713991E-2</v>
      </c>
      <c r="L75" s="267">
        <f t="shared" si="27"/>
        <v>2.0934260718132123E-2</v>
      </c>
      <c r="M75" s="122">
        <f t="shared" si="21"/>
        <v>-0.1689856811628635</v>
      </c>
      <c r="N75" s="103">
        <f t="shared" si="22"/>
        <v>-0.25890788188711428</v>
      </c>
      <c r="P75" s="73">
        <f t="shared" si="23"/>
        <v>2.5173210637242538</v>
      </c>
      <c r="Q75" s="274">
        <f t="shared" si="23"/>
        <v>3.5096224040087858</v>
      </c>
      <c r="R75" s="112">
        <f t="shared" si="28"/>
        <v>0.3941894240603821</v>
      </c>
    </row>
    <row r="76" spans="1:18" ht="20.100000000000001" customHeight="1" x14ac:dyDescent="0.25">
      <c r="A76" s="68" t="s">
        <v>162</v>
      </c>
      <c r="B76" s="28">
        <v>4659.84</v>
      </c>
      <c r="C76" s="261">
        <v>5374.5999999999985</v>
      </c>
      <c r="D76" s="4">
        <f t="shared" si="24"/>
        <v>1.557388286473832E-2</v>
      </c>
      <c r="E76" s="267">
        <f t="shared" si="25"/>
        <v>1.6776841752828793E-2</v>
      </c>
      <c r="F76" s="122">
        <f t="shared" si="19"/>
        <v>0.15338724076363103</v>
      </c>
      <c r="G76" s="103">
        <f t="shared" si="20"/>
        <v>7.7242065998464532E-2</v>
      </c>
      <c r="I76" s="28">
        <v>1401.2639999999999</v>
      </c>
      <c r="J76" s="261">
        <v>1740.3710000000003</v>
      </c>
      <c r="K76" s="35">
        <f t="shared" si="26"/>
        <v>1.407829836792835E-2</v>
      </c>
      <c r="L76" s="267">
        <f t="shared" si="27"/>
        <v>1.5593217113487937E-2</v>
      </c>
      <c r="M76" s="122">
        <f t="shared" si="21"/>
        <v>0.24200079356923496</v>
      </c>
      <c r="N76" s="103">
        <f t="shared" si="22"/>
        <v>0.10760666566143463</v>
      </c>
      <c r="P76" s="73">
        <f t="shared" si="23"/>
        <v>3.0071075401730529</v>
      </c>
      <c r="Q76" s="274">
        <f t="shared" si="23"/>
        <v>3.2381405127823482</v>
      </c>
      <c r="R76" s="112">
        <f t="shared" si="28"/>
        <v>7.6828969208064882E-2</v>
      </c>
    </row>
    <row r="77" spans="1:18" ht="20.100000000000001" customHeight="1" x14ac:dyDescent="0.25">
      <c r="A77" s="68" t="s">
        <v>161</v>
      </c>
      <c r="B77" s="28">
        <v>623.28</v>
      </c>
      <c r="C77" s="261">
        <v>880.94</v>
      </c>
      <c r="D77" s="4">
        <f t="shared" si="24"/>
        <v>2.083095065910868E-3</v>
      </c>
      <c r="E77" s="267">
        <f t="shared" si="25"/>
        <v>2.7498587753017898E-3</v>
      </c>
      <c r="F77" s="122">
        <f t="shared" si="19"/>
        <v>0.41339365935053279</v>
      </c>
      <c r="G77" s="103">
        <f t="shared" si="20"/>
        <v>0.32008318789779683</v>
      </c>
      <c r="I77" s="28">
        <v>1119.1880000000001</v>
      </c>
      <c r="J77" s="261">
        <v>1727.876</v>
      </c>
      <c r="K77" s="35">
        <f t="shared" si="26"/>
        <v>1.124432126551813E-2</v>
      </c>
      <c r="L77" s="267">
        <f t="shared" si="27"/>
        <v>1.5481265553830234E-2</v>
      </c>
      <c r="M77" s="122">
        <f t="shared" si="21"/>
        <v>0.54386573122656767</v>
      </c>
      <c r="N77" s="103">
        <f t="shared" si="22"/>
        <v>0.3768074735915925</v>
      </c>
      <c r="P77" s="73">
        <f t="shared" si="23"/>
        <v>17.956424079065592</v>
      </c>
      <c r="Q77" s="274">
        <f t="shared" si="23"/>
        <v>19.614003223829091</v>
      </c>
      <c r="R77" s="112">
        <f t="shared" si="28"/>
        <v>9.2311205029735263E-2</v>
      </c>
    </row>
    <row r="78" spans="1:18" ht="20.100000000000001" customHeight="1" x14ac:dyDescent="0.25">
      <c r="A78" s="68" t="s">
        <v>184</v>
      </c>
      <c r="B78" s="28">
        <v>6220.9800000000014</v>
      </c>
      <c r="C78" s="261">
        <v>5078.4199999999992</v>
      </c>
      <c r="D78" s="4">
        <f t="shared" si="24"/>
        <v>2.0791446449637714E-2</v>
      </c>
      <c r="E78" s="267">
        <f t="shared" si="25"/>
        <v>1.5852314347933018E-2</v>
      </c>
      <c r="F78" s="122">
        <f t="shared" si="19"/>
        <v>-0.18366238116824068</v>
      </c>
      <c r="G78" s="103">
        <f t="shared" si="20"/>
        <v>-0.23755596387526751</v>
      </c>
      <c r="I78" s="28">
        <v>1363.7760000000001</v>
      </c>
      <c r="J78" s="261">
        <v>1235.385</v>
      </c>
      <c r="K78" s="35">
        <f t="shared" si="26"/>
        <v>1.3701661810351123E-2</v>
      </c>
      <c r="L78" s="267">
        <f t="shared" si="27"/>
        <v>1.1068689678089496E-2</v>
      </c>
      <c r="M78" s="122">
        <f t="shared" si="21"/>
        <v>-9.4143759679008926E-2</v>
      </c>
      <c r="N78" s="103">
        <f t="shared" si="22"/>
        <v>-0.19216443732923769</v>
      </c>
      <c r="P78" s="73">
        <f t="shared" si="23"/>
        <v>2.1922205183106196</v>
      </c>
      <c r="Q78" s="274">
        <f t="shared" si="23"/>
        <v>2.4326168375203316</v>
      </c>
      <c r="R78" s="112">
        <f t="shared" si="28"/>
        <v>0.10965882182097607</v>
      </c>
    </row>
    <row r="79" spans="1:18" ht="20.100000000000001" customHeight="1" x14ac:dyDescent="0.25">
      <c r="A79" s="68" t="s">
        <v>167</v>
      </c>
      <c r="B79" s="28">
        <v>1732.2799999999997</v>
      </c>
      <c r="C79" s="261">
        <v>3692.9700000000003</v>
      </c>
      <c r="D79" s="4">
        <f t="shared" si="24"/>
        <v>5.7895390848031027E-3</v>
      </c>
      <c r="E79" s="267">
        <f t="shared" si="25"/>
        <v>1.1527624993105378E-2</v>
      </c>
      <c r="F79" s="122">
        <f t="shared" si="19"/>
        <v>1.1318551273466189</v>
      </c>
      <c r="G79" s="103">
        <f t="shared" si="20"/>
        <v>0.99111273354456031</v>
      </c>
      <c r="I79" s="28">
        <v>603.0569999999999</v>
      </c>
      <c r="J79" s="261">
        <v>1103.8579999999999</v>
      </c>
      <c r="K79" s="35">
        <f t="shared" si="26"/>
        <v>6.0588271580999482E-3</v>
      </c>
      <c r="L79" s="267">
        <f t="shared" si="27"/>
        <v>9.8902460776814621E-3</v>
      </c>
      <c r="M79" s="122">
        <f t="shared" si="21"/>
        <v>0.83043725551647707</v>
      </c>
      <c r="N79" s="103">
        <f t="shared" si="22"/>
        <v>0.63236973420827025</v>
      </c>
      <c r="P79" s="73">
        <f t="shared" si="23"/>
        <v>3.4812905534901977</v>
      </c>
      <c r="Q79" s="274">
        <f t="shared" si="23"/>
        <v>2.9890792505760944</v>
      </c>
      <c r="R79" s="112">
        <f t="shared" si="28"/>
        <v>-0.141387596166207</v>
      </c>
    </row>
    <row r="80" spans="1:18" ht="20.100000000000001" customHeight="1" x14ac:dyDescent="0.25">
      <c r="A80" s="68" t="s">
        <v>183</v>
      </c>
      <c r="B80" s="28">
        <v>5687.9299999999994</v>
      </c>
      <c r="C80" s="261">
        <v>2882.5799999999995</v>
      </c>
      <c r="D80" s="4">
        <f t="shared" si="24"/>
        <v>1.9009913551287387E-2</v>
      </c>
      <c r="E80" s="267">
        <f t="shared" si="25"/>
        <v>8.9979884084153659E-3</v>
      </c>
      <c r="F80" s="122">
        <f t="shared" si="19"/>
        <v>-0.49321106272404902</v>
      </c>
      <c r="G80" s="103">
        <f t="shared" si="20"/>
        <v>-0.526668630862553</v>
      </c>
      <c r="I80" s="28">
        <v>1842.9220000000005</v>
      </c>
      <c r="J80" s="261">
        <v>922.30800000000033</v>
      </c>
      <c r="K80" s="35">
        <f t="shared" si="26"/>
        <v>1.8515572929026405E-2</v>
      </c>
      <c r="L80" s="267">
        <f t="shared" si="27"/>
        <v>8.2636109711704195E-3</v>
      </c>
      <c r="M80" s="122">
        <f t="shared" si="21"/>
        <v>-0.49954040377183617</v>
      </c>
      <c r="N80" s="103">
        <f t="shared" si="22"/>
        <v>-0.55369401730930179</v>
      </c>
      <c r="P80" s="73">
        <f t="shared" si="23"/>
        <v>3.2400574549968102</v>
      </c>
      <c r="Q80" s="274">
        <f t="shared" si="23"/>
        <v>3.1995920321378786</v>
      </c>
      <c r="R80" s="112">
        <f t="shared" si="28"/>
        <v>-1.248910657325719E-2</v>
      </c>
    </row>
    <row r="81" spans="1:18" ht="20.100000000000001" customHeight="1" x14ac:dyDescent="0.25">
      <c r="A81" s="68" t="s">
        <v>182</v>
      </c>
      <c r="B81" s="28">
        <v>918.31999999999982</v>
      </c>
      <c r="C81" s="261">
        <v>985.53000000000009</v>
      </c>
      <c r="D81" s="4">
        <f t="shared" si="24"/>
        <v>3.0691629138224681E-3</v>
      </c>
      <c r="E81" s="267">
        <f t="shared" si="25"/>
        <v>3.0763370023193103E-3</v>
      </c>
      <c r="F81" s="122">
        <f t="shared" si="19"/>
        <v>7.318799546998897E-2</v>
      </c>
      <c r="G81" s="103">
        <f t="shared" si="20"/>
        <v>2.3374739947927023E-3</v>
      </c>
      <c r="I81" s="28">
        <v>833.41099999999994</v>
      </c>
      <c r="J81" s="261">
        <v>540.40099999999984</v>
      </c>
      <c r="K81" s="35">
        <f t="shared" si="26"/>
        <v>8.3731607470922918E-3</v>
      </c>
      <c r="L81" s="267">
        <f t="shared" si="27"/>
        <v>4.8418355174534577E-3</v>
      </c>
      <c r="M81" s="122">
        <f t="shared" si="21"/>
        <v>-0.35157923281550174</v>
      </c>
      <c r="N81" s="103">
        <f t="shared" si="22"/>
        <v>-0.42174339371964653</v>
      </c>
      <c r="P81" s="73">
        <f t="shared" si="23"/>
        <v>9.0753876644306999</v>
      </c>
      <c r="Q81" s="274">
        <f t="shared" si="23"/>
        <v>5.4833541343236618</v>
      </c>
      <c r="R81" s="112">
        <f t="shared" si="28"/>
        <v>-0.39579945925454491</v>
      </c>
    </row>
    <row r="82" spans="1:18" ht="20.100000000000001" customHeight="1" x14ac:dyDescent="0.25">
      <c r="A82" s="68" t="s">
        <v>178</v>
      </c>
      <c r="B82" s="28">
        <v>2461.4700000000003</v>
      </c>
      <c r="C82" s="261">
        <v>1979.21</v>
      </c>
      <c r="D82" s="4">
        <f t="shared" si="24"/>
        <v>8.2266012255930322E-3</v>
      </c>
      <c r="E82" s="267">
        <f t="shared" si="25"/>
        <v>6.1781142718744242E-3</v>
      </c>
      <c r="F82" s="122">
        <f t="shared" si="19"/>
        <v>-0.19592357412440539</v>
      </c>
      <c r="G82" s="103">
        <f t="shared" si="20"/>
        <v>-0.24900768829607861</v>
      </c>
      <c r="I82" s="28">
        <v>505.97600000000006</v>
      </c>
      <c r="J82" s="261">
        <v>439.81400000000002</v>
      </c>
      <c r="K82" s="35">
        <f t="shared" si="26"/>
        <v>5.0834682793612883E-3</v>
      </c>
      <c r="L82" s="267">
        <f t="shared" si="27"/>
        <v>3.9406053028644946E-3</v>
      </c>
      <c r="M82" s="122">
        <f t="shared" si="21"/>
        <v>-0.13076114282100343</v>
      </c>
      <c r="N82" s="103">
        <f t="shared" si="22"/>
        <v>-0.22481953534298213</v>
      </c>
      <c r="P82" s="73">
        <f t="shared" si="23"/>
        <v>2.0555846709486607</v>
      </c>
      <c r="Q82" s="274">
        <f t="shared" si="23"/>
        <v>2.2221694514478001</v>
      </c>
      <c r="R82" s="112">
        <f t="shared" si="28"/>
        <v>8.104009669534061E-2</v>
      </c>
    </row>
    <row r="83" spans="1:18" ht="20.100000000000001" customHeight="1" x14ac:dyDescent="0.25">
      <c r="A83" s="68" t="s">
        <v>179</v>
      </c>
      <c r="B83" s="28">
        <v>1151.6600000000001</v>
      </c>
      <c r="C83" s="261">
        <v>1145.3599999999997</v>
      </c>
      <c r="D83" s="4">
        <f t="shared" si="24"/>
        <v>3.8490201251554848E-3</v>
      </c>
      <c r="E83" s="267">
        <f t="shared" si="25"/>
        <v>3.575247175607484E-3</v>
      </c>
      <c r="F83" s="122">
        <f t="shared" si="19"/>
        <v>-5.4703645173058094E-3</v>
      </c>
      <c r="G83" s="103">
        <f t="shared" si="20"/>
        <v>-7.1127960012145039E-2</v>
      </c>
      <c r="I83" s="28">
        <v>444.09500000000008</v>
      </c>
      <c r="J83" s="261">
        <v>419.21800000000013</v>
      </c>
      <c r="K83" s="35">
        <f t="shared" si="26"/>
        <v>4.4617587504604001E-3</v>
      </c>
      <c r="L83" s="267">
        <f t="shared" si="27"/>
        <v>3.7560711433839034E-3</v>
      </c>
      <c r="M83" s="122">
        <f t="shared" si="21"/>
        <v>-5.6017293597090595E-2</v>
      </c>
      <c r="N83" s="103">
        <f t="shared" si="22"/>
        <v>-0.15816355086515563</v>
      </c>
      <c r="P83" s="73">
        <f t="shared" si="23"/>
        <v>3.8561294131948669</v>
      </c>
      <c r="Q83" s="274">
        <f t="shared" si="23"/>
        <v>3.6601417894810391</v>
      </c>
      <c r="R83" s="112">
        <f t="shared" si="28"/>
        <v>-5.0824960138318817E-2</v>
      </c>
    </row>
    <row r="84" spans="1:18" ht="20.100000000000001" customHeight="1" x14ac:dyDescent="0.25">
      <c r="A84" s="68" t="s">
        <v>187</v>
      </c>
      <c r="B84" s="28">
        <v>614.0100000000001</v>
      </c>
      <c r="C84" s="261">
        <v>672.59</v>
      </c>
      <c r="D84" s="4">
        <f t="shared" si="24"/>
        <v>2.0521133381785593E-3</v>
      </c>
      <c r="E84" s="267">
        <f t="shared" si="25"/>
        <v>2.0994931705680645E-3</v>
      </c>
      <c r="F84" s="122">
        <f t="shared" si="19"/>
        <v>9.5405612286444716E-2</v>
      </c>
      <c r="G84" s="103">
        <f t="shared" si="20"/>
        <v>2.3088311697032845E-2</v>
      </c>
      <c r="I84" s="28">
        <v>332.66999999999996</v>
      </c>
      <c r="J84" s="261">
        <v>417.66900000000004</v>
      </c>
      <c r="K84" s="35">
        <f t="shared" si="26"/>
        <v>3.3422877616628445E-3</v>
      </c>
      <c r="L84" s="267">
        <f t="shared" si="27"/>
        <v>3.7421925546756371E-3</v>
      </c>
      <c r="M84" s="122">
        <f t="shared" si="21"/>
        <v>0.25550545585715601</v>
      </c>
      <c r="N84" s="103">
        <f t="shared" si="22"/>
        <v>0.11965001864885301</v>
      </c>
      <c r="P84" s="73">
        <f t="shared" si="23"/>
        <v>5.4179899350173431</v>
      </c>
      <c r="Q84" s="274">
        <f t="shared" si="23"/>
        <v>6.2098603904310217</v>
      </c>
      <c r="R84" s="112">
        <f t="shared" si="28"/>
        <v>0.14615576346786696</v>
      </c>
    </row>
    <row r="85" spans="1:18" ht="20.100000000000001" customHeight="1" x14ac:dyDescent="0.25">
      <c r="A85" s="68" t="s">
        <v>195</v>
      </c>
      <c r="B85" s="28">
        <v>1520.8200000000002</v>
      </c>
      <c r="C85" s="261">
        <v>1529.6899999999994</v>
      </c>
      <c r="D85" s="4">
        <f t="shared" si="24"/>
        <v>5.0828081089375025E-3</v>
      </c>
      <c r="E85" s="267">
        <f t="shared" si="25"/>
        <v>4.7749352623236464E-3</v>
      </c>
      <c r="F85" s="122">
        <f t="shared" si="19"/>
        <v>5.832379900316413E-3</v>
      </c>
      <c r="G85" s="103">
        <f t="shared" si="20"/>
        <v>-6.0571408563014406E-2</v>
      </c>
      <c r="I85" s="28">
        <v>346.56700000000006</v>
      </c>
      <c r="J85" s="261">
        <v>401.73199999999997</v>
      </c>
      <c r="K85" s="35">
        <f t="shared" si="26"/>
        <v>3.4819089268530597E-3</v>
      </c>
      <c r="L85" s="267">
        <f t="shared" si="27"/>
        <v>3.5994016778237137E-3</v>
      </c>
      <c r="M85" s="122">
        <f t="shared" si="21"/>
        <v>0.15917557066887469</v>
      </c>
      <c r="N85" s="103">
        <f t="shared" si="22"/>
        <v>3.3743774877203252E-2</v>
      </c>
      <c r="P85" s="73">
        <f t="shared" si="23"/>
        <v>2.2788166909956473</v>
      </c>
      <c r="Q85" s="274">
        <f t="shared" si="23"/>
        <v>2.62623145866156</v>
      </c>
      <c r="R85" s="112">
        <f t="shared" si="28"/>
        <v>0.15245402100075117</v>
      </c>
    </row>
    <row r="86" spans="1:18" ht="20.100000000000001" customHeight="1" x14ac:dyDescent="0.25">
      <c r="A86" s="68" t="s">
        <v>186</v>
      </c>
      <c r="B86" s="28">
        <v>536.07000000000005</v>
      </c>
      <c r="C86" s="261">
        <v>986.59</v>
      </c>
      <c r="D86" s="4">
        <f t="shared" si="24"/>
        <v>1.7916261904486574E-3</v>
      </c>
      <c r="E86" s="267">
        <f t="shared" si="25"/>
        <v>3.0796457978125558E-3</v>
      </c>
      <c r="F86" s="122">
        <f t="shared" si="19"/>
        <v>0.84041263267856803</v>
      </c>
      <c r="G86" s="103">
        <f t="shared" si="20"/>
        <v>0.71891090576285543</v>
      </c>
      <c r="I86" s="28">
        <v>201.23599999999999</v>
      </c>
      <c r="J86" s="261">
        <v>373.48499999999996</v>
      </c>
      <c r="K86" s="35">
        <f t="shared" si="26"/>
        <v>2.0217892205668807E-3</v>
      </c>
      <c r="L86" s="267">
        <f t="shared" si="27"/>
        <v>3.3463167874154651E-3</v>
      </c>
      <c r="M86" s="122">
        <f t="shared" si="21"/>
        <v>0.85595519688326127</v>
      </c>
      <c r="N86" s="103">
        <f t="shared" si="22"/>
        <v>0.65512643621534683</v>
      </c>
      <c r="P86" s="73">
        <f t="shared" si="23"/>
        <v>3.7539127352771091</v>
      </c>
      <c r="Q86" s="274">
        <f t="shared" si="23"/>
        <v>3.785615098470489</v>
      </c>
      <c r="R86" s="112">
        <f t="shared" si="28"/>
        <v>8.4451518799196872E-3</v>
      </c>
    </row>
    <row r="87" spans="1:18" ht="20.100000000000001" customHeight="1" x14ac:dyDescent="0.25">
      <c r="A87" s="68" t="s">
        <v>196</v>
      </c>
      <c r="B87" s="28">
        <v>162.38</v>
      </c>
      <c r="C87" s="261">
        <v>816.85999999999979</v>
      </c>
      <c r="D87" s="4">
        <f t="shared" si="24"/>
        <v>5.4269826851913552E-4</v>
      </c>
      <c r="E87" s="267">
        <f t="shared" si="25"/>
        <v>2.5498327232195378E-3</v>
      </c>
      <c r="F87" s="122">
        <f t="shared" si="19"/>
        <v>4.03054563369873</v>
      </c>
      <c r="G87" s="103">
        <f t="shared" si="20"/>
        <v>3.6984353389910081</v>
      </c>
      <c r="I87" s="28">
        <v>63.914999999999992</v>
      </c>
      <c r="J87" s="261">
        <v>363.11900000000003</v>
      </c>
      <c r="K87" s="35">
        <f t="shared" si="26"/>
        <v>6.4214483508185499E-4</v>
      </c>
      <c r="L87" s="267">
        <f t="shared" si="27"/>
        <v>3.2534404474865567E-3</v>
      </c>
      <c r="M87" s="122">
        <f t="shared" si="21"/>
        <v>4.6812798247672704</v>
      </c>
      <c r="N87" s="103">
        <f t="shared" si="22"/>
        <v>4.0665212421615706</v>
      </c>
      <c r="P87" s="73">
        <f t="shared" si="23"/>
        <v>3.9361374553516439</v>
      </c>
      <c r="Q87" s="274">
        <f t="shared" si="23"/>
        <v>4.4453027446563684</v>
      </c>
      <c r="R87" s="112">
        <f t="shared" si="28"/>
        <v>0.1293565824568586</v>
      </c>
    </row>
    <row r="88" spans="1:18" ht="20.100000000000001" customHeight="1" x14ac:dyDescent="0.25">
      <c r="A88" s="68" t="s">
        <v>192</v>
      </c>
      <c r="B88" s="28">
        <v>835.75000000000011</v>
      </c>
      <c r="C88" s="261">
        <v>1080.3600000000004</v>
      </c>
      <c r="D88" s="4">
        <f t="shared" si="24"/>
        <v>2.7932016129749203E-3</v>
      </c>
      <c r="E88" s="267">
        <f t="shared" si="25"/>
        <v>3.3723493387575118E-3</v>
      </c>
      <c r="F88" s="122">
        <f t="shared" si="19"/>
        <v>0.29268321866586922</v>
      </c>
      <c r="G88" s="103">
        <f t="shared" si="20"/>
        <v>0.20734189866293462</v>
      </c>
      <c r="I88" s="28">
        <v>214.703</v>
      </c>
      <c r="J88" s="261">
        <v>267.55899999999997</v>
      </c>
      <c r="K88" s="35">
        <f t="shared" si="26"/>
        <v>2.1570902374494177E-3</v>
      </c>
      <c r="L88" s="267">
        <f t="shared" si="27"/>
        <v>2.3972506883116981E-3</v>
      </c>
      <c r="M88" s="122">
        <f t="shared" si="21"/>
        <v>0.24618193504515523</v>
      </c>
      <c r="N88" s="103">
        <f t="shared" si="22"/>
        <v>0.11133537517014142</v>
      </c>
      <c r="P88" s="73">
        <f t="shared" si="23"/>
        <v>2.5689859407717615</v>
      </c>
      <c r="Q88" s="274">
        <f t="shared" si="23"/>
        <v>2.4765726239401671</v>
      </c>
      <c r="R88" s="112">
        <f t="shared" si="28"/>
        <v>-3.5972682981609487E-2</v>
      </c>
    </row>
    <row r="89" spans="1:18" ht="20.100000000000001" customHeight="1" x14ac:dyDescent="0.25">
      <c r="A89" s="68" t="s">
        <v>166</v>
      </c>
      <c r="B89" s="28">
        <v>1132.8399999999999</v>
      </c>
      <c r="C89" s="261">
        <v>1228.1100000000004</v>
      </c>
      <c r="D89" s="4">
        <f t="shared" si="24"/>
        <v>3.7861208677744634E-3</v>
      </c>
      <c r="E89" s="267">
        <f t="shared" si="25"/>
        <v>3.8335517294434151E-3</v>
      </c>
      <c r="F89" s="122">
        <f t="shared" ref="F89" si="29">(C89-B89)/B89</f>
        <v>8.409837223261929E-2</v>
      </c>
      <c r="G89" s="103">
        <f t="shared" ref="G89" si="30">(E89-D89)/D89</f>
        <v>1.2527561407946343E-2</v>
      </c>
      <c r="I89" s="28">
        <v>258.08000000000004</v>
      </c>
      <c r="J89" s="261">
        <v>236.42700000000002</v>
      </c>
      <c r="K89" s="35">
        <f t="shared" si="26"/>
        <v>2.5928927331287676E-3</v>
      </c>
      <c r="L89" s="267">
        <f t="shared" si="27"/>
        <v>2.1183170384306634E-3</v>
      </c>
      <c r="M89" s="122">
        <f t="shared" ref="M89:M90" si="31">(J89-I89)/I89</f>
        <v>-8.3900340979541285E-2</v>
      </c>
      <c r="N89" s="103">
        <f t="shared" ref="N89:N90" si="32">(L89-K89)/K89</f>
        <v>-0.18302943605594038</v>
      </c>
      <c r="P89" s="73">
        <f t="shared" ref="P89:P90" si="33">(I89/B89)*10</f>
        <v>2.2781681437802344</v>
      </c>
      <c r="Q89" s="274">
        <f t="shared" ref="Q89:Q90" si="34">(J89/C89)*10</f>
        <v>1.9251288565356519</v>
      </c>
      <c r="R89" s="112">
        <f t="shared" ref="R89:R90" si="35">(Q89-P89)/P89</f>
        <v>-0.15496629965985456</v>
      </c>
    </row>
    <row r="90" spans="1:18" ht="20.100000000000001" customHeight="1" x14ac:dyDescent="0.25">
      <c r="A90" s="68" t="s">
        <v>181</v>
      </c>
      <c r="B90" s="28">
        <v>63.860000000000007</v>
      </c>
      <c r="C90" s="261">
        <v>205.07</v>
      </c>
      <c r="D90" s="4">
        <f t="shared" si="24"/>
        <v>2.134296799336864E-4</v>
      </c>
      <c r="E90" s="267">
        <f t="shared" si="25"/>
        <v>6.4012706773575732E-4</v>
      </c>
      <c r="F90" s="122">
        <f t="shared" si="19"/>
        <v>2.2112433448167863</v>
      </c>
      <c r="G90" s="103">
        <f t="shared" si="20"/>
        <v>1.9992410986824691</v>
      </c>
      <c r="I90" s="28">
        <v>50.877999999999993</v>
      </c>
      <c r="J90" s="261">
        <v>199.62900000000002</v>
      </c>
      <c r="K90" s="35">
        <f t="shared" si="26"/>
        <v>5.1116396650699556E-4</v>
      </c>
      <c r="L90" s="267">
        <f t="shared" si="27"/>
        <v>1.7886176793042881E-3</v>
      </c>
      <c r="M90" s="122">
        <f t="shared" si="31"/>
        <v>2.9236801761075526</v>
      </c>
      <c r="N90" s="103">
        <f t="shared" si="32"/>
        <v>2.4991075202868589</v>
      </c>
      <c r="P90" s="73">
        <f t="shared" si="33"/>
        <v>7.9671155652990899</v>
      </c>
      <c r="Q90" s="274">
        <f t="shared" si="34"/>
        <v>9.7346759643048735</v>
      </c>
      <c r="R90" s="112">
        <f t="shared" si="35"/>
        <v>0.22185700515057463</v>
      </c>
    </row>
    <row r="91" spans="1:18" ht="20.100000000000001" customHeight="1" x14ac:dyDescent="0.25">
      <c r="A91" s="68" t="s">
        <v>180</v>
      </c>
      <c r="B91" s="28">
        <v>837.56000000000017</v>
      </c>
      <c r="C91" s="261">
        <v>910.8499999999998</v>
      </c>
      <c r="D91" s="4">
        <f t="shared" si="24"/>
        <v>2.7992509039345189E-3</v>
      </c>
      <c r="E91" s="267">
        <f t="shared" si="25"/>
        <v>2.8432229953046003E-3</v>
      </c>
      <c r="F91" s="122">
        <f t="shared" si="19"/>
        <v>8.7504178805100058E-2</v>
      </c>
      <c r="G91" s="103">
        <f t="shared" si="20"/>
        <v>1.5708520914747559E-2</v>
      </c>
      <c r="I91" s="28">
        <v>163.9250000000001</v>
      </c>
      <c r="J91" s="261">
        <v>176.23700000000005</v>
      </c>
      <c r="K91" s="35">
        <f t="shared" si="26"/>
        <v>1.6469309565953713E-3</v>
      </c>
      <c r="L91" s="267">
        <f t="shared" si="27"/>
        <v>1.5790321744213009E-3</v>
      </c>
      <c r="M91" s="122">
        <f t="shared" si="21"/>
        <v>7.5107518682323918E-2</v>
      </c>
      <c r="N91" s="103">
        <f t="shared" si="22"/>
        <v>-4.1227461237618938E-2</v>
      </c>
      <c r="P91" s="73">
        <f t="shared" si="23"/>
        <v>1.9571732174411394</v>
      </c>
      <c r="Q91" s="274">
        <f t="shared" si="23"/>
        <v>1.934863040017567</v>
      </c>
      <c r="R91" s="112">
        <f t="shared" si="28"/>
        <v>-1.139918389683528E-2</v>
      </c>
    </row>
    <row r="92" spans="1:18" ht="20.100000000000001" customHeight="1" x14ac:dyDescent="0.25">
      <c r="A92" s="68" t="s">
        <v>199</v>
      </c>
      <c r="B92" s="28">
        <v>753.6099999999999</v>
      </c>
      <c r="C92" s="261">
        <v>817.92</v>
      </c>
      <c r="D92" s="4">
        <f t="shared" si="24"/>
        <v>2.518677436498988E-3</v>
      </c>
      <c r="E92" s="267">
        <f t="shared" si="25"/>
        <v>2.5531415187127838E-3</v>
      </c>
      <c r="F92" s="122">
        <f t="shared" si="19"/>
        <v>8.5335916455461139E-2</v>
      </c>
      <c r="G92" s="103">
        <f t="shared" si="20"/>
        <v>1.3683404517928878E-2</v>
      </c>
      <c r="I92" s="28">
        <v>160.49999999999994</v>
      </c>
      <c r="J92" s="261">
        <v>171.887</v>
      </c>
      <c r="K92" s="35">
        <f t="shared" si="26"/>
        <v>1.6125204729818931E-3</v>
      </c>
      <c r="L92" s="267">
        <f t="shared" si="27"/>
        <v>1.5400574417673593E-3</v>
      </c>
      <c r="M92" s="122">
        <f t="shared" si="21"/>
        <v>7.0947040498442748E-2</v>
      </c>
      <c r="N92" s="103">
        <f t="shared" si="22"/>
        <v>-4.4937743382900602E-2</v>
      </c>
      <c r="P92" s="73">
        <f t="shared" si="23"/>
        <v>2.1297488090656964</v>
      </c>
      <c r="Q92" s="274">
        <f t="shared" si="23"/>
        <v>2.1015135954616588</v>
      </c>
      <c r="R92" s="112">
        <f t="shared" si="28"/>
        <v>-1.3257532289183032E-2</v>
      </c>
    </row>
    <row r="93" spans="1:18" ht="20.100000000000001" customHeight="1" x14ac:dyDescent="0.25">
      <c r="A93" s="68" t="s">
        <v>200</v>
      </c>
      <c r="B93" s="28">
        <v>162.15999999999997</v>
      </c>
      <c r="C93" s="261">
        <v>387.70000000000005</v>
      </c>
      <c r="D93" s="4">
        <f t="shared" si="24"/>
        <v>5.4196299558481955E-4</v>
      </c>
      <c r="E93" s="267">
        <f t="shared" si="25"/>
        <v>1.2102075591805389E-3</v>
      </c>
      <c r="F93" s="122">
        <f t="shared" si="19"/>
        <v>1.3908485446472627</v>
      </c>
      <c r="G93" s="103">
        <f t="shared" si="20"/>
        <v>1.2330077312282777</v>
      </c>
      <c r="I93" s="28">
        <v>92.546999999999983</v>
      </c>
      <c r="J93" s="261">
        <v>160.292</v>
      </c>
      <c r="K93" s="35">
        <f t="shared" si="26"/>
        <v>9.2980643123398931E-4</v>
      </c>
      <c r="L93" s="267">
        <f t="shared" si="27"/>
        <v>1.4361696199001294E-3</v>
      </c>
      <c r="M93" s="122">
        <f t="shared" si="21"/>
        <v>0.73200643997104209</v>
      </c>
      <c r="N93" s="103">
        <f t="shared" si="22"/>
        <v>0.5445898970542955</v>
      </c>
      <c r="P93" s="73">
        <f t="shared" si="23"/>
        <v>5.7071410952146024</v>
      </c>
      <c r="Q93" s="274">
        <f t="shared" si="23"/>
        <v>4.1344338405984002</v>
      </c>
      <c r="R93" s="112">
        <f t="shared" si="28"/>
        <v>-0.27556831491951478</v>
      </c>
    </row>
    <row r="94" spans="1:18" ht="20.100000000000001" customHeight="1" x14ac:dyDescent="0.25">
      <c r="A94" s="68" t="s">
        <v>190</v>
      </c>
      <c r="B94" s="28">
        <v>405.45</v>
      </c>
      <c r="C94" s="261">
        <v>389.95000000000005</v>
      </c>
      <c r="D94" s="4">
        <f t="shared" si="24"/>
        <v>1.3550745964471208E-3</v>
      </c>
      <c r="E94" s="267">
        <f t="shared" si="25"/>
        <v>1.2172309458407305E-3</v>
      </c>
      <c r="F94" s="122">
        <f t="shared" si="19"/>
        <v>-3.8229128129238975E-2</v>
      </c>
      <c r="G94" s="103">
        <f t="shared" si="20"/>
        <v>-0.10172403125835543</v>
      </c>
      <c r="I94" s="28">
        <v>135.61099999999999</v>
      </c>
      <c r="J94" s="261">
        <v>150.93800000000007</v>
      </c>
      <c r="K94" s="35">
        <f t="shared" si="26"/>
        <v>1.362464260819611E-3</v>
      </c>
      <c r="L94" s="267">
        <f t="shared" si="27"/>
        <v>1.3523605051311721E-3</v>
      </c>
      <c r="M94" s="122">
        <f t="shared" si="21"/>
        <v>0.11302180501581792</v>
      </c>
      <c r="N94" s="103">
        <f t="shared" si="22"/>
        <v>-7.4157950259633697E-3</v>
      </c>
      <c r="P94" s="73">
        <f t="shared" si="23"/>
        <v>3.3447034159575777</v>
      </c>
      <c r="Q94" s="274">
        <f t="shared" si="23"/>
        <v>3.8707013719707666</v>
      </c>
      <c r="R94" s="112">
        <f t="shared" si="28"/>
        <v>0.15726295895284856</v>
      </c>
    </row>
    <row r="95" spans="1:18" ht="20.100000000000001" customHeight="1" thickBot="1" x14ac:dyDescent="0.3">
      <c r="A95" s="15" t="s">
        <v>18</v>
      </c>
      <c r="B95" s="28">
        <f>B96-SUM(B68:B94)</f>
        <v>4193.9100000000908</v>
      </c>
      <c r="C95" s="261">
        <f>C96-SUM(C68:C94)</f>
        <v>4117.1199999999371</v>
      </c>
      <c r="D95" s="4">
        <f t="shared" si="24"/>
        <v>1.4016675054348669E-2</v>
      </c>
      <c r="E95" s="267">
        <f t="shared" si="25"/>
        <v>1.285161141618082E-2</v>
      </c>
      <c r="F95" s="122">
        <f>(C95-B95)/B95</f>
        <v>-1.8309882663231209E-2</v>
      </c>
      <c r="G95" s="103">
        <f>(E95-D95)/D95</f>
        <v>-8.3119829321176189E-2</v>
      </c>
      <c r="I95" s="28">
        <f>I96-SUM(I68:I94)</f>
        <v>1599.9199999999691</v>
      </c>
      <c r="J95" s="261">
        <f>J96-SUM(J68:J94)</f>
        <v>1533.3650000000052</v>
      </c>
      <c r="K95" s="35">
        <f t="shared" si="26"/>
        <v>1.6074166698648858E-2</v>
      </c>
      <c r="L95" s="267">
        <f t="shared" si="27"/>
        <v>1.3738503663427803E-2</v>
      </c>
      <c r="M95" s="122">
        <f>(J95-I95)/I95</f>
        <v>-4.1598954947725635E-2</v>
      </c>
      <c r="N95" s="103">
        <f>(L95-K95)/K95</f>
        <v>-0.14530538839175927</v>
      </c>
      <c r="P95" s="73">
        <f t="shared" si="23"/>
        <v>3.8148648874199367</v>
      </c>
      <c r="Q95" s="274">
        <f t="shared" si="23"/>
        <v>3.724363147054321</v>
      </c>
      <c r="R95" s="112">
        <f>(Q95-P95)/P95</f>
        <v>-2.3723445793338082E-2</v>
      </c>
    </row>
    <row r="96" spans="1:18" ht="26.25" customHeight="1" thickBot="1" x14ac:dyDescent="0.3">
      <c r="A96" s="19" t="s">
        <v>19</v>
      </c>
      <c r="B96" s="26">
        <v>299208.62000000005</v>
      </c>
      <c r="C96" s="280">
        <v>320358.26999999996</v>
      </c>
      <c r="D96" s="21">
        <f>SUM(D68:D95)</f>
        <v>0.99999999999999989</v>
      </c>
      <c r="E96" s="285">
        <f>SUM(E68:E95)</f>
        <v>1</v>
      </c>
      <c r="F96" s="123">
        <f>(C96-B96)/B96</f>
        <v>7.0685296432970085E-2</v>
      </c>
      <c r="G96" s="119">
        <v>0</v>
      </c>
      <c r="H96" s="2"/>
      <c r="I96" s="26">
        <v>99533.619999999952</v>
      </c>
      <c r="J96" s="280">
        <v>111610.772</v>
      </c>
      <c r="K96" s="34">
        <f t="shared" si="26"/>
        <v>1</v>
      </c>
      <c r="L96" s="285">
        <f t="shared" si="27"/>
        <v>1</v>
      </c>
      <c r="M96" s="123">
        <f>(J96-I96)/I96</f>
        <v>0.12133741342874951</v>
      </c>
      <c r="N96" s="119">
        <f>(L96-K96)/K96</f>
        <v>0</v>
      </c>
      <c r="O96" s="2"/>
      <c r="P96" s="67">
        <f t="shared" si="23"/>
        <v>3.3265625836581822</v>
      </c>
      <c r="Q96" s="305">
        <f t="shared" si="23"/>
        <v>3.4839360319931814</v>
      </c>
      <c r="R96" s="118">
        <f>(Q96-P96)/P96</f>
        <v>4.7308127948080675E-2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1" sqref="L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114</v>
      </c>
      <c r="B1" s="7"/>
    </row>
    <row r="3" spans="1:21" ht="15.75" thickBot="1" x14ac:dyDescent="0.3"/>
    <row r="4" spans="1:21" x14ac:dyDescent="0.25">
      <c r="A4" s="368" t="s">
        <v>17</v>
      </c>
      <c r="B4" s="376"/>
      <c r="C4" s="376"/>
      <c r="D4" s="376"/>
      <c r="E4" s="379" t="s">
        <v>1</v>
      </c>
      <c r="F4" s="381"/>
      <c r="G4" s="375" t="s">
        <v>13</v>
      </c>
      <c r="H4" s="375"/>
      <c r="I4" s="379" t="s">
        <v>37</v>
      </c>
      <c r="J4" s="380"/>
      <c r="L4" s="387" t="s">
        <v>20</v>
      </c>
      <c r="M4" s="375"/>
      <c r="N4" s="388" t="s">
        <v>13</v>
      </c>
      <c r="O4" s="389"/>
      <c r="P4" s="375" t="s">
        <v>37</v>
      </c>
      <c r="Q4" s="380"/>
      <c r="R4"/>
      <c r="S4" s="374" t="s">
        <v>23</v>
      </c>
      <c r="T4" s="375"/>
      <c r="U4" s="243" t="s">
        <v>0</v>
      </c>
    </row>
    <row r="5" spans="1:21" x14ac:dyDescent="0.25">
      <c r="A5" s="377"/>
      <c r="B5" s="378"/>
      <c r="C5" s="378"/>
      <c r="D5" s="378"/>
      <c r="E5" s="382" t="s">
        <v>143</v>
      </c>
      <c r="F5" s="373"/>
      <c r="G5" s="383" t="str">
        <f>E5</f>
        <v>jan - dez</v>
      </c>
      <c r="H5" s="383"/>
      <c r="I5" s="382" t="str">
        <f>G5</f>
        <v>jan - dez</v>
      </c>
      <c r="J5" s="384"/>
      <c r="L5" s="372" t="str">
        <f>E5</f>
        <v>jan - dez</v>
      </c>
      <c r="M5" s="383"/>
      <c r="N5" s="385" t="str">
        <f>E5</f>
        <v>jan - dez</v>
      </c>
      <c r="O5" s="386"/>
      <c r="P5" s="383" t="str">
        <f>E5</f>
        <v>jan - dez</v>
      </c>
      <c r="Q5" s="384"/>
      <c r="R5"/>
      <c r="S5" s="372" t="str">
        <f>E5</f>
        <v>jan - dez</v>
      </c>
      <c r="T5" s="373"/>
      <c r="U5" s="244" t="s">
        <v>38</v>
      </c>
    </row>
    <row r="6" spans="1:21" ht="19.5" customHeight="1" thickBot="1" x14ac:dyDescent="0.3">
      <c r="A6" s="369"/>
      <c r="B6" s="390"/>
      <c r="C6" s="390"/>
      <c r="D6" s="390"/>
      <c r="E6" s="172">
        <v>2016</v>
      </c>
      <c r="F6" s="279">
        <v>2017</v>
      </c>
      <c r="G6" s="254">
        <f>E6</f>
        <v>2016</v>
      </c>
      <c r="H6" s="257">
        <f>F6</f>
        <v>2017</v>
      </c>
      <c r="I6" s="259" t="s">
        <v>1</v>
      </c>
      <c r="J6" s="260" t="s">
        <v>15</v>
      </c>
      <c r="L6" s="253">
        <f>E6</f>
        <v>2016</v>
      </c>
      <c r="M6" s="258">
        <f>F6</f>
        <v>2017</v>
      </c>
      <c r="N6" s="256">
        <f>G6</f>
        <v>2016</v>
      </c>
      <c r="O6" s="257">
        <f>H6</f>
        <v>2017</v>
      </c>
      <c r="P6" s="255">
        <v>1000</v>
      </c>
      <c r="Q6" s="260" t="s">
        <v>15</v>
      </c>
      <c r="R6"/>
      <c r="S6" s="253">
        <f>E6</f>
        <v>2016</v>
      </c>
      <c r="T6" s="258">
        <f>F6</f>
        <v>2017</v>
      </c>
      <c r="U6" s="244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166400.13999999987</v>
      </c>
      <c r="F7" s="280">
        <v>183178.6699999999</v>
      </c>
      <c r="G7" s="21">
        <f>E7/E17</f>
        <v>0.38683177395392687</v>
      </c>
      <c r="H7" s="285">
        <f>F7/F17</f>
        <v>0.3631410865502846</v>
      </c>
      <c r="I7" s="179">
        <f t="shared" ref="I7:I21" si="0">(F7-E7)/E7</f>
        <v>0.10083242718425622</v>
      </c>
      <c r="J7" s="119">
        <f t="shared" ref="J7:J21" si="1">(H7-G7)/G7</f>
        <v>-6.1242868344273921E-2</v>
      </c>
      <c r="K7" s="13"/>
      <c r="L7" s="26">
        <v>38924.847000000016</v>
      </c>
      <c r="M7" s="280">
        <v>43449.507000000012</v>
      </c>
      <c r="N7" s="21">
        <f>L7/L17</f>
        <v>0.36763609608844916</v>
      </c>
      <c r="O7" s="285">
        <f>M7/M17</f>
        <v>0.34273969770757134</v>
      </c>
      <c r="P7" s="179">
        <f t="shared" ref="P7:P21" si="2">(M7-L7)/L7</f>
        <v>0.11624091932846889</v>
      </c>
      <c r="Q7" s="119">
        <f t="shared" ref="Q7:Q21" si="3">(O7-N7)/N7</f>
        <v>-6.7720222920896259E-2</v>
      </c>
      <c r="R7" s="78"/>
      <c r="S7" s="40">
        <f>(L7/E7)*10</f>
        <v>2.3392316256464714</v>
      </c>
      <c r="T7" s="294">
        <f>(M7/F7)*10</f>
        <v>2.3719741496103248</v>
      </c>
      <c r="U7" s="115">
        <f>(T7-S7)/S7</f>
        <v>1.3997127776863363E-2</v>
      </c>
    </row>
    <row r="8" spans="1:21" s="10" customFormat="1" ht="24" customHeight="1" x14ac:dyDescent="0.25">
      <c r="A8" s="88"/>
      <c r="B8" s="5" t="s">
        <v>36</v>
      </c>
      <c r="C8" s="92"/>
      <c r="D8" s="92"/>
      <c r="E8" s="93">
        <v>158632.36999999988</v>
      </c>
      <c r="F8" s="281">
        <v>155886.92999999991</v>
      </c>
      <c r="G8" s="94">
        <f>E8/E7</f>
        <v>0.95331872917895388</v>
      </c>
      <c r="H8" s="286">
        <f>F8/F7</f>
        <v>0.85101027319392586</v>
      </c>
      <c r="I8" s="250">
        <f t="shared" si="0"/>
        <v>-1.7306934265685973E-2</v>
      </c>
      <c r="J8" s="290">
        <f t="shared" si="1"/>
        <v>-0.10731820623427929</v>
      </c>
      <c r="K8" s="5"/>
      <c r="L8" s="93">
        <v>37937.192000000017</v>
      </c>
      <c r="M8" s="281">
        <v>38418.511000000013</v>
      </c>
      <c r="N8" s="94">
        <f>L8/L7</f>
        <v>0.97462661831400399</v>
      </c>
      <c r="O8" s="286">
        <f>M8/M7</f>
        <v>0.88421051589837374</v>
      </c>
      <c r="P8" s="250">
        <f t="shared" si="2"/>
        <v>1.268725951040329E-2</v>
      </c>
      <c r="Q8" s="290">
        <f t="shared" si="3"/>
        <v>-9.2769990801236366E-2</v>
      </c>
      <c r="R8" s="87"/>
      <c r="S8" s="49">
        <f t="shared" ref="S8:T21" si="4">(L8/E8)*10</f>
        <v>2.3915164351386822</v>
      </c>
      <c r="T8" s="295">
        <f t="shared" si="4"/>
        <v>2.4645113608947224</v>
      </c>
      <c r="U8" s="112">
        <f t="shared" ref="U8:U21" si="5">(T8-S8)/S8</f>
        <v>3.0522443702883168E-2</v>
      </c>
    </row>
    <row r="9" spans="1:21" s="10" customFormat="1" ht="24" customHeight="1" x14ac:dyDescent="0.25">
      <c r="A9" s="37"/>
      <c r="B9" s="22" t="s">
        <v>41</v>
      </c>
      <c r="C9" s="57"/>
      <c r="D9" s="57"/>
      <c r="E9" s="58">
        <v>7767.7699999999977</v>
      </c>
      <c r="F9" s="264">
        <f>F10+F11</f>
        <v>27291.739999999991</v>
      </c>
      <c r="G9" s="91">
        <f>E9/E7</f>
        <v>4.6681270821046207E-2</v>
      </c>
      <c r="H9" s="270">
        <f>F9/F7</f>
        <v>0.14898972680607411</v>
      </c>
      <c r="I9" s="251">
        <f t="shared" si="0"/>
        <v>2.5134588176529427</v>
      </c>
      <c r="J9" s="291">
        <f t="shared" si="1"/>
        <v>2.1916381920541514</v>
      </c>
      <c r="K9" s="5"/>
      <c r="L9" s="58">
        <v>987.65499999999986</v>
      </c>
      <c r="M9" s="264">
        <f>M10+M11</f>
        <v>5030.9959999999983</v>
      </c>
      <c r="N9" s="91">
        <f>L9/L7</f>
        <v>2.537338168599608E-2</v>
      </c>
      <c r="O9" s="270">
        <f>M9/M7</f>
        <v>0.11578948410162622</v>
      </c>
      <c r="P9" s="251">
        <f t="shared" si="2"/>
        <v>4.093879947957535</v>
      </c>
      <c r="Q9" s="291">
        <f t="shared" si="3"/>
        <v>3.5634234149219468</v>
      </c>
      <c r="R9" s="87"/>
      <c r="S9" s="129">
        <f t="shared" si="4"/>
        <v>1.2714781719850101</v>
      </c>
      <c r="T9" s="296">
        <f t="shared" si="4"/>
        <v>1.8434134283852917</v>
      </c>
      <c r="U9" s="113">
        <f t="shared" si="5"/>
        <v>0.44981917031842233</v>
      </c>
    </row>
    <row r="10" spans="1:21" ht="24" customHeight="1" x14ac:dyDescent="0.25">
      <c r="A10" s="15"/>
      <c r="B10" s="1"/>
      <c r="C10" s="1" t="s">
        <v>40</v>
      </c>
      <c r="D10" s="1"/>
      <c r="E10" s="28"/>
      <c r="F10" s="261">
        <v>24109.319999999992</v>
      </c>
      <c r="G10" s="4"/>
      <c r="H10" s="287">
        <f>F10/F9</f>
        <v>0.88339255760167734</v>
      </c>
      <c r="I10" s="252" t="e">
        <f t="shared" si="0"/>
        <v>#DIV/0!</v>
      </c>
      <c r="J10" s="292" t="e">
        <f t="shared" si="1"/>
        <v>#DIV/0!</v>
      </c>
      <c r="K10" s="1"/>
      <c r="L10" s="28"/>
      <c r="M10" s="261">
        <v>4682.4019999999982</v>
      </c>
      <c r="N10" s="4"/>
      <c r="O10" s="287">
        <f>M10/M9</f>
        <v>0.9307107379930335</v>
      </c>
      <c r="P10" s="252" t="e">
        <f t="shared" si="2"/>
        <v>#DIV/0!</v>
      </c>
      <c r="Q10" s="292" t="e">
        <f t="shared" si="3"/>
        <v>#DIV/0!</v>
      </c>
      <c r="R10" s="9"/>
      <c r="S10" s="131" t="e">
        <f t="shared" si="4"/>
        <v>#DIV/0!</v>
      </c>
      <c r="T10" s="297">
        <f t="shared" si="4"/>
        <v>1.9421543204038936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39</v>
      </c>
      <c r="D11" s="1"/>
      <c r="E11" s="28"/>
      <c r="F11" s="261">
        <v>3182.4199999999996</v>
      </c>
      <c r="G11" s="4"/>
      <c r="H11" s="267">
        <f>F11/F9</f>
        <v>0.11660744239832274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1">
        <v>348.59400000000005</v>
      </c>
      <c r="N11" s="4"/>
      <c r="O11" s="267">
        <f>M11/M9</f>
        <v>6.9289262006966446E-2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297">
        <f t="shared" si="4"/>
        <v>1.0953739606965771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263761.37000000017</v>
      </c>
      <c r="F12" s="280">
        <v>321249.7100000002</v>
      </c>
      <c r="G12" s="21">
        <f>E12/E17</f>
        <v>0.61316822604607313</v>
      </c>
      <c r="H12" s="285">
        <f>F12/F17</f>
        <v>0.63685891344971535</v>
      </c>
      <c r="I12" s="179">
        <f t="shared" si="0"/>
        <v>0.21795587428136268</v>
      </c>
      <c r="J12" s="119">
        <f t="shared" si="1"/>
        <v>3.8636521589528863E-2</v>
      </c>
      <c r="K12" s="13"/>
      <c r="L12" s="26">
        <v>66953.893999999957</v>
      </c>
      <c r="M12" s="280">
        <v>83321.647000000099</v>
      </c>
      <c r="N12" s="21">
        <f>L12/L17</f>
        <v>0.63236390391155073</v>
      </c>
      <c r="O12" s="285">
        <f>M12/M17</f>
        <v>0.6572603022924286</v>
      </c>
      <c r="P12" s="179">
        <f t="shared" si="2"/>
        <v>0.24446304795954293</v>
      </c>
      <c r="Q12" s="119">
        <f t="shared" si="3"/>
        <v>3.9370366061185158E-2</v>
      </c>
      <c r="R12" s="9"/>
      <c r="S12" s="51">
        <f t="shared" si="4"/>
        <v>2.5384268363483216</v>
      </c>
      <c r="T12" s="298">
        <f t="shared" si="4"/>
        <v>2.5936722868948285</v>
      </c>
      <c r="U12" s="118">
        <f t="shared" si="5"/>
        <v>2.1763656826911292E-2</v>
      </c>
    </row>
    <row r="13" spans="1:21" s="10" customFormat="1" ht="24" customHeight="1" x14ac:dyDescent="0.25">
      <c r="A13" s="88"/>
      <c r="B13" s="5" t="s">
        <v>36</v>
      </c>
      <c r="C13" s="5"/>
      <c r="D13" s="5"/>
      <c r="E13" s="53">
        <v>235289.33000000016</v>
      </c>
      <c r="F13" s="263">
        <v>287444.87000000017</v>
      </c>
      <c r="G13" s="89">
        <f>E13/E12</f>
        <v>0.89205379089439829</v>
      </c>
      <c r="H13" s="269">
        <f>F13/F12</f>
        <v>0.89477083107717048</v>
      </c>
      <c r="I13" s="251">
        <f t="shared" si="0"/>
        <v>0.22166555533988716</v>
      </c>
      <c r="J13" s="291">
        <f t="shared" si="1"/>
        <v>3.0458254989847743E-3</v>
      </c>
      <c r="K13" s="5"/>
      <c r="L13" s="53">
        <v>63036.914999999957</v>
      </c>
      <c r="M13" s="263">
        <v>78324.745000000097</v>
      </c>
      <c r="N13" s="89">
        <f>L13/L12</f>
        <v>0.94149736832334197</v>
      </c>
      <c r="O13" s="269">
        <f>M13/M12</f>
        <v>0.94002876587401119</v>
      </c>
      <c r="P13" s="251">
        <f t="shared" si="2"/>
        <v>0.24252186199150372</v>
      </c>
      <c r="Q13" s="291">
        <f t="shared" si="3"/>
        <v>-1.5598582627438771E-3</v>
      </c>
      <c r="R13" s="87"/>
      <c r="S13" s="39">
        <f t="shared" si="4"/>
        <v>2.6791234009633973</v>
      </c>
      <c r="T13" s="297">
        <f t="shared" si="4"/>
        <v>2.724861466478774</v>
      </c>
      <c r="U13" s="112">
        <f t="shared" si="5"/>
        <v>1.7072026431828258E-2</v>
      </c>
    </row>
    <row r="14" spans="1:21" s="10" customFormat="1" ht="24" customHeight="1" x14ac:dyDescent="0.25">
      <c r="A14" s="37"/>
      <c r="B14" s="22" t="s">
        <v>41</v>
      </c>
      <c r="C14" s="22"/>
      <c r="D14" s="22"/>
      <c r="E14" s="30">
        <v>28472.040000000008</v>
      </c>
      <c r="F14" s="262">
        <f>F15+F16</f>
        <v>33804.839999999997</v>
      </c>
      <c r="G14" s="86">
        <f>E14/E12</f>
        <v>0.10794620910560174</v>
      </c>
      <c r="H14" s="268">
        <f>F14/F12</f>
        <v>0.10522916892282946</v>
      </c>
      <c r="I14" s="251">
        <f t="shared" si="0"/>
        <v>0.18729954018047132</v>
      </c>
      <c r="J14" s="291">
        <f t="shared" si="1"/>
        <v>-2.5170315894226952E-2</v>
      </c>
      <c r="K14" s="5"/>
      <c r="L14" s="30">
        <v>3916.979000000003</v>
      </c>
      <c r="M14" s="262">
        <f>M15+M16</f>
        <v>4996.9019999999991</v>
      </c>
      <c r="N14" s="86">
        <f>L14/L12</f>
        <v>5.8502631676658055E-2</v>
      </c>
      <c r="O14" s="268">
        <f>M14/M12</f>
        <v>5.9971234125988808E-2</v>
      </c>
      <c r="P14" s="251">
        <f t="shared" si="2"/>
        <v>0.27570303542602481</v>
      </c>
      <c r="Q14" s="291">
        <f t="shared" si="3"/>
        <v>2.5103186083109314E-2</v>
      </c>
      <c r="R14" s="87"/>
      <c r="S14" s="84">
        <f t="shared" si="4"/>
        <v>1.3757282583193906</v>
      </c>
      <c r="T14" s="299">
        <f t="shared" si="4"/>
        <v>1.4781617070218347</v>
      </c>
      <c r="U14" s="113">
        <f t="shared" si="5"/>
        <v>7.4457617689396197E-2</v>
      </c>
    </row>
    <row r="15" spans="1:21" ht="24" customHeight="1" x14ac:dyDescent="0.25">
      <c r="A15" s="15"/>
      <c r="B15" s="1"/>
      <c r="C15" s="1" t="s">
        <v>40</v>
      </c>
      <c r="D15" s="1"/>
      <c r="E15" s="28"/>
      <c r="F15" s="261">
        <v>26248.809999999998</v>
      </c>
      <c r="G15" s="4">
        <f>E15/E14</f>
        <v>0</v>
      </c>
      <c r="H15" s="267">
        <f>F15/F14</f>
        <v>0.77648082345604952</v>
      </c>
      <c r="I15" s="252" t="e">
        <f t="shared" si="0"/>
        <v>#DIV/0!</v>
      </c>
      <c r="J15" s="292" t="e">
        <f t="shared" si="1"/>
        <v>#DIV/0!</v>
      </c>
      <c r="K15" s="1"/>
      <c r="L15" s="28"/>
      <c r="M15" s="261">
        <v>4005.7759999999994</v>
      </c>
      <c r="N15" s="4">
        <f>L15/L14</f>
        <v>0</v>
      </c>
      <c r="O15" s="267">
        <f>M15/M14</f>
        <v>0.80165190351942062</v>
      </c>
      <c r="P15" s="252" t="e">
        <f t="shared" si="2"/>
        <v>#DIV/0!</v>
      </c>
      <c r="Q15" s="292" t="e">
        <f t="shared" si="3"/>
        <v>#DIV/0!</v>
      </c>
      <c r="R15" s="9"/>
      <c r="S15" s="131" t="e">
        <f t="shared" si="4"/>
        <v>#DIV/0!</v>
      </c>
      <c r="T15" s="297">
        <f t="shared" si="4"/>
        <v>1.5260790870138494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39</v>
      </c>
      <c r="D16" s="1"/>
      <c r="E16" s="28"/>
      <c r="F16" s="261">
        <v>7556.0300000000025</v>
      </c>
      <c r="G16" s="4">
        <f>E16/E14</f>
        <v>0</v>
      </c>
      <c r="H16" s="267">
        <f>F16/F14</f>
        <v>0.22351917654395062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1">
        <v>991.12599999999986</v>
      </c>
      <c r="N16" s="4">
        <f>L16/L14</f>
        <v>0</v>
      </c>
      <c r="O16" s="267">
        <f>M16/M14</f>
        <v>0.19834809648057938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297">
        <f t="shared" si="4"/>
        <v>1.3117020445921992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430161.51</v>
      </c>
      <c r="F17" s="280">
        <f>F7+F12</f>
        <v>504428.38000000012</v>
      </c>
      <c r="G17" s="21">
        <f>G7+G12</f>
        <v>1</v>
      </c>
      <c r="H17" s="285">
        <f>H7+H12</f>
        <v>1</v>
      </c>
      <c r="I17" s="179">
        <f t="shared" si="0"/>
        <v>0.17264880346919023</v>
      </c>
      <c r="J17" s="119">
        <v>0</v>
      </c>
      <c r="K17" s="13"/>
      <c r="L17" s="26">
        <f>L7+L12</f>
        <v>105878.74099999998</v>
      </c>
      <c r="M17" s="280">
        <f>M7+M12</f>
        <v>126771.15400000011</v>
      </c>
      <c r="N17" s="21">
        <f>N7+N12</f>
        <v>0.99999999999999989</v>
      </c>
      <c r="O17" s="285">
        <f>O7+O12</f>
        <v>1</v>
      </c>
      <c r="P17" s="179">
        <f t="shared" si="2"/>
        <v>0.19732396515746381</v>
      </c>
      <c r="Q17" s="119">
        <v>0</v>
      </c>
      <c r="R17" s="9"/>
      <c r="S17" s="51">
        <f t="shared" si="4"/>
        <v>2.4613717996293989</v>
      </c>
      <c r="T17" s="298">
        <f t="shared" si="4"/>
        <v>2.5131645844351596</v>
      </c>
      <c r="U17" s="118">
        <f t="shared" si="5"/>
        <v>2.1042243521908775E-2</v>
      </c>
    </row>
    <row r="18" spans="1:21" s="83" customFormat="1" ht="24" customHeight="1" x14ac:dyDescent="0.25">
      <c r="A18" s="80"/>
      <c r="B18" s="79" t="s">
        <v>36</v>
      </c>
      <c r="C18" s="127"/>
      <c r="D18" s="46"/>
      <c r="E18" s="81">
        <f>E8+E13</f>
        <v>393921.70000000007</v>
      </c>
      <c r="F18" s="282">
        <f>F8+F13</f>
        <v>443331.80000000005</v>
      </c>
      <c r="G18" s="82">
        <f>E18/E17</f>
        <v>0.91575301565219092</v>
      </c>
      <c r="H18" s="288">
        <f>F18/F17</f>
        <v>0.87887957453940224</v>
      </c>
      <c r="I18" s="251">
        <f t="shared" si="0"/>
        <v>0.12543127225537454</v>
      </c>
      <c r="J18" s="291">
        <f t="shared" si="1"/>
        <v>-4.0265705362190644E-2</v>
      </c>
      <c r="K18" s="46"/>
      <c r="L18" s="81">
        <f>L8+L13</f>
        <v>100974.10699999997</v>
      </c>
      <c r="M18" s="282">
        <f>M8+M13</f>
        <v>116743.25600000011</v>
      </c>
      <c r="N18" s="82">
        <f>L18/L17</f>
        <v>0.95367687645624721</v>
      </c>
      <c r="O18" s="288">
        <f>M18/M17</f>
        <v>0.92089763575079553</v>
      </c>
      <c r="P18" s="251">
        <f t="shared" si="2"/>
        <v>0.15617022490726398</v>
      </c>
      <c r="Q18" s="291">
        <f t="shared" si="3"/>
        <v>-3.437143283504529E-2</v>
      </c>
      <c r="R18" s="47"/>
      <c r="S18" s="39">
        <f t="shared" si="4"/>
        <v>2.563304001785125</v>
      </c>
      <c r="T18" s="297">
        <f t="shared" si="4"/>
        <v>2.6333156340239992</v>
      </c>
      <c r="U18" s="112">
        <f t="shared" si="5"/>
        <v>2.7313042928235196E-2</v>
      </c>
    </row>
    <row r="19" spans="1:21" s="10" customFormat="1" ht="24" customHeight="1" x14ac:dyDescent="0.25">
      <c r="A19" s="48"/>
      <c r="B19" s="43" t="s">
        <v>41</v>
      </c>
      <c r="C19" s="5"/>
      <c r="D19" s="43"/>
      <c r="E19" s="44">
        <f>E9+E14</f>
        <v>36239.810000000005</v>
      </c>
      <c r="F19" s="283">
        <f>F9+F14</f>
        <v>61096.579999999987</v>
      </c>
      <c r="G19" s="45">
        <f>E19/E17</f>
        <v>8.4246984347809278E-2</v>
      </c>
      <c r="H19" s="289">
        <f>F19/F17</f>
        <v>0.12112042546059755</v>
      </c>
      <c r="I19" s="251">
        <f t="shared" si="0"/>
        <v>0.68589680795787777</v>
      </c>
      <c r="J19" s="291">
        <f t="shared" si="1"/>
        <v>0.43768262328011875</v>
      </c>
      <c r="K19" s="46"/>
      <c r="L19" s="44">
        <f>L9+L14</f>
        <v>4904.6340000000027</v>
      </c>
      <c r="M19" s="283">
        <f>M9+M14</f>
        <v>10027.897999999997</v>
      </c>
      <c r="N19" s="45">
        <f>L19/L17</f>
        <v>4.6323123543752787E-2</v>
      </c>
      <c r="O19" s="289">
        <f>M19/M17</f>
        <v>7.9102364249204429E-2</v>
      </c>
      <c r="P19" s="251">
        <f t="shared" si="2"/>
        <v>1.0445762109874033</v>
      </c>
      <c r="Q19" s="291">
        <f t="shared" si="3"/>
        <v>0.70762155480493938</v>
      </c>
      <c r="R19" s="47"/>
      <c r="S19" s="84">
        <f t="shared" si="4"/>
        <v>1.353382923365217</v>
      </c>
      <c r="T19" s="299">
        <f t="shared" si="4"/>
        <v>1.6413190394617834</v>
      </c>
      <c r="U19" s="113">
        <f t="shared" si="5"/>
        <v>0.21275288104020607</v>
      </c>
    </row>
    <row r="20" spans="1:21" ht="24" customHeight="1" x14ac:dyDescent="0.25">
      <c r="A20" s="23"/>
      <c r="B20" s="24"/>
      <c r="C20" s="24" t="s">
        <v>40</v>
      </c>
      <c r="D20" s="24"/>
      <c r="E20" s="31"/>
      <c r="F20" s="284">
        <f>F10+F15</f>
        <v>50358.12999999999</v>
      </c>
      <c r="G20" s="90">
        <f>E20/E19</f>
        <v>0</v>
      </c>
      <c r="H20" s="287">
        <f>F20/F19</f>
        <v>0.82423811611059083</v>
      </c>
      <c r="I20" s="252" t="e">
        <f t="shared" si="0"/>
        <v>#DIV/0!</v>
      </c>
      <c r="J20" s="292" t="e">
        <f t="shared" si="1"/>
        <v>#DIV/0!</v>
      </c>
      <c r="K20" s="1"/>
      <c r="L20" s="31"/>
      <c r="M20" s="284">
        <f>M10+M15</f>
        <v>8688.1779999999981</v>
      </c>
      <c r="N20" s="90">
        <f>L20/L19</f>
        <v>0</v>
      </c>
      <c r="O20" s="287">
        <f>M20/M19</f>
        <v>0.86640071528449936</v>
      </c>
      <c r="P20" s="252" t="e">
        <f t="shared" si="2"/>
        <v>#DIV/0!</v>
      </c>
      <c r="Q20" s="292" t="e">
        <f t="shared" si="3"/>
        <v>#DIV/0!</v>
      </c>
      <c r="R20" s="9"/>
      <c r="S20" s="131" t="e">
        <f t="shared" si="4"/>
        <v>#DIV/0!</v>
      </c>
      <c r="T20" s="297">
        <f t="shared" si="4"/>
        <v>1.7252781229167959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39</v>
      </c>
      <c r="D21" s="17"/>
      <c r="E21" s="32"/>
      <c r="F21" s="265">
        <f>F11+F16</f>
        <v>10738.450000000003</v>
      </c>
      <c r="G21" s="18"/>
      <c r="H21" s="272">
        <f>F21/F19</f>
        <v>0.17576188388940928</v>
      </c>
      <c r="I21" s="178" t="e">
        <f t="shared" si="0"/>
        <v>#DIV/0!</v>
      </c>
      <c r="J21" s="293" t="e">
        <f t="shared" si="1"/>
        <v>#DIV/0!</v>
      </c>
      <c r="K21" s="1"/>
      <c r="L21" s="32"/>
      <c r="M21" s="265">
        <f>M11+M16</f>
        <v>1339.7199999999998</v>
      </c>
      <c r="N21" s="18"/>
      <c r="O21" s="272">
        <f>M21/M19</f>
        <v>0.1335992847155007</v>
      </c>
      <c r="P21" s="178" t="e">
        <f t="shared" si="2"/>
        <v>#DIV/0!</v>
      </c>
      <c r="Q21" s="293" t="e">
        <f t="shared" si="3"/>
        <v>#DIV/0!</v>
      </c>
      <c r="R21" s="9"/>
      <c r="S21" s="132" t="e">
        <f t="shared" si="4"/>
        <v>#DIV/0!</v>
      </c>
      <c r="T21" s="294">
        <f t="shared" si="4"/>
        <v>1.2475915984150407</v>
      </c>
      <c r="U21" s="242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4D9BBBC-CD8F-48A5-BA2A-96B533A6F9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D7D8B423-9472-4DD0-8320-1617C2AF4D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8408D5AF-7680-4449-B386-A1729B04AF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35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151</v>
      </c>
      <c r="B7" s="70">
        <v>42025.31</v>
      </c>
      <c r="C7" s="300">
        <v>66414.099999999977</v>
      </c>
      <c r="D7" s="4">
        <f>B7/$B$33</f>
        <v>9.769658377849752E-2</v>
      </c>
      <c r="E7" s="302">
        <f>C7/$C$33</f>
        <v>0.13166210037587486</v>
      </c>
      <c r="F7" s="107">
        <f>(C7-B7)/B7</f>
        <v>0.5803357548106125</v>
      </c>
      <c r="G7" s="121">
        <f>(E7-D7)/D7</f>
        <v>0.3476632987944146</v>
      </c>
      <c r="I7" s="70">
        <v>9848.4929999999968</v>
      </c>
      <c r="J7" s="300">
        <v>15654.503999999999</v>
      </c>
      <c r="K7" s="4">
        <f>I7/$I$33</f>
        <v>9.3016718058632694E-2</v>
      </c>
      <c r="L7" s="302">
        <f>J7/$J$33</f>
        <v>0.12348632560369377</v>
      </c>
      <c r="M7" s="107">
        <f>(J7-I7)/I7</f>
        <v>0.58953293666350826</v>
      </c>
      <c r="N7" s="121">
        <f>(L7-K7)/K7</f>
        <v>0.32757130310547711</v>
      </c>
      <c r="P7" s="60">
        <f t="shared" ref="P7:Q33" si="0">(I7/B7)*10</f>
        <v>2.3434670678217477</v>
      </c>
      <c r="Q7" s="308">
        <f t="shared" si="0"/>
        <v>2.3571054941646437</v>
      </c>
      <c r="R7" s="124">
        <f>(Q7-P7)/P7</f>
        <v>5.8197644550528416E-3</v>
      </c>
    </row>
    <row r="8" spans="1:18" ht="20.100000000000001" customHeight="1" x14ac:dyDescent="0.25">
      <c r="A8" s="15" t="s">
        <v>146</v>
      </c>
      <c r="B8" s="28">
        <v>41171.889999999992</v>
      </c>
      <c r="C8" s="261">
        <v>53763.74</v>
      </c>
      <c r="D8" s="4">
        <f t="shared" ref="D8:D32" si="1">B8/$B$33</f>
        <v>9.5712631285862812E-2</v>
      </c>
      <c r="E8" s="267">
        <f t="shared" ref="E8:E32" si="2">C8/$C$33</f>
        <v>0.10658349555986517</v>
      </c>
      <c r="F8" s="107">
        <f t="shared" ref="F8:F33" si="3">(C8-B8)/B8</f>
        <v>0.30583609350943103</v>
      </c>
      <c r="G8" s="103">
        <f t="shared" ref="G8:G32" si="4">(E8-D8)/D8</f>
        <v>0.11357815711423276</v>
      </c>
      <c r="I8" s="28">
        <v>10735.062</v>
      </c>
      <c r="J8" s="261">
        <v>13804.168000000003</v>
      </c>
      <c r="K8" s="4">
        <f t="shared" ref="K8:K32" si="5">I8/$I$33</f>
        <v>0.10139015536650552</v>
      </c>
      <c r="L8" s="267">
        <f t="shared" ref="L8:L32" si="6">J8/$J$33</f>
        <v>0.10889044995204515</v>
      </c>
      <c r="M8" s="107">
        <f t="shared" ref="M8:M33" si="7">(J8-I8)/I8</f>
        <v>0.28589550763656546</v>
      </c>
      <c r="N8" s="103">
        <f t="shared" ref="N8:N32" si="8">(L8-K8)/K8</f>
        <v>7.3974584203244806E-2</v>
      </c>
      <c r="P8" s="60">
        <f t="shared" si="0"/>
        <v>2.6073765377299907</v>
      </c>
      <c r="Q8" s="309">
        <f t="shared" si="0"/>
        <v>2.5675609620908073</v>
      </c>
      <c r="R8" s="112">
        <f t="shared" ref="R8:R71" si="9">(Q8-P8)/P8</f>
        <v>-1.527035894625608E-2</v>
      </c>
    </row>
    <row r="9" spans="1:18" ht="20.100000000000001" customHeight="1" x14ac:dyDescent="0.25">
      <c r="A9" s="15" t="s">
        <v>150</v>
      </c>
      <c r="B9" s="28">
        <v>39844.07</v>
      </c>
      <c r="C9" s="261">
        <v>49720.24</v>
      </c>
      <c r="D9" s="4">
        <f t="shared" si="1"/>
        <v>9.2625837211702172E-2</v>
      </c>
      <c r="E9" s="267">
        <f t="shared" si="2"/>
        <v>9.8567491385000941E-2</v>
      </c>
      <c r="F9" s="107">
        <f t="shared" si="3"/>
        <v>0.24787051122036474</v>
      </c>
      <c r="G9" s="103">
        <f t="shared" si="4"/>
        <v>6.4146833671459777E-2</v>
      </c>
      <c r="I9" s="28">
        <v>9623.5689999999977</v>
      </c>
      <c r="J9" s="261">
        <v>13432.167000000005</v>
      </c>
      <c r="K9" s="4">
        <f t="shared" si="5"/>
        <v>9.0892363368771031E-2</v>
      </c>
      <c r="L9" s="267">
        <f t="shared" si="6"/>
        <v>0.10595602056284831</v>
      </c>
      <c r="M9" s="107">
        <f t="shared" si="7"/>
        <v>0.39575733285644943</v>
      </c>
      <c r="N9" s="103">
        <f t="shared" si="8"/>
        <v>0.1657307240759115</v>
      </c>
      <c r="P9" s="60">
        <f t="shared" si="0"/>
        <v>2.41530772333248</v>
      </c>
      <c r="Q9" s="309">
        <f t="shared" si="0"/>
        <v>2.7015491075666582</v>
      </c>
      <c r="R9" s="112">
        <f t="shared" si="9"/>
        <v>0.11851135218465725</v>
      </c>
    </row>
    <row r="10" spans="1:18" ht="20.100000000000001" customHeight="1" x14ac:dyDescent="0.25">
      <c r="A10" s="15" t="s">
        <v>152</v>
      </c>
      <c r="B10" s="28">
        <v>28149.68</v>
      </c>
      <c r="C10" s="261">
        <v>31346.769999999997</v>
      </c>
      <c r="D10" s="4">
        <f t="shared" si="1"/>
        <v>6.5439792602550603E-2</v>
      </c>
      <c r="E10" s="267">
        <f t="shared" si="2"/>
        <v>6.2143153008163393E-2</v>
      </c>
      <c r="F10" s="107">
        <f t="shared" si="3"/>
        <v>0.11357464809546668</v>
      </c>
      <c r="G10" s="103">
        <f t="shared" si="4"/>
        <v>-5.0376681576749363E-2</v>
      </c>
      <c r="I10" s="28">
        <v>8359.5190000000002</v>
      </c>
      <c r="J10" s="261">
        <v>9407.5299999999988</v>
      </c>
      <c r="K10" s="4">
        <f t="shared" si="5"/>
        <v>7.8953706108008961E-2</v>
      </c>
      <c r="L10" s="267">
        <f t="shared" si="6"/>
        <v>7.4208758879011252E-2</v>
      </c>
      <c r="M10" s="107">
        <f t="shared" si="7"/>
        <v>0.12536738058732788</v>
      </c>
      <c r="N10" s="103">
        <f t="shared" si="8"/>
        <v>-6.0097840404180695E-2</v>
      </c>
      <c r="P10" s="60">
        <f t="shared" si="0"/>
        <v>2.9696675059894111</v>
      </c>
      <c r="Q10" s="309">
        <f t="shared" si="0"/>
        <v>3.0011162234577915</v>
      </c>
      <c r="R10" s="112">
        <f t="shared" si="9"/>
        <v>1.058997931753392E-2</v>
      </c>
    </row>
    <row r="11" spans="1:18" ht="20.100000000000001" customHeight="1" x14ac:dyDescent="0.25">
      <c r="A11" s="15" t="s">
        <v>153</v>
      </c>
      <c r="B11" s="28">
        <v>20645.429999999993</v>
      </c>
      <c r="C11" s="261">
        <v>26239.010000000009</v>
      </c>
      <c r="D11" s="4">
        <f t="shared" si="1"/>
        <v>4.7994600911643613E-2</v>
      </c>
      <c r="E11" s="267">
        <f t="shared" si="2"/>
        <v>5.201731512410146E-2</v>
      </c>
      <c r="F11" s="107">
        <f t="shared" si="3"/>
        <v>0.27093550485507051</v>
      </c>
      <c r="G11" s="103">
        <f t="shared" si="4"/>
        <v>8.3815973798042898E-2</v>
      </c>
      <c r="I11" s="28">
        <v>6760.4159999999993</v>
      </c>
      <c r="J11" s="261">
        <v>8048.8250000000025</v>
      </c>
      <c r="K11" s="4">
        <f t="shared" si="5"/>
        <v>6.3850551453006013E-2</v>
      </c>
      <c r="L11" s="267">
        <f t="shared" si="6"/>
        <v>6.3490981552475304E-2</v>
      </c>
      <c r="M11" s="107">
        <f t="shared" si="7"/>
        <v>0.19058131925609362</v>
      </c>
      <c r="N11" s="103">
        <f t="shared" si="8"/>
        <v>-5.6314298365199387E-3</v>
      </c>
      <c r="P11" s="60">
        <f t="shared" si="0"/>
        <v>3.2745338798949701</v>
      </c>
      <c r="Q11" s="309">
        <f t="shared" si="0"/>
        <v>3.0675033090044175</v>
      </c>
      <c r="R11" s="112">
        <f t="shared" si="9"/>
        <v>-6.3224440022343911E-2</v>
      </c>
    </row>
    <row r="12" spans="1:18" ht="20.100000000000001" customHeight="1" x14ac:dyDescent="0.25">
      <c r="A12" s="15" t="s">
        <v>155</v>
      </c>
      <c r="B12" s="28">
        <v>26833.11</v>
      </c>
      <c r="C12" s="261">
        <v>29546.12</v>
      </c>
      <c r="D12" s="4">
        <f t="shared" si="1"/>
        <v>6.2379151495911382E-2</v>
      </c>
      <c r="E12" s="267">
        <f t="shared" si="2"/>
        <v>5.8573468844080476E-2</v>
      </c>
      <c r="F12" s="107">
        <f t="shared" si="3"/>
        <v>0.10110680424296693</v>
      </c>
      <c r="G12" s="103">
        <f t="shared" si="4"/>
        <v>-6.1008887754434242E-2</v>
      </c>
      <c r="I12" s="28">
        <v>6864.3440000000001</v>
      </c>
      <c r="J12" s="261">
        <v>7575.8399999999992</v>
      </c>
      <c r="K12" s="4">
        <f t="shared" si="5"/>
        <v>6.4832127159502193E-2</v>
      </c>
      <c r="L12" s="267">
        <f t="shared" si="6"/>
        <v>5.9759967160983661E-2</v>
      </c>
      <c r="M12" s="107">
        <f t="shared" si="7"/>
        <v>0.10365098252651661</v>
      </c>
      <c r="N12" s="103">
        <f t="shared" si="8"/>
        <v>-7.8235285818091888E-2</v>
      </c>
      <c r="P12" s="60">
        <f t="shared" si="0"/>
        <v>2.5581619126519439</v>
      </c>
      <c r="Q12" s="309">
        <f t="shared" si="0"/>
        <v>2.5640727107315615</v>
      </c>
      <c r="R12" s="112">
        <f t="shared" si="9"/>
        <v>2.3105644917878155E-3</v>
      </c>
    </row>
    <row r="13" spans="1:18" ht="20.100000000000001" customHeight="1" x14ac:dyDescent="0.25">
      <c r="A13" s="15" t="s">
        <v>156</v>
      </c>
      <c r="B13" s="28">
        <v>36672.289999999994</v>
      </c>
      <c r="C13" s="261">
        <v>31424.010000000006</v>
      </c>
      <c r="D13" s="4">
        <f t="shared" si="1"/>
        <v>8.5252374160579805E-2</v>
      </c>
      <c r="E13" s="267">
        <f t="shared" si="2"/>
        <v>6.2296276827247497E-2</v>
      </c>
      <c r="F13" s="107">
        <f t="shared" si="3"/>
        <v>-0.14311296076683483</v>
      </c>
      <c r="G13" s="103">
        <f t="shared" si="4"/>
        <v>-0.26927223504758502</v>
      </c>
      <c r="I13" s="28">
        <v>7469.639000000001</v>
      </c>
      <c r="J13" s="261">
        <v>7549.7770000000028</v>
      </c>
      <c r="K13" s="4">
        <f t="shared" si="5"/>
        <v>7.054899717781872E-2</v>
      </c>
      <c r="L13" s="267">
        <f t="shared" si="6"/>
        <v>5.9554376226629645E-2</v>
      </c>
      <c r="M13" s="107">
        <f t="shared" si="7"/>
        <v>1.0728497053204543E-2</v>
      </c>
      <c r="N13" s="103">
        <f t="shared" si="8"/>
        <v>-0.1558437595289574</v>
      </c>
      <c r="P13" s="60">
        <f t="shared" si="0"/>
        <v>2.0368618921807178</v>
      </c>
      <c r="Q13" s="309">
        <f t="shared" si="0"/>
        <v>2.4025504701659659</v>
      </c>
      <c r="R13" s="112">
        <f t="shared" si="9"/>
        <v>0.17953528385458295</v>
      </c>
    </row>
    <row r="14" spans="1:18" ht="20.100000000000001" customHeight="1" x14ac:dyDescent="0.25">
      <c r="A14" s="15" t="s">
        <v>145</v>
      </c>
      <c r="B14" s="28">
        <v>27932.300000000007</v>
      </c>
      <c r="C14" s="261">
        <v>29839.79</v>
      </c>
      <c r="D14" s="4">
        <f t="shared" si="1"/>
        <v>6.4934447528789838E-2</v>
      </c>
      <c r="E14" s="267">
        <f t="shared" si="2"/>
        <v>5.9155652582433986E-2</v>
      </c>
      <c r="F14" s="107">
        <f t="shared" si="3"/>
        <v>6.8289757735667811E-2</v>
      </c>
      <c r="G14" s="103">
        <f t="shared" si="4"/>
        <v>-8.899428833661395E-2</v>
      </c>
      <c r="I14" s="28">
        <v>6631.1359999999977</v>
      </c>
      <c r="J14" s="261">
        <v>7203.7309999999979</v>
      </c>
      <c r="K14" s="4">
        <f t="shared" si="5"/>
        <v>6.262953202286374E-2</v>
      </c>
      <c r="L14" s="267">
        <f t="shared" si="6"/>
        <v>5.6824685842963935E-2</v>
      </c>
      <c r="M14" s="107">
        <f t="shared" si="7"/>
        <v>8.6349458071739216E-2</v>
      </c>
      <c r="N14" s="103">
        <f t="shared" si="8"/>
        <v>-9.2685447143061359E-2</v>
      </c>
      <c r="P14" s="60">
        <f t="shared" si="0"/>
        <v>2.3740028569075928</v>
      </c>
      <c r="Q14" s="309">
        <f t="shared" si="0"/>
        <v>2.4141359573911201</v>
      </c>
      <c r="R14" s="112">
        <f t="shared" si="9"/>
        <v>1.6905245234542451E-2</v>
      </c>
    </row>
    <row r="15" spans="1:18" ht="20.100000000000001" customHeight="1" x14ac:dyDescent="0.25">
      <c r="A15" s="15" t="s">
        <v>158</v>
      </c>
      <c r="B15" s="28">
        <v>5539.6800000000012</v>
      </c>
      <c r="C15" s="261">
        <v>22098.17</v>
      </c>
      <c r="D15" s="4">
        <f t="shared" si="1"/>
        <v>1.2878139655033295E-2</v>
      </c>
      <c r="E15" s="267">
        <f t="shared" si="2"/>
        <v>4.3808340046212292E-2</v>
      </c>
      <c r="F15" s="107">
        <f t="shared" si="3"/>
        <v>2.9890697657626424</v>
      </c>
      <c r="G15" s="103">
        <f t="shared" si="4"/>
        <v>2.4017599761849322</v>
      </c>
      <c r="I15" s="28">
        <v>1493.1740000000002</v>
      </c>
      <c r="J15" s="261">
        <v>5096.3220000000001</v>
      </c>
      <c r="K15" s="4">
        <f t="shared" si="5"/>
        <v>1.4102679970476791E-2</v>
      </c>
      <c r="L15" s="267">
        <f t="shared" si="6"/>
        <v>4.0200959281320434E-2</v>
      </c>
      <c r="M15" s="107">
        <f t="shared" si="7"/>
        <v>2.413079788423854</v>
      </c>
      <c r="N15" s="103">
        <f t="shared" si="8"/>
        <v>1.850590055612054</v>
      </c>
      <c r="P15" s="60">
        <f t="shared" si="0"/>
        <v>2.6954156196747823</v>
      </c>
      <c r="Q15" s="309">
        <f t="shared" si="0"/>
        <v>2.3062190217561005</v>
      </c>
      <c r="R15" s="112">
        <f t="shared" si="9"/>
        <v>-0.14439205407796837</v>
      </c>
    </row>
    <row r="16" spans="1:18" ht="20.100000000000001" customHeight="1" x14ac:dyDescent="0.25">
      <c r="A16" s="15" t="s">
        <v>160</v>
      </c>
      <c r="B16" s="28">
        <v>20605.690000000002</v>
      </c>
      <c r="C16" s="261">
        <v>23790.220000000005</v>
      </c>
      <c r="D16" s="4">
        <f t="shared" si="1"/>
        <v>4.7902217006816815E-2</v>
      </c>
      <c r="E16" s="267">
        <f t="shared" si="2"/>
        <v>4.7162731010495479E-2</v>
      </c>
      <c r="F16" s="107">
        <f t="shared" si="3"/>
        <v>0.15454614720497115</v>
      </c>
      <c r="G16" s="103">
        <f t="shared" si="4"/>
        <v>-1.5437406502836853E-2</v>
      </c>
      <c r="I16" s="28">
        <v>4241.3240000000005</v>
      </c>
      <c r="J16" s="261">
        <v>4829.5070000000005</v>
      </c>
      <c r="K16" s="4">
        <f t="shared" si="5"/>
        <v>4.0058315389299909E-2</v>
      </c>
      <c r="L16" s="267">
        <f t="shared" si="6"/>
        <v>3.8096261236211529E-2</v>
      </c>
      <c r="M16" s="107">
        <f t="shared" si="7"/>
        <v>0.13867910114860357</v>
      </c>
      <c r="N16" s="103">
        <f t="shared" si="8"/>
        <v>-4.8979946710701418E-2</v>
      </c>
      <c r="P16" s="60">
        <f t="shared" si="0"/>
        <v>2.0583266078447267</v>
      </c>
      <c r="Q16" s="309">
        <f t="shared" si="0"/>
        <v>2.0300388142690564</v>
      </c>
      <c r="R16" s="112">
        <f t="shared" si="9"/>
        <v>-1.3743102512428959E-2</v>
      </c>
    </row>
    <row r="17" spans="1:18" ht="20.100000000000001" customHeight="1" x14ac:dyDescent="0.25">
      <c r="A17" s="15" t="s">
        <v>144</v>
      </c>
      <c r="B17" s="28">
        <v>24168.249999999996</v>
      </c>
      <c r="C17" s="261">
        <v>21796.769999999997</v>
      </c>
      <c r="D17" s="4">
        <f t="shared" si="1"/>
        <v>5.6184129537763611E-2</v>
      </c>
      <c r="E17" s="267">
        <f t="shared" si="2"/>
        <v>4.3210832031298455E-2</v>
      </c>
      <c r="F17" s="107">
        <f t="shared" si="3"/>
        <v>-9.8123778097297068E-2</v>
      </c>
      <c r="G17" s="103">
        <f t="shared" si="4"/>
        <v>-0.23090679900531844</v>
      </c>
      <c r="I17" s="28">
        <v>5138.634</v>
      </c>
      <c r="J17" s="261">
        <v>4691.3770000000013</v>
      </c>
      <c r="K17" s="4">
        <f t="shared" si="5"/>
        <v>4.853319893556346E-2</v>
      </c>
      <c r="L17" s="267">
        <f t="shared" si="6"/>
        <v>3.7006660048231499E-2</v>
      </c>
      <c r="M17" s="107">
        <f t="shared" si="7"/>
        <v>-8.7038111684933916E-2</v>
      </c>
      <c r="N17" s="103">
        <f t="shared" si="8"/>
        <v>-0.2374980248599626</v>
      </c>
      <c r="P17" s="60">
        <f t="shared" si="0"/>
        <v>2.1261920081098138</v>
      </c>
      <c r="Q17" s="309">
        <f t="shared" si="0"/>
        <v>2.1523266979465316</v>
      </c>
      <c r="R17" s="112">
        <f t="shared" si="9"/>
        <v>1.2291782556341941E-2</v>
      </c>
    </row>
    <row r="18" spans="1:18" ht="20.100000000000001" customHeight="1" x14ac:dyDescent="0.25">
      <c r="A18" s="15" t="s">
        <v>147</v>
      </c>
      <c r="B18" s="28">
        <v>12832.670000000002</v>
      </c>
      <c r="C18" s="261">
        <v>15618.17</v>
      </c>
      <c r="D18" s="4">
        <f t="shared" si="1"/>
        <v>2.9832213486511151E-2</v>
      </c>
      <c r="E18" s="267">
        <f t="shared" si="2"/>
        <v>3.0962115969763625E-2</v>
      </c>
      <c r="F18" s="107">
        <f t="shared" si="3"/>
        <v>0.21706316768061501</v>
      </c>
      <c r="G18" s="103">
        <f t="shared" si="4"/>
        <v>3.7875247968554807E-2</v>
      </c>
      <c r="I18" s="28">
        <v>3395.4299999999994</v>
      </c>
      <c r="J18" s="261">
        <v>3752.6519999999991</v>
      </c>
      <c r="K18" s="4">
        <f t="shared" si="5"/>
        <v>3.2069043964170284E-2</v>
      </c>
      <c r="L18" s="267">
        <f t="shared" si="6"/>
        <v>2.9601781490448533E-2</v>
      </c>
      <c r="M18" s="107">
        <f t="shared" si="7"/>
        <v>0.10520670430549292</v>
      </c>
      <c r="N18" s="103">
        <f t="shared" si="8"/>
        <v>-7.6935953453378406E-2</v>
      </c>
      <c r="P18" s="60">
        <f t="shared" si="0"/>
        <v>2.6459263738567258</v>
      </c>
      <c r="Q18" s="309">
        <f t="shared" si="0"/>
        <v>2.4027475690173681</v>
      </c>
      <c r="R18" s="112">
        <f t="shared" si="9"/>
        <v>-9.1906867568993661E-2</v>
      </c>
    </row>
    <row r="19" spans="1:18" ht="20.100000000000001" customHeight="1" x14ac:dyDescent="0.25">
      <c r="A19" s="15" t="s">
        <v>149</v>
      </c>
      <c r="B19" s="28">
        <v>13094.29</v>
      </c>
      <c r="C19" s="261">
        <v>11149.289999999995</v>
      </c>
      <c r="D19" s="4">
        <f t="shared" si="1"/>
        <v>3.0440403652107324E-2</v>
      </c>
      <c r="E19" s="267">
        <f t="shared" si="2"/>
        <v>2.2102820622424121E-2</v>
      </c>
      <c r="F19" s="107">
        <f t="shared" si="3"/>
        <v>-0.14853802688041928</v>
      </c>
      <c r="G19" s="103">
        <f t="shared" si="4"/>
        <v>-0.27389856997201839</v>
      </c>
      <c r="I19" s="28">
        <v>3247.8180000000002</v>
      </c>
      <c r="J19" s="261">
        <v>2851.1519999999991</v>
      </c>
      <c r="K19" s="4">
        <f t="shared" si="5"/>
        <v>3.0674883072136262E-2</v>
      </c>
      <c r="L19" s="267">
        <f t="shared" si="6"/>
        <v>2.2490542288508317E-2</v>
      </c>
      <c r="M19" s="107">
        <f t="shared" si="7"/>
        <v>-0.12213307519078996</v>
      </c>
      <c r="N19" s="103">
        <f t="shared" si="8"/>
        <v>-0.26680919253649077</v>
      </c>
      <c r="P19" s="60">
        <f t="shared" si="0"/>
        <v>2.4803315032735642</v>
      </c>
      <c r="Q19" s="309">
        <f t="shared" si="0"/>
        <v>2.5572498338459222</v>
      </c>
      <c r="R19" s="112">
        <f t="shared" si="9"/>
        <v>3.10113105731393E-2</v>
      </c>
    </row>
    <row r="20" spans="1:18" ht="20.100000000000001" customHeight="1" x14ac:dyDescent="0.25">
      <c r="A20" s="15" t="s">
        <v>148</v>
      </c>
      <c r="B20" s="28">
        <v>11887.539999999999</v>
      </c>
      <c r="C20" s="261">
        <v>11883.289999999997</v>
      </c>
      <c r="D20" s="4">
        <f t="shared" si="1"/>
        <v>2.763506200264175E-2</v>
      </c>
      <c r="E20" s="267">
        <f t="shared" si="2"/>
        <v>2.3557933040960131E-2</v>
      </c>
      <c r="F20" s="107">
        <f t="shared" si="3"/>
        <v>-3.5751719868045193E-4</v>
      </c>
      <c r="G20" s="103">
        <f t="shared" si="4"/>
        <v>-0.14753464136580802</v>
      </c>
      <c r="I20" s="28">
        <v>2826.0750000000003</v>
      </c>
      <c r="J20" s="261">
        <v>2764.145</v>
      </c>
      <c r="K20" s="4">
        <f t="shared" si="5"/>
        <v>2.6691618858595983E-2</v>
      </c>
      <c r="L20" s="267">
        <f t="shared" si="6"/>
        <v>2.1804211074705537E-2</v>
      </c>
      <c r="M20" s="107">
        <f t="shared" si="7"/>
        <v>-2.1913785019859799E-2</v>
      </c>
      <c r="N20" s="103">
        <f t="shared" si="8"/>
        <v>-0.18310645786538593</v>
      </c>
      <c r="P20" s="60">
        <f t="shared" si="0"/>
        <v>2.3773421582598253</v>
      </c>
      <c r="Q20" s="309">
        <f t="shared" si="0"/>
        <v>2.326077205891635</v>
      </c>
      <c r="R20" s="112">
        <f t="shared" si="9"/>
        <v>-2.1563977313940948E-2</v>
      </c>
    </row>
    <row r="21" spans="1:18" ht="20.100000000000001" customHeight="1" x14ac:dyDescent="0.25">
      <c r="A21" s="15" t="s">
        <v>159</v>
      </c>
      <c r="B21" s="28">
        <v>9155.73</v>
      </c>
      <c r="C21" s="261">
        <v>8913.9999999999982</v>
      </c>
      <c r="D21" s="4">
        <f t="shared" si="1"/>
        <v>2.1284400828888664E-2</v>
      </c>
      <c r="E21" s="267">
        <f t="shared" si="2"/>
        <v>1.7671487873065338E-2</v>
      </c>
      <c r="F21" s="107">
        <f t="shared" si="3"/>
        <v>-2.6402045495007104E-2</v>
      </c>
      <c r="G21" s="103">
        <f t="shared" si="4"/>
        <v>-0.16974463997688063</v>
      </c>
      <c r="I21" s="28">
        <v>2315.9969999999998</v>
      </c>
      <c r="J21" s="261">
        <v>2284.6409999999996</v>
      </c>
      <c r="K21" s="4">
        <f t="shared" si="5"/>
        <v>2.1874051184647154E-2</v>
      </c>
      <c r="L21" s="267">
        <f t="shared" si="6"/>
        <v>1.8021773312878422E-2</v>
      </c>
      <c r="M21" s="107">
        <f t="shared" si="7"/>
        <v>-1.3538877641033311E-2</v>
      </c>
      <c r="N21" s="103">
        <f t="shared" si="8"/>
        <v>-0.1761117700260548</v>
      </c>
      <c r="P21" s="60">
        <f t="shared" si="0"/>
        <v>2.5295601770694414</v>
      </c>
      <c r="Q21" s="309">
        <f t="shared" si="0"/>
        <v>2.5629807045097603</v>
      </c>
      <c r="R21" s="112">
        <f t="shared" si="9"/>
        <v>1.3211991453406536E-2</v>
      </c>
    </row>
    <row r="22" spans="1:18" ht="20.100000000000001" customHeight="1" x14ac:dyDescent="0.25">
      <c r="A22" s="15" t="s">
        <v>163</v>
      </c>
      <c r="B22" s="28">
        <v>4666.8600000000006</v>
      </c>
      <c r="C22" s="261">
        <v>4708.2599999999984</v>
      </c>
      <c r="D22" s="4">
        <f t="shared" si="1"/>
        <v>1.084908782285054E-2</v>
      </c>
      <c r="E22" s="267">
        <f t="shared" si="2"/>
        <v>9.3338523102129908E-3</v>
      </c>
      <c r="F22" s="107">
        <f t="shared" si="3"/>
        <v>8.8710610560414956E-3</v>
      </c>
      <c r="G22" s="103">
        <f t="shared" si="4"/>
        <v>-0.13966478448502678</v>
      </c>
      <c r="I22" s="28">
        <v>1560.7739999999994</v>
      </c>
      <c r="J22" s="261">
        <v>1963.3510000000001</v>
      </c>
      <c r="K22" s="4">
        <f t="shared" si="5"/>
        <v>1.4741146194777658E-2</v>
      </c>
      <c r="L22" s="267">
        <f t="shared" si="6"/>
        <v>1.5487363947164202E-2</v>
      </c>
      <c r="M22" s="107">
        <f t="shared" si="7"/>
        <v>0.2579342044395927</v>
      </c>
      <c r="N22" s="103">
        <f t="shared" si="8"/>
        <v>5.0621419971461003E-2</v>
      </c>
      <c r="P22" s="60">
        <f t="shared" si="0"/>
        <v>3.3443771615175928</v>
      </c>
      <c r="Q22" s="309">
        <f t="shared" si="0"/>
        <v>4.1700139754389109</v>
      </c>
      <c r="R22" s="112">
        <f t="shared" si="9"/>
        <v>0.24687311689051999</v>
      </c>
    </row>
    <row r="23" spans="1:18" ht="20.100000000000001" customHeight="1" x14ac:dyDescent="0.25">
      <c r="A23" s="15" t="s">
        <v>164</v>
      </c>
      <c r="B23" s="28">
        <v>5315.67</v>
      </c>
      <c r="C23" s="261">
        <v>5744.9900000000007</v>
      </c>
      <c r="D23" s="4">
        <f t="shared" si="1"/>
        <v>1.2357381765746545E-2</v>
      </c>
      <c r="E23" s="267">
        <f t="shared" si="2"/>
        <v>1.1389109391505685E-2</v>
      </c>
      <c r="F23" s="107">
        <f t="shared" si="3"/>
        <v>8.0764983529827958E-2</v>
      </c>
      <c r="G23" s="103">
        <f t="shared" si="4"/>
        <v>-7.8355787058777784E-2</v>
      </c>
      <c r="I23" s="28">
        <v>1410.164</v>
      </c>
      <c r="J23" s="261">
        <v>1526.0040000000001</v>
      </c>
      <c r="K23" s="4">
        <f t="shared" si="5"/>
        <v>1.3318669892381887E-2</v>
      </c>
      <c r="L23" s="267">
        <f t="shared" si="6"/>
        <v>1.2037470290757159E-2</v>
      </c>
      <c r="M23" s="107">
        <f t="shared" si="7"/>
        <v>8.2146473743479581E-2</v>
      </c>
      <c r="N23" s="103">
        <f t="shared" si="8"/>
        <v>-9.6195762187751041E-2</v>
      </c>
      <c r="P23" s="60">
        <f t="shared" si="0"/>
        <v>2.6528433856879752</v>
      </c>
      <c r="Q23" s="309">
        <f t="shared" si="0"/>
        <v>2.6562343885716078</v>
      </c>
      <c r="R23" s="112">
        <f t="shared" si="9"/>
        <v>1.278252196087777E-3</v>
      </c>
    </row>
    <row r="24" spans="1:18" ht="20.100000000000001" customHeight="1" x14ac:dyDescent="0.25">
      <c r="A24" s="15" t="s">
        <v>157</v>
      </c>
      <c r="B24" s="28">
        <v>5708.2699999999995</v>
      </c>
      <c r="C24" s="261">
        <v>5425.0899999999992</v>
      </c>
      <c r="D24" s="4">
        <f t="shared" si="1"/>
        <v>1.3270062214538905E-2</v>
      </c>
      <c r="E24" s="267">
        <f t="shared" si="2"/>
        <v>1.0754926199830385E-2</v>
      </c>
      <c r="F24" s="107">
        <f t="shared" si="3"/>
        <v>-4.9608725585860568E-2</v>
      </c>
      <c r="G24" s="103">
        <f t="shared" si="4"/>
        <v>-0.18953460609648798</v>
      </c>
      <c r="I24" s="28">
        <v>1608.9990000000003</v>
      </c>
      <c r="J24" s="261">
        <v>1480.8680000000006</v>
      </c>
      <c r="K24" s="4">
        <f t="shared" si="5"/>
        <v>1.5196620065589937E-2</v>
      </c>
      <c r="L24" s="267">
        <f t="shared" si="6"/>
        <v>1.1681427148639833E-2</v>
      </c>
      <c r="M24" s="107">
        <f t="shared" si="7"/>
        <v>-7.9633983613414061E-2</v>
      </c>
      <c r="N24" s="103">
        <f t="shared" si="8"/>
        <v>-0.23131412786384245</v>
      </c>
      <c r="P24" s="60">
        <f t="shared" si="0"/>
        <v>2.8187156529035953</v>
      </c>
      <c r="Q24" s="309">
        <f t="shared" si="0"/>
        <v>2.7296653143081513</v>
      </c>
      <c r="R24" s="112">
        <f t="shared" si="9"/>
        <v>-3.1592522822836734E-2</v>
      </c>
    </row>
    <row r="25" spans="1:18" ht="20.100000000000001" customHeight="1" x14ac:dyDescent="0.25">
      <c r="A25" s="15" t="s">
        <v>167</v>
      </c>
      <c r="B25" s="28">
        <v>6004.7899999999991</v>
      </c>
      <c r="C25" s="261">
        <v>7901.0300000000007</v>
      </c>
      <c r="D25" s="4">
        <f t="shared" si="1"/>
        <v>1.3959384697157119E-2</v>
      </c>
      <c r="E25" s="267">
        <f t="shared" si="2"/>
        <v>1.5663333613386302E-2</v>
      </c>
      <c r="F25" s="107">
        <f t="shared" si="3"/>
        <v>0.3157878959963632</v>
      </c>
      <c r="G25" s="103">
        <f t="shared" si="4"/>
        <v>0.12206475809612144</v>
      </c>
      <c r="I25" s="28">
        <v>944.23300000000017</v>
      </c>
      <c r="J25" s="261">
        <v>1280.4509999999998</v>
      </c>
      <c r="K25" s="4">
        <f t="shared" si="5"/>
        <v>8.9180603309213877E-3</v>
      </c>
      <c r="L25" s="267">
        <f t="shared" si="6"/>
        <v>1.0100491788534166E-2</v>
      </c>
      <c r="M25" s="107">
        <f t="shared" si="7"/>
        <v>0.35607524837619481</v>
      </c>
      <c r="N25" s="103">
        <f t="shared" si="8"/>
        <v>0.13258841202418883</v>
      </c>
      <c r="P25" s="60">
        <f t="shared" si="0"/>
        <v>1.5724663143923441</v>
      </c>
      <c r="Q25" s="309">
        <f t="shared" si="0"/>
        <v>1.6206127555521239</v>
      </c>
      <c r="R25" s="112">
        <f t="shared" si="9"/>
        <v>3.0618424521472377E-2</v>
      </c>
    </row>
    <row r="26" spans="1:18" ht="20.100000000000001" customHeight="1" x14ac:dyDescent="0.25">
      <c r="A26" s="15" t="s">
        <v>162</v>
      </c>
      <c r="B26" s="28">
        <v>5051.3999999999996</v>
      </c>
      <c r="C26" s="261">
        <v>4322.38</v>
      </c>
      <c r="D26" s="4">
        <f t="shared" si="1"/>
        <v>1.1743031123356434E-2</v>
      </c>
      <c r="E26" s="267">
        <f t="shared" si="2"/>
        <v>8.5688675962284251E-3</v>
      </c>
      <c r="F26" s="107">
        <f t="shared" si="3"/>
        <v>-0.14432038642752495</v>
      </c>
      <c r="G26" s="103">
        <f t="shared" si="4"/>
        <v>-0.27030189171641728</v>
      </c>
      <c r="I26" s="28">
        <v>1259.9110000000003</v>
      </c>
      <c r="J26" s="261">
        <v>1198.0790000000002</v>
      </c>
      <c r="K26" s="4">
        <f t="shared" si="5"/>
        <v>1.189956537167362E-2</v>
      </c>
      <c r="L26" s="267">
        <f t="shared" si="6"/>
        <v>9.4507225200458501E-3</v>
      </c>
      <c r="M26" s="107">
        <f t="shared" si="7"/>
        <v>-4.9076482386454352E-2</v>
      </c>
      <c r="N26" s="103">
        <f t="shared" si="8"/>
        <v>-0.20579262982639096</v>
      </c>
      <c r="P26" s="60">
        <f t="shared" si="0"/>
        <v>2.4941818109830947</v>
      </c>
      <c r="Q26" s="309">
        <f t="shared" si="0"/>
        <v>2.7718039598554505</v>
      </c>
      <c r="R26" s="112">
        <f t="shared" si="9"/>
        <v>0.1113079037181053</v>
      </c>
    </row>
    <row r="27" spans="1:18" ht="20.100000000000001" customHeight="1" x14ac:dyDescent="0.25">
      <c r="A27" s="15" t="s">
        <v>154</v>
      </c>
      <c r="B27" s="28">
        <v>3022.0600000000004</v>
      </c>
      <c r="C27" s="261">
        <v>5256.6299999999992</v>
      </c>
      <c r="D27" s="4">
        <f t="shared" si="1"/>
        <v>7.0254077358060238E-3</v>
      </c>
      <c r="E27" s="267">
        <f t="shared" si="2"/>
        <v>1.0420964022682461E-2</v>
      </c>
      <c r="F27" s="107">
        <f t="shared" si="3"/>
        <v>0.73941946883913567</v>
      </c>
      <c r="G27" s="103">
        <f t="shared" si="4"/>
        <v>0.48332515557360262</v>
      </c>
      <c r="I27" s="28">
        <v>815.7489999999998</v>
      </c>
      <c r="J27" s="261">
        <v>995.50399999999979</v>
      </c>
      <c r="K27" s="4">
        <f t="shared" si="5"/>
        <v>7.7045589350179331E-3</v>
      </c>
      <c r="L27" s="267">
        <f t="shared" si="6"/>
        <v>7.8527643599426433E-3</v>
      </c>
      <c r="M27" s="107">
        <f t="shared" si="7"/>
        <v>0.22035577119922922</v>
      </c>
      <c r="N27" s="103">
        <f t="shared" si="8"/>
        <v>1.9236068693186687E-2</v>
      </c>
      <c r="P27" s="60">
        <f t="shared" si="0"/>
        <v>2.699314374962773</v>
      </c>
      <c r="Q27" s="309">
        <f t="shared" si="0"/>
        <v>1.8938064881872985</v>
      </c>
      <c r="R27" s="112">
        <f t="shared" si="9"/>
        <v>-0.29841203167992747</v>
      </c>
    </row>
    <row r="28" spans="1:18" ht="20.100000000000001" customHeight="1" x14ac:dyDescent="0.25">
      <c r="A28" s="15" t="s">
        <v>171</v>
      </c>
      <c r="B28" s="28">
        <v>2485.4700000000007</v>
      </c>
      <c r="C28" s="261">
        <v>4879.8999999999987</v>
      </c>
      <c r="D28" s="4">
        <f t="shared" si="1"/>
        <v>5.7779925498215789E-3</v>
      </c>
      <c r="E28" s="267">
        <f t="shared" si="2"/>
        <v>9.674118652879914E-3</v>
      </c>
      <c r="F28" s="107">
        <f t="shared" si="3"/>
        <v>0.96337111290822153</v>
      </c>
      <c r="G28" s="103">
        <f t="shared" si="4"/>
        <v>0.67430445253492843</v>
      </c>
      <c r="I28" s="28">
        <v>489.44100000000003</v>
      </c>
      <c r="J28" s="261">
        <v>989.67399999999964</v>
      </c>
      <c r="K28" s="4">
        <f t="shared" si="5"/>
        <v>4.6226560249710558E-3</v>
      </c>
      <c r="L28" s="267">
        <f t="shared" si="6"/>
        <v>7.8067759799678093E-3</v>
      </c>
      <c r="M28" s="107">
        <f t="shared" si="7"/>
        <v>1.022049644390232</v>
      </c>
      <c r="N28" s="103">
        <f t="shared" si="8"/>
        <v>0.68880745999626714</v>
      </c>
      <c r="P28" s="60">
        <f t="shared" si="0"/>
        <v>1.9692090429576694</v>
      </c>
      <c r="Q28" s="309">
        <f t="shared" si="0"/>
        <v>2.0280620504518532</v>
      </c>
      <c r="R28" s="112">
        <f t="shared" si="9"/>
        <v>2.9886622603453521E-2</v>
      </c>
    </row>
    <row r="29" spans="1:18" ht="20.100000000000001" customHeight="1" x14ac:dyDescent="0.25">
      <c r="A29" s="15" t="s">
        <v>168</v>
      </c>
      <c r="B29" s="28">
        <v>3059.17</v>
      </c>
      <c r="C29" s="261">
        <v>2787.8599999999997</v>
      </c>
      <c r="D29" s="4">
        <f t="shared" si="1"/>
        <v>7.1116776580033856E-3</v>
      </c>
      <c r="E29" s="267">
        <f t="shared" si="2"/>
        <v>5.5267707181741021E-3</v>
      </c>
      <c r="F29" s="107">
        <f>(C29-B29)/B29</f>
        <v>-8.8687454440256802E-2</v>
      </c>
      <c r="G29" s="103">
        <f>(E29-D29)/D29</f>
        <v>-0.22285978302822129</v>
      </c>
      <c r="I29" s="28">
        <v>683.505</v>
      </c>
      <c r="J29" s="261">
        <v>728.42400000000009</v>
      </c>
      <c r="K29" s="4">
        <f t="shared" si="5"/>
        <v>6.4555452165794064E-3</v>
      </c>
      <c r="L29" s="267">
        <f t="shared" si="6"/>
        <v>5.7459759339257921E-3</v>
      </c>
      <c r="M29" s="107">
        <f>(J29-I29)/I29</f>
        <v>6.5718612153532308E-2</v>
      </c>
      <c r="N29" s="103">
        <f>(L29-K29)/K29</f>
        <v>-0.10991624391868067</v>
      </c>
      <c r="P29" s="60">
        <f t="shared" si="0"/>
        <v>2.2342825014628152</v>
      </c>
      <c r="Q29" s="309">
        <f t="shared" si="0"/>
        <v>2.612842825679913</v>
      </c>
      <c r="R29" s="112">
        <f>(Q29-P29)/P29</f>
        <v>0.16943261381192809</v>
      </c>
    </row>
    <row r="30" spans="1:18" ht="20.100000000000001" customHeight="1" x14ac:dyDescent="0.25">
      <c r="A30" s="15" t="s">
        <v>161</v>
      </c>
      <c r="B30" s="28">
        <v>342.51000000000005</v>
      </c>
      <c r="C30" s="261">
        <v>407.44000000000005</v>
      </c>
      <c r="D30" s="4">
        <f t="shared" si="1"/>
        <v>7.9623581384582749E-4</v>
      </c>
      <c r="E30" s="267">
        <f t="shared" si="2"/>
        <v>8.0772616322658116E-4</v>
      </c>
      <c r="F30" s="107">
        <f t="shared" si="3"/>
        <v>0.18957110741292224</v>
      </c>
      <c r="G30" s="103">
        <f t="shared" si="4"/>
        <v>1.4430837172790759E-2</v>
      </c>
      <c r="I30" s="28">
        <v>534.32299999999998</v>
      </c>
      <c r="J30" s="261">
        <v>684.08499999999992</v>
      </c>
      <c r="K30" s="4">
        <f t="shared" si="5"/>
        <v>5.0465560409336547E-3</v>
      </c>
      <c r="L30" s="267">
        <f t="shared" si="6"/>
        <v>5.396219710991983E-3</v>
      </c>
      <c r="M30" s="107">
        <f t="shared" si="7"/>
        <v>0.28028364865446548</v>
      </c>
      <c r="N30" s="103">
        <f t="shared" si="8"/>
        <v>6.9287582902505057E-2</v>
      </c>
      <c r="P30" s="60">
        <f t="shared" si="0"/>
        <v>15.600216052086067</v>
      </c>
      <c r="Q30" s="309">
        <f t="shared" si="0"/>
        <v>16.78983408600039</v>
      </c>
      <c r="R30" s="112">
        <f t="shared" si="9"/>
        <v>7.6256510162578617E-2</v>
      </c>
    </row>
    <row r="31" spans="1:18" ht="20.100000000000001" customHeight="1" x14ac:dyDescent="0.25">
      <c r="A31" s="15" t="s">
        <v>180</v>
      </c>
      <c r="B31" s="28">
        <v>3644.1299999999992</v>
      </c>
      <c r="C31" s="261">
        <v>3046.4199999999992</v>
      </c>
      <c r="D31" s="4">
        <f t="shared" si="1"/>
        <v>8.4715389807888657E-3</v>
      </c>
      <c r="E31" s="267">
        <f t="shared" si="2"/>
        <v>6.039350918360299E-3</v>
      </c>
      <c r="F31" s="107">
        <f t="shared" si="3"/>
        <v>-0.16401994440373976</v>
      </c>
      <c r="G31" s="103">
        <f t="shared" si="4"/>
        <v>-0.28710108847331095</v>
      </c>
      <c r="I31" s="28">
        <v>675.447</v>
      </c>
      <c r="J31" s="261">
        <v>640.01899999999989</v>
      </c>
      <c r="K31" s="4">
        <f t="shared" si="5"/>
        <v>6.3794392870614117E-3</v>
      </c>
      <c r="L31" s="267">
        <f t="shared" si="6"/>
        <v>5.0486169748048529E-3</v>
      </c>
      <c r="M31" s="107">
        <f t="shared" si="7"/>
        <v>-5.2451191581278929E-2</v>
      </c>
      <c r="N31" s="103">
        <f t="shared" si="8"/>
        <v>-0.20861117292168499</v>
      </c>
      <c r="P31" s="60">
        <f t="shared" si="0"/>
        <v>1.8535205933926622</v>
      </c>
      <c r="Q31" s="309">
        <f t="shared" si="0"/>
        <v>2.1008889122314063</v>
      </c>
      <c r="R31" s="112">
        <f t="shared" si="9"/>
        <v>0.13345862987470997</v>
      </c>
    </row>
    <row r="32" spans="1:18" ht="20.100000000000001" customHeight="1" thickBot="1" x14ac:dyDescent="0.3">
      <c r="A32" s="15" t="s">
        <v>18</v>
      </c>
      <c r="B32" s="28">
        <f>B33-SUM(B7:B31)</f>
        <v>30303.250000000175</v>
      </c>
      <c r="C32" s="261">
        <f>C33-SUM(C7:C31)</f>
        <v>26404.690000000235</v>
      </c>
      <c r="D32" s="4">
        <f t="shared" si="1"/>
        <v>7.0446214492784751E-2</v>
      </c>
      <c r="E32" s="267">
        <f t="shared" si="2"/>
        <v>5.2345766112525678E-2</v>
      </c>
      <c r="F32" s="107">
        <f t="shared" si="3"/>
        <v>-0.1286515472762795</v>
      </c>
      <c r="G32" s="103">
        <f t="shared" si="4"/>
        <v>-0.25693997201386826</v>
      </c>
      <c r="I32" s="28">
        <f>I33-SUM(I7:I31)</f>
        <v>6945.5650000000169</v>
      </c>
      <c r="J32" s="261">
        <f>J33-SUM(J7:J31)</f>
        <v>6338.3569999999163</v>
      </c>
      <c r="K32" s="4">
        <f t="shared" si="5"/>
        <v>6.5599240550093196E-2</v>
      </c>
      <c r="L32" s="267">
        <f t="shared" si="6"/>
        <v>4.9998416832270208E-2</v>
      </c>
      <c r="M32" s="107">
        <f t="shared" si="7"/>
        <v>-8.7423845288338548E-2</v>
      </c>
      <c r="N32" s="103">
        <f t="shared" si="8"/>
        <v>-0.2378201879625392</v>
      </c>
      <c r="P32" s="60">
        <f t="shared" si="0"/>
        <v>2.2920198328562043</v>
      </c>
      <c r="Q32" s="309">
        <f t="shared" si="0"/>
        <v>2.4004663565449396</v>
      </c>
      <c r="R32" s="112">
        <f t="shared" si="9"/>
        <v>4.731482779256517E-2</v>
      </c>
    </row>
    <row r="33" spans="1:18" ht="26.25" customHeight="1" thickBot="1" x14ac:dyDescent="0.3">
      <c r="A33" s="19" t="s">
        <v>19</v>
      </c>
      <c r="B33" s="26">
        <v>430161.51</v>
      </c>
      <c r="C33" s="280">
        <v>504428.38000000018</v>
      </c>
      <c r="D33" s="21">
        <f>SUM(D7:D32)</f>
        <v>1.0000000000000002</v>
      </c>
      <c r="E33" s="285">
        <f>SUM(E7:E32)</f>
        <v>1</v>
      </c>
      <c r="F33" s="117">
        <f t="shared" si="3"/>
        <v>0.17264880346919037</v>
      </c>
      <c r="G33" s="119">
        <v>0</v>
      </c>
      <c r="H33" s="2"/>
      <c r="I33" s="26">
        <v>105878.74100000002</v>
      </c>
      <c r="J33" s="280">
        <v>126771.15399999995</v>
      </c>
      <c r="K33" s="21">
        <f>SUM(K7:K32)</f>
        <v>0.99999999999999978</v>
      </c>
      <c r="L33" s="285">
        <f>SUM(L7:L32)</f>
        <v>1</v>
      </c>
      <c r="M33" s="117">
        <f t="shared" si="7"/>
        <v>0.19732396515746181</v>
      </c>
      <c r="N33" s="119">
        <v>0</v>
      </c>
      <c r="P33" s="51">
        <f t="shared" si="0"/>
        <v>2.4613717996294002</v>
      </c>
      <c r="Q33" s="298">
        <f t="shared" si="0"/>
        <v>2.5131645844351564</v>
      </c>
      <c r="R33" s="118">
        <f t="shared" si="9"/>
        <v>2.1042243521906957E-2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156</v>
      </c>
      <c r="B39" s="70">
        <v>36672.289999999994</v>
      </c>
      <c r="C39" s="300">
        <v>31424.010000000006</v>
      </c>
      <c r="D39" s="4">
        <f t="shared" ref="D39:D61" si="10">B39/$B$62</f>
        <v>0.22038617275201811</v>
      </c>
      <c r="E39" s="302">
        <f t="shared" ref="E39:E61" si="11">C39/$C$62</f>
        <v>0.1715484122687429</v>
      </c>
      <c r="F39" s="107">
        <f>(C39-B39)/B39</f>
        <v>-0.14311296076683483</v>
      </c>
      <c r="G39" s="121">
        <f>(E39-D39)/D39</f>
        <v>-0.22160083762708743</v>
      </c>
      <c r="I39" s="70">
        <v>7469.639000000001</v>
      </c>
      <c r="J39" s="300">
        <v>7549.7770000000028</v>
      </c>
      <c r="K39" s="4">
        <f t="shared" ref="K39:K61" si="12">I39/$I$62</f>
        <v>0.19189899449058856</v>
      </c>
      <c r="L39" s="302">
        <f t="shared" ref="L39:L61" si="13">J39/$J$62</f>
        <v>0.17375978512253326</v>
      </c>
      <c r="M39" s="107">
        <f>(J39-I39)/I39</f>
        <v>1.0728497053204543E-2</v>
      </c>
      <c r="N39" s="121">
        <f>(L39-K39)/K39</f>
        <v>-9.4524775474761083E-2</v>
      </c>
      <c r="P39" s="60">
        <f t="shared" ref="P39:Q62" si="14">(I39/B39)*10</f>
        <v>2.0368618921807178</v>
      </c>
      <c r="Q39" s="308">
        <f t="shared" si="14"/>
        <v>2.4025504701659659</v>
      </c>
      <c r="R39" s="124">
        <f t="shared" si="9"/>
        <v>0.17953528385458295</v>
      </c>
    </row>
    <row r="40" spans="1:18" ht="20.100000000000001" customHeight="1" x14ac:dyDescent="0.25">
      <c r="A40" s="68" t="s">
        <v>145</v>
      </c>
      <c r="B40" s="28">
        <v>27932.300000000007</v>
      </c>
      <c r="C40" s="261">
        <v>29839.79</v>
      </c>
      <c r="D40" s="4">
        <f t="shared" si="10"/>
        <v>0.16786223857744356</v>
      </c>
      <c r="E40" s="267">
        <f t="shared" si="11"/>
        <v>0.16289991624024786</v>
      </c>
      <c r="F40" s="107">
        <f t="shared" ref="F40:F62" si="15">(C40-B40)/B40</f>
        <v>6.8289757735667811E-2</v>
      </c>
      <c r="G40" s="103">
        <f t="shared" ref="G40:G61" si="16">(E40-D40)/D40</f>
        <v>-2.9561873946452408E-2</v>
      </c>
      <c r="I40" s="28">
        <v>6631.1359999999959</v>
      </c>
      <c r="J40" s="261">
        <v>7203.7309999999979</v>
      </c>
      <c r="K40" s="4">
        <f t="shared" si="12"/>
        <v>0.17035740692827891</v>
      </c>
      <c r="L40" s="267">
        <f t="shared" si="13"/>
        <v>0.16579546000372339</v>
      </c>
      <c r="M40" s="107">
        <f t="shared" ref="M40:M62" si="17">(J40-I40)/I40</f>
        <v>8.6349458071739507E-2</v>
      </c>
      <c r="N40" s="103">
        <f t="shared" ref="N40:N61" si="18">(L40-K40)/K40</f>
        <v>-2.6778682575722246E-2</v>
      </c>
      <c r="P40" s="60">
        <f t="shared" si="14"/>
        <v>2.3740028569075924</v>
      </c>
      <c r="Q40" s="309">
        <f t="shared" si="14"/>
        <v>2.4141359573911201</v>
      </c>
      <c r="R40" s="112">
        <f t="shared" si="9"/>
        <v>1.6905245234542642E-2</v>
      </c>
    </row>
    <row r="41" spans="1:18" ht="20.100000000000001" customHeight="1" x14ac:dyDescent="0.25">
      <c r="A41" s="68" t="s">
        <v>158</v>
      </c>
      <c r="B41" s="28">
        <v>5539.6800000000012</v>
      </c>
      <c r="C41" s="261">
        <v>22098.17</v>
      </c>
      <c r="D41" s="4">
        <f t="shared" si="10"/>
        <v>3.3291318144323685E-2</v>
      </c>
      <c r="E41" s="267">
        <f t="shared" si="11"/>
        <v>0.12063724450013749</v>
      </c>
      <c r="F41" s="107">
        <f t="shared" si="15"/>
        <v>2.9890697657626424</v>
      </c>
      <c r="G41" s="103">
        <f t="shared" si="16"/>
        <v>2.6236848290942989</v>
      </c>
      <c r="I41" s="28">
        <v>1493.1740000000002</v>
      </c>
      <c r="J41" s="261">
        <v>5096.3220000000001</v>
      </c>
      <c r="K41" s="4">
        <f t="shared" si="12"/>
        <v>3.8360433375627667E-2</v>
      </c>
      <c r="L41" s="267">
        <f t="shared" si="13"/>
        <v>0.11729297641973248</v>
      </c>
      <c r="M41" s="107">
        <f t="shared" si="17"/>
        <v>2.413079788423854</v>
      </c>
      <c r="N41" s="103">
        <f t="shared" si="18"/>
        <v>2.0576551435483696</v>
      </c>
      <c r="P41" s="60">
        <f t="shared" si="14"/>
        <v>2.6954156196747823</v>
      </c>
      <c r="Q41" s="309">
        <f t="shared" si="14"/>
        <v>2.3062190217561005</v>
      </c>
      <c r="R41" s="112">
        <f t="shared" si="9"/>
        <v>-0.14439205407796837</v>
      </c>
    </row>
    <row r="42" spans="1:18" ht="20.100000000000001" customHeight="1" x14ac:dyDescent="0.25">
      <c r="A42" s="68" t="s">
        <v>144</v>
      </c>
      <c r="B42" s="28">
        <v>24168.249999999996</v>
      </c>
      <c r="C42" s="261">
        <v>21796.769999999997</v>
      </c>
      <c r="D42" s="4">
        <f t="shared" si="10"/>
        <v>0.14524176482063056</v>
      </c>
      <c r="E42" s="267">
        <f t="shared" si="11"/>
        <v>0.11899185642083764</v>
      </c>
      <c r="F42" s="107">
        <f t="shared" si="15"/>
        <v>-9.8123778097297068E-2</v>
      </c>
      <c r="G42" s="103">
        <f t="shared" si="16"/>
        <v>-0.1807325078444951</v>
      </c>
      <c r="I42" s="28">
        <v>5138.6339999999991</v>
      </c>
      <c r="J42" s="261">
        <v>4691.3770000000013</v>
      </c>
      <c r="K42" s="4">
        <f t="shared" si="12"/>
        <v>0.13201423758968148</v>
      </c>
      <c r="L42" s="267">
        <f t="shared" si="13"/>
        <v>0.10797307780730406</v>
      </c>
      <c r="M42" s="107">
        <f t="shared" si="17"/>
        <v>-8.703811168493375E-2</v>
      </c>
      <c r="N42" s="103">
        <f t="shared" si="18"/>
        <v>-0.18211035583222979</v>
      </c>
      <c r="P42" s="60">
        <f t="shared" si="14"/>
        <v>2.1261920081098133</v>
      </c>
      <c r="Q42" s="309">
        <f t="shared" si="14"/>
        <v>2.1523266979465316</v>
      </c>
      <c r="R42" s="112">
        <f t="shared" si="9"/>
        <v>1.2291782556342152E-2</v>
      </c>
    </row>
    <row r="43" spans="1:18" ht="20.100000000000001" customHeight="1" x14ac:dyDescent="0.25">
      <c r="A43" s="68" t="s">
        <v>147</v>
      </c>
      <c r="B43" s="28">
        <v>12832.67</v>
      </c>
      <c r="C43" s="261">
        <v>15618.17</v>
      </c>
      <c r="D43" s="4">
        <f t="shared" si="10"/>
        <v>7.7119346173627021E-2</v>
      </c>
      <c r="E43" s="267">
        <f t="shared" si="11"/>
        <v>8.5261946710280201E-2</v>
      </c>
      <c r="F43" s="107">
        <f t="shared" si="15"/>
        <v>0.21706316768061518</v>
      </c>
      <c r="G43" s="103">
        <f t="shared" si="16"/>
        <v>0.1055844083314824</v>
      </c>
      <c r="I43" s="28">
        <v>3395.4299999999994</v>
      </c>
      <c r="J43" s="261">
        <v>3752.6519999999991</v>
      </c>
      <c r="K43" s="4">
        <f t="shared" si="12"/>
        <v>8.7230400674407266E-2</v>
      </c>
      <c r="L43" s="267">
        <f t="shared" si="13"/>
        <v>8.6368114602543136E-2</v>
      </c>
      <c r="M43" s="107">
        <f t="shared" si="17"/>
        <v>0.10520670430549292</v>
      </c>
      <c r="N43" s="103">
        <f t="shared" si="18"/>
        <v>-9.8851554641215551E-3</v>
      </c>
      <c r="P43" s="60">
        <f t="shared" si="14"/>
        <v>2.6459263738567262</v>
      </c>
      <c r="Q43" s="309">
        <f t="shared" si="14"/>
        <v>2.4027475690173681</v>
      </c>
      <c r="R43" s="112">
        <f t="shared" si="9"/>
        <v>-9.1906867568993814E-2</v>
      </c>
    </row>
    <row r="44" spans="1:18" ht="20.100000000000001" customHeight="1" x14ac:dyDescent="0.25">
      <c r="A44" s="68" t="s">
        <v>149</v>
      </c>
      <c r="B44" s="28">
        <v>13094.29</v>
      </c>
      <c r="C44" s="261">
        <v>11149.289999999995</v>
      </c>
      <c r="D44" s="4">
        <f t="shared" si="10"/>
        <v>7.8691580427756869E-2</v>
      </c>
      <c r="E44" s="267">
        <f t="shared" si="11"/>
        <v>6.0865656465351539E-2</v>
      </c>
      <c r="F44" s="107">
        <f t="shared" si="15"/>
        <v>-0.14853802688041928</v>
      </c>
      <c r="G44" s="103">
        <f t="shared" si="16"/>
        <v>-0.22652898652569944</v>
      </c>
      <c r="I44" s="28">
        <v>3247.8180000000002</v>
      </c>
      <c r="J44" s="261">
        <v>2851.1519999999991</v>
      </c>
      <c r="K44" s="4">
        <f t="shared" si="12"/>
        <v>8.3438169968914733E-2</v>
      </c>
      <c r="L44" s="267">
        <f t="shared" si="13"/>
        <v>6.5619892994413023E-2</v>
      </c>
      <c r="M44" s="107">
        <f t="shared" si="17"/>
        <v>-0.12213307519078996</v>
      </c>
      <c r="N44" s="103">
        <f t="shared" si="18"/>
        <v>-0.21355066849069185</v>
      </c>
      <c r="P44" s="60">
        <f t="shared" si="14"/>
        <v>2.4803315032735642</v>
      </c>
      <c r="Q44" s="309">
        <f t="shared" si="14"/>
        <v>2.5572498338459222</v>
      </c>
      <c r="R44" s="112">
        <f t="shared" si="9"/>
        <v>3.10113105731393E-2</v>
      </c>
    </row>
    <row r="45" spans="1:18" ht="20.100000000000001" customHeight="1" x14ac:dyDescent="0.25">
      <c r="A45" s="68" t="s">
        <v>148</v>
      </c>
      <c r="B45" s="28">
        <v>11887.539999999999</v>
      </c>
      <c r="C45" s="261">
        <v>11883.289999999997</v>
      </c>
      <c r="D45" s="4">
        <f t="shared" si="10"/>
        <v>7.1439483163896381E-2</v>
      </c>
      <c r="E45" s="267">
        <f t="shared" si="11"/>
        <v>6.4872673221177984E-2</v>
      </c>
      <c r="F45" s="107">
        <f t="shared" si="15"/>
        <v>-3.5751719868045193E-4</v>
      </c>
      <c r="G45" s="103">
        <f t="shared" si="16"/>
        <v>-9.192129690598165E-2</v>
      </c>
      <c r="I45" s="28">
        <v>2826.0750000000003</v>
      </c>
      <c r="J45" s="261">
        <v>2764.145</v>
      </c>
      <c r="K45" s="4">
        <f t="shared" si="12"/>
        <v>7.2603368229038914E-2</v>
      </c>
      <c r="L45" s="267">
        <f t="shared" si="13"/>
        <v>6.3617407672772922E-2</v>
      </c>
      <c r="M45" s="107">
        <f t="shared" si="17"/>
        <v>-2.1913785019859799E-2</v>
      </c>
      <c r="N45" s="103">
        <f t="shared" si="18"/>
        <v>-0.12376781925486358</v>
      </c>
      <c r="P45" s="60">
        <f t="shared" si="14"/>
        <v>2.3773421582598253</v>
      </c>
      <c r="Q45" s="309">
        <f t="shared" si="14"/>
        <v>2.326077205891635</v>
      </c>
      <c r="R45" s="112">
        <f t="shared" si="9"/>
        <v>-2.1563977313940948E-2</v>
      </c>
    </row>
    <row r="46" spans="1:18" ht="20.100000000000001" customHeight="1" x14ac:dyDescent="0.25">
      <c r="A46" s="68" t="s">
        <v>159</v>
      </c>
      <c r="B46" s="28">
        <v>9155.73</v>
      </c>
      <c r="C46" s="261">
        <v>8913.9999999999982</v>
      </c>
      <c r="D46" s="4">
        <f t="shared" si="10"/>
        <v>5.5022369572525605E-2</v>
      </c>
      <c r="E46" s="267">
        <f t="shared" si="11"/>
        <v>4.8662871064627772E-2</v>
      </c>
      <c r="F46" s="107">
        <f t="shared" si="15"/>
        <v>-2.6402045495007104E-2</v>
      </c>
      <c r="G46" s="103">
        <f t="shared" si="16"/>
        <v>-0.11558023686194224</v>
      </c>
      <c r="I46" s="28">
        <v>2315.9970000000003</v>
      </c>
      <c r="J46" s="261">
        <v>2284.6409999999996</v>
      </c>
      <c r="K46" s="4">
        <f t="shared" si="12"/>
        <v>5.9499193407234217E-2</v>
      </c>
      <c r="L46" s="267">
        <f t="shared" si="13"/>
        <v>5.2581517208008827E-2</v>
      </c>
      <c r="M46" s="107">
        <f t="shared" si="17"/>
        <v>-1.3538877641033504E-2</v>
      </c>
      <c r="N46" s="103">
        <f t="shared" si="18"/>
        <v>-0.11626504164314107</v>
      </c>
      <c r="P46" s="60">
        <f t="shared" si="14"/>
        <v>2.5295601770694418</v>
      </c>
      <c r="Q46" s="309">
        <f t="shared" si="14"/>
        <v>2.5629807045097603</v>
      </c>
      <c r="R46" s="112">
        <f t="shared" si="9"/>
        <v>1.3211991453406357E-2</v>
      </c>
    </row>
    <row r="47" spans="1:18" ht="20.100000000000001" customHeight="1" x14ac:dyDescent="0.25">
      <c r="A47" s="68" t="s">
        <v>164</v>
      </c>
      <c r="B47" s="28">
        <v>5315.670000000001</v>
      </c>
      <c r="C47" s="261">
        <v>5744.9900000000007</v>
      </c>
      <c r="D47" s="4">
        <f t="shared" si="10"/>
        <v>3.1945105334646964E-2</v>
      </c>
      <c r="E47" s="267">
        <f t="shared" si="11"/>
        <v>3.136276729162845E-2</v>
      </c>
      <c r="F47" s="107">
        <f t="shared" si="15"/>
        <v>8.0764983529827777E-2</v>
      </c>
      <c r="G47" s="103">
        <f t="shared" si="16"/>
        <v>-1.8229335509090432E-2</v>
      </c>
      <c r="I47" s="28">
        <v>1410.1639999999995</v>
      </c>
      <c r="J47" s="261">
        <v>1526.0040000000001</v>
      </c>
      <c r="K47" s="4">
        <f t="shared" si="12"/>
        <v>3.6227862372843748E-2</v>
      </c>
      <c r="L47" s="267">
        <f t="shared" si="13"/>
        <v>3.5121319098050996E-2</v>
      </c>
      <c r="M47" s="107">
        <f t="shared" si="17"/>
        <v>8.2146473743479928E-2</v>
      </c>
      <c r="N47" s="103">
        <f t="shared" si="18"/>
        <v>-3.0543984721058581E-2</v>
      </c>
      <c r="P47" s="60">
        <f t="shared" si="14"/>
        <v>2.6528433856879738</v>
      </c>
      <c r="Q47" s="309">
        <f t="shared" si="14"/>
        <v>2.6562343885716078</v>
      </c>
      <c r="R47" s="112">
        <f t="shared" si="9"/>
        <v>1.2782521960882798E-3</v>
      </c>
    </row>
    <row r="48" spans="1:18" ht="20.100000000000001" customHeight="1" x14ac:dyDescent="0.25">
      <c r="A48" s="68" t="s">
        <v>157</v>
      </c>
      <c r="B48" s="28">
        <v>5708.2699999999995</v>
      </c>
      <c r="C48" s="261">
        <v>5425.0899999999992</v>
      </c>
      <c r="D48" s="4">
        <f t="shared" si="10"/>
        <v>3.4304478349597545E-2</v>
      </c>
      <c r="E48" s="267">
        <f t="shared" si="11"/>
        <v>2.9616384920798912E-2</v>
      </c>
      <c r="F48" s="107">
        <f t="shared" si="15"/>
        <v>-4.9608725585860568E-2</v>
      </c>
      <c r="G48" s="103">
        <f t="shared" si="16"/>
        <v>-0.13666126565232067</v>
      </c>
      <c r="I48" s="28">
        <v>1608.9990000000003</v>
      </c>
      <c r="J48" s="261">
        <v>1480.8680000000006</v>
      </c>
      <c r="K48" s="4">
        <f t="shared" si="12"/>
        <v>4.1336039162851446E-2</v>
      </c>
      <c r="L48" s="267">
        <f t="shared" si="13"/>
        <v>3.408250408917185E-2</v>
      </c>
      <c r="M48" s="107">
        <f t="shared" si="17"/>
        <v>-7.9633983613414061E-2</v>
      </c>
      <c r="N48" s="103">
        <f t="shared" si="18"/>
        <v>-0.175477264406076</v>
      </c>
      <c r="P48" s="60">
        <f t="shared" si="14"/>
        <v>2.8187156529035953</v>
      </c>
      <c r="Q48" s="309">
        <f t="shared" si="14"/>
        <v>2.7296653143081513</v>
      </c>
      <c r="R48" s="112">
        <f t="shared" si="9"/>
        <v>-3.1592522822836734E-2</v>
      </c>
    </row>
    <row r="49" spans="1:18" ht="20.100000000000001" customHeight="1" x14ac:dyDescent="0.25">
      <c r="A49" s="68" t="s">
        <v>154</v>
      </c>
      <c r="B49" s="28">
        <v>3022.0600000000009</v>
      </c>
      <c r="C49" s="261">
        <v>5256.6299999999992</v>
      </c>
      <c r="D49" s="4">
        <f t="shared" si="10"/>
        <v>1.8161402989204222E-2</v>
      </c>
      <c r="E49" s="267">
        <f t="shared" si="11"/>
        <v>2.8696736361280489E-2</v>
      </c>
      <c r="F49" s="107">
        <f t="shared" si="15"/>
        <v>0.73941946883913545</v>
      </c>
      <c r="G49" s="103">
        <f t="shared" si="16"/>
        <v>0.58009468642586914</v>
      </c>
      <c r="I49" s="28">
        <v>815.74899999999968</v>
      </c>
      <c r="J49" s="261">
        <v>995.50399999999979</v>
      </c>
      <c r="K49" s="4">
        <f t="shared" si="12"/>
        <v>2.0957025213226909E-2</v>
      </c>
      <c r="L49" s="267">
        <f t="shared" si="13"/>
        <v>2.2911744430149691E-2</v>
      </c>
      <c r="M49" s="107">
        <f t="shared" si="17"/>
        <v>0.22035577119922939</v>
      </c>
      <c r="N49" s="103">
        <f t="shared" si="18"/>
        <v>9.3272742530703848E-2</v>
      </c>
      <c r="P49" s="60">
        <f t="shared" si="14"/>
        <v>2.6993143749627717</v>
      </c>
      <c r="Q49" s="309">
        <f t="shared" si="14"/>
        <v>1.8938064881872985</v>
      </c>
      <c r="R49" s="112">
        <f t="shared" si="9"/>
        <v>-0.29841203167992708</v>
      </c>
    </row>
    <row r="50" spans="1:18" ht="20.100000000000001" customHeight="1" x14ac:dyDescent="0.25">
      <c r="A50" s="68" t="s">
        <v>171</v>
      </c>
      <c r="B50" s="28">
        <v>2485.4700000000007</v>
      </c>
      <c r="C50" s="261">
        <v>4879.8999999999987</v>
      </c>
      <c r="D50" s="4">
        <f t="shared" si="10"/>
        <v>1.4936706183059707E-2</v>
      </c>
      <c r="E50" s="267">
        <f t="shared" si="11"/>
        <v>2.6640110445173552E-2</v>
      </c>
      <c r="F50" s="107">
        <f t="shared" si="15"/>
        <v>0.96337111290822153</v>
      </c>
      <c r="G50" s="103">
        <f t="shared" si="16"/>
        <v>0.78353313767309196</v>
      </c>
      <c r="I50" s="28">
        <v>489.44100000000003</v>
      </c>
      <c r="J50" s="261">
        <v>989.67399999999964</v>
      </c>
      <c r="K50" s="4">
        <f t="shared" si="12"/>
        <v>1.2573999327473275E-2</v>
      </c>
      <c r="L50" s="267">
        <f t="shared" si="13"/>
        <v>2.2777565692517522E-2</v>
      </c>
      <c r="M50" s="107">
        <f t="shared" si="17"/>
        <v>1.022049644390232</v>
      </c>
      <c r="N50" s="103">
        <f t="shared" si="18"/>
        <v>0.81148138307516815</v>
      </c>
      <c r="P50" s="60">
        <f t="shared" si="14"/>
        <v>1.9692090429576694</v>
      </c>
      <c r="Q50" s="309">
        <f t="shared" si="14"/>
        <v>2.0280620504518532</v>
      </c>
      <c r="R50" s="112">
        <f t="shared" si="9"/>
        <v>2.9886622603453521E-2</v>
      </c>
    </row>
    <row r="51" spans="1:18" ht="20.100000000000001" customHeight="1" x14ac:dyDescent="0.25">
      <c r="A51" s="68" t="s">
        <v>168</v>
      </c>
      <c r="B51" s="28">
        <v>3059.17</v>
      </c>
      <c r="C51" s="261">
        <v>2787.8599999999997</v>
      </c>
      <c r="D51" s="4">
        <f t="shared" si="10"/>
        <v>1.8384419628493104E-2</v>
      </c>
      <c r="E51" s="267">
        <f t="shared" si="11"/>
        <v>1.5219348409943144E-2</v>
      </c>
      <c r="F51" s="107">
        <f t="shared" si="15"/>
        <v>-8.8687454440256802E-2</v>
      </c>
      <c r="G51" s="103">
        <f t="shared" si="16"/>
        <v>-0.17216051866247506</v>
      </c>
      <c r="I51" s="28">
        <v>683.50499999999988</v>
      </c>
      <c r="J51" s="261">
        <v>728.42400000000009</v>
      </c>
      <c r="K51" s="4">
        <f t="shared" si="12"/>
        <v>1.7559606592673312E-2</v>
      </c>
      <c r="L51" s="267">
        <f t="shared" si="13"/>
        <v>1.6764839242019484E-2</v>
      </c>
      <c r="M51" s="107">
        <f t="shared" si="17"/>
        <v>6.5718612153532474E-2</v>
      </c>
      <c r="N51" s="103">
        <f t="shared" si="18"/>
        <v>-4.526111370772061E-2</v>
      </c>
      <c r="P51" s="60">
        <f t="shared" si="14"/>
        <v>2.2342825014628147</v>
      </c>
      <c r="Q51" s="309">
        <f t="shared" si="14"/>
        <v>2.612842825679913</v>
      </c>
      <c r="R51" s="112">
        <f t="shared" si="9"/>
        <v>0.16943261381192834</v>
      </c>
    </row>
    <row r="52" spans="1:18" ht="20.100000000000001" customHeight="1" x14ac:dyDescent="0.25">
      <c r="A52" s="68" t="s">
        <v>165</v>
      </c>
      <c r="B52" s="28">
        <v>1705.6900000000003</v>
      </c>
      <c r="C52" s="261">
        <v>2703.4699999999993</v>
      </c>
      <c r="D52" s="4">
        <f t="shared" si="10"/>
        <v>1.0250532241138742E-2</v>
      </c>
      <c r="E52" s="267">
        <f t="shared" si="11"/>
        <v>1.4758650666040972E-2</v>
      </c>
      <c r="F52" s="107">
        <f t="shared" si="15"/>
        <v>0.58497147781836023</v>
      </c>
      <c r="G52" s="103">
        <f t="shared" si="16"/>
        <v>0.43979359499106541</v>
      </c>
      <c r="I52" s="28">
        <v>408.03199999999998</v>
      </c>
      <c r="J52" s="261">
        <v>562.76499999999999</v>
      </c>
      <c r="K52" s="4">
        <f t="shared" si="12"/>
        <v>1.0482558865292394E-2</v>
      </c>
      <c r="L52" s="267">
        <f t="shared" si="13"/>
        <v>1.2952160769050846E-2</v>
      </c>
      <c r="M52" s="107">
        <f t="shared" si="17"/>
        <v>0.37921780644655323</v>
      </c>
      <c r="N52" s="103">
        <f t="shared" si="18"/>
        <v>0.23559151305462916</v>
      </c>
      <c r="P52" s="60">
        <f t="shared" si="14"/>
        <v>2.3921814632201626</v>
      </c>
      <c r="Q52" s="309">
        <f t="shared" si="14"/>
        <v>2.0816395225395516</v>
      </c>
      <c r="R52" s="112">
        <f t="shared" si="9"/>
        <v>-0.12981537791141659</v>
      </c>
    </row>
    <row r="53" spans="1:18" ht="20.100000000000001" customHeight="1" x14ac:dyDescent="0.25">
      <c r="A53" s="68" t="s">
        <v>172</v>
      </c>
      <c r="B53" s="28">
        <v>702.5899999999998</v>
      </c>
      <c r="C53" s="261">
        <v>1451.4000000000003</v>
      </c>
      <c r="D53" s="4">
        <f t="shared" si="10"/>
        <v>4.2222921206676858E-3</v>
      </c>
      <c r="E53" s="267">
        <f t="shared" si="11"/>
        <v>7.9234116068208193E-3</v>
      </c>
      <c r="F53" s="107">
        <f t="shared" si="15"/>
        <v>1.0657851663132136</v>
      </c>
      <c r="G53" s="103">
        <f t="shared" si="16"/>
        <v>0.87656641946598957</v>
      </c>
      <c r="I53" s="28">
        <v>188.45100000000002</v>
      </c>
      <c r="J53" s="261">
        <v>392.67099999999994</v>
      </c>
      <c r="K53" s="4">
        <f t="shared" si="12"/>
        <v>4.8414063130421568E-3</v>
      </c>
      <c r="L53" s="267">
        <f t="shared" si="13"/>
        <v>9.0374097915541379E-3</v>
      </c>
      <c r="M53" s="107">
        <f t="shared" si="17"/>
        <v>1.083676923974932</v>
      </c>
      <c r="N53" s="103">
        <f t="shared" si="18"/>
        <v>0.86669104123908391</v>
      </c>
      <c r="P53" s="60">
        <f t="shared" si="14"/>
        <v>2.682232881196716</v>
      </c>
      <c r="Q53" s="309">
        <f t="shared" si="14"/>
        <v>2.7054636902301215</v>
      </c>
      <c r="R53" s="112">
        <f t="shared" si="9"/>
        <v>8.6609962901657931E-3</v>
      </c>
    </row>
    <row r="54" spans="1:18" ht="20.100000000000001" customHeight="1" x14ac:dyDescent="0.25">
      <c r="A54" s="68" t="s">
        <v>170</v>
      </c>
      <c r="B54" s="28">
        <v>1010.15</v>
      </c>
      <c r="C54" s="261">
        <v>639.33999999999992</v>
      </c>
      <c r="D54" s="4">
        <f t="shared" si="10"/>
        <v>6.0706078732866457E-3</v>
      </c>
      <c r="E54" s="267">
        <f t="shared" si="11"/>
        <v>3.4902535322480503E-3</v>
      </c>
      <c r="F54" s="107">
        <f t="shared" si="15"/>
        <v>-0.36708409642132361</v>
      </c>
      <c r="G54" s="103">
        <f t="shared" si="16"/>
        <v>-0.4250569950981834</v>
      </c>
      <c r="I54" s="28">
        <v>257.286</v>
      </c>
      <c r="J54" s="261">
        <v>165.32900000000001</v>
      </c>
      <c r="K54" s="4">
        <f t="shared" si="12"/>
        <v>6.6098140347218334E-3</v>
      </c>
      <c r="L54" s="267">
        <f t="shared" si="13"/>
        <v>3.8050834500837961E-3</v>
      </c>
      <c r="M54" s="107">
        <f t="shared" si="17"/>
        <v>-0.35741159643354087</v>
      </c>
      <c r="N54" s="103">
        <f t="shared" si="18"/>
        <v>-0.42432821406239024</v>
      </c>
      <c r="P54" s="60">
        <f t="shared" si="14"/>
        <v>2.547007870118299</v>
      </c>
      <c r="Q54" s="309">
        <f t="shared" si="14"/>
        <v>2.5859323677542472</v>
      </c>
      <c r="R54" s="112">
        <f t="shared" si="9"/>
        <v>1.5282441052740165E-2</v>
      </c>
    </row>
    <row r="55" spans="1:18" ht="20.100000000000001" customHeight="1" x14ac:dyDescent="0.25">
      <c r="A55" s="68" t="s">
        <v>169</v>
      </c>
      <c r="B55" s="28">
        <v>962.55</v>
      </c>
      <c r="C55" s="261">
        <v>467.66</v>
      </c>
      <c r="D55" s="4">
        <f t="shared" si="10"/>
        <v>5.7845504216522898E-3</v>
      </c>
      <c r="E55" s="267">
        <f t="shared" si="11"/>
        <v>2.5530265068525724E-3</v>
      </c>
      <c r="F55" s="107">
        <f t="shared" si="15"/>
        <v>-0.5141447197548179</v>
      </c>
      <c r="G55" s="103">
        <f t="shared" si="16"/>
        <v>-0.55864737606983639</v>
      </c>
      <c r="I55" s="28">
        <v>312.71899999999994</v>
      </c>
      <c r="J55" s="261">
        <v>154.80500000000001</v>
      </c>
      <c r="K55" s="4">
        <f t="shared" si="12"/>
        <v>8.033917255988187E-3</v>
      </c>
      <c r="L55" s="267">
        <f t="shared" si="13"/>
        <v>3.5628712657200011E-3</v>
      </c>
      <c r="M55" s="107">
        <f t="shared" si="17"/>
        <v>-0.50497091638179947</v>
      </c>
      <c r="N55" s="103">
        <f t="shared" si="18"/>
        <v>-0.55652128940407397</v>
      </c>
      <c r="P55" s="60">
        <f t="shared" si="14"/>
        <v>3.2488597994909352</v>
      </c>
      <c r="Q55" s="309">
        <f t="shared" si="14"/>
        <v>3.3102039943548736</v>
      </c>
      <c r="R55" s="112">
        <f t="shared" si="9"/>
        <v>1.8881761186971019E-2</v>
      </c>
    </row>
    <row r="56" spans="1:18" ht="20.100000000000001" customHeight="1" x14ac:dyDescent="0.25">
      <c r="A56" s="68" t="s">
        <v>176</v>
      </c>
      <c r="B56" s="28">
        <v>368.03</v>
      </c>
      <c r="C56" s="261">
        <v>378.57000000000005</v>
      </c>
      <c r="D56" s="4">
        <f t="shared" si="10"/>
        <v>2.2117168891805021E-3</v>
      </c>
      <c r="E56" s="267">
        <f t="shared" si="11"/>
        <v>2.0666707537509692E-3</v>
      </c>
      <c r="F56" s="107">
        <f t="shared" si="15"/>
        <v>2.8638969649213593E-2</v>
      </c>
      <c r="G56" s="103">
        <f t="shared" si="16"/>
        <v>-6.5580787549746555E-2</v>
      </c>
      <c r="I56" s="28">
        <v>84.52200000000002</v>
      </c>
      <c r="J56" s="261">
        <v>93.009999999999991</v>
      </c>
      <c r="K56" s="4">
        <f t="shared" si="12"/>
        <v>2.1714150861016882E-3</v>
      </c>
      <c r="L56" s="267">
        <f t="shared" si="13"/>
        <v>2.1406456924816203E-3</v>
      </c>
      <c r="M56" s="107">
        <f t="shared" si="17"/>
        <v>0.10042355836350263</v>
      </c>
      <c r="N56" s="103">
        <f t="shared" si="18"/>
        <v>-1.4170203484819557E-2</v>
      </c>
      <c r="P56" s="60">
        <f t="shared" si="14"/>
        <v>2.2966062549248707</v>
      </c>
      <c r="Q56" s="309">
        <f t="shared" si="14"/>
        <v>2.4568771957630022</v>
      </c>
      <c r="R56" s="112">
        <f t="shared" si="9"/>
        <v>6.9785989868504691E-2</v>
      </c>
    </row>
    <row r="57" spans="1:18" ht="20.100000000000001" customHeight="1" x14ac:dyDescent="0.25">
      <c r="A57" s="68" t="s">
        <v>173</v>
      </c>
      <c r="B57" s="28">
        <v>216.91000000000003</v>
      </c>
      <c r="C57" s="261">
        <v>279.74</v>
      </c>
      <c r="D57" s="4">
        <f t="shared" si="10"/>
        <v>1.3035445763447076E-3</v>
      </c>
      <c r="E57" s="267">
        <f t="shared" si="11"/>
        <v>1.5271428709467104E-3</v>
      </c>
      <c r="F57" s="107">
        <f t="shared" si="15"/>
        <v>0.28965930570282594</v>
      </c>
      <c r="G57" s="103">
        <f t="shared" si="16"/>
        <v>0.17153099223426532</v>
      </c>
      <c r="I57" s="28">
        <v>48.167000000000002</v>
      </c>
      <c r="J57" s="261">
        <v>67.572999999999993</v>
      </c>
      <c r="K57" s="4">
        <f t="shared" si="12"/>
        <v>1.2374358208781145E-3</v>
      </c>
      <c r="L57" s="267">
        <f t="shared" si="13"/>
        <v>1.5552075193856632E-3</v>
      </c>
      <c r="M57" s="107">
        <f t="shared" si="17"/>
        <v>0.40288994539830153</v>
      </c>
      <c r="N57" s="103">
        <f t="shared" si="18"/>
        <v>0.25679852897910316</v>
      </c>
      <c r="P57" s="60">
        <f t="shared" si="14"/>
        <v>2.2205984048683782</v>
      </c>
      <c r="Q57" s="309">
        <f t="shared" si="14"/>
        <v>2.415564452706084</v>
      </c>
      <c r="R57" s="112">
        <f t="shared" si="9"/>
        <v>8.7798877730555697E-2</v>
      </c>
    </row>
    <row r="58" spans="1:18" ht="20.100000000000001" customHeight="1" x14ac:dyDescent="0.25">
      <c r="A58" s="68" t="s">
        <v>175</v>
      </c>
      <c r="B58" s="28">
        <v>155.26</v>
      </c>
      <c r="C58" s="261">
        <v>227.28000000000003</v>
      </c>
      <c r="D58" s="4">
        <f t="shared" si="10"/>
        <v>9.3305209959558934E-4</v>
      </c>
      <c r="E58" s="267">
        <f t="shared" si="11"/>
        <v>1.2407558150738841E-3</v>
      </c>
      <c r="F58" s="107">
        <f t="shared" ref="F58:F59" si="19">(C58-B58)/B58</f>
        <v>0.46386706170295017</v>
      </c>
      <c r="G58" s="103">
        <f t="shared" ref="G58:G59" si="20">(E58-D58)/D58</f>
        <v>0.32978192280116203</v>
      </c>
      <c r="I58" s="28">
        <v>20.13</v>
      </c>
      <c r="J58" s="261">
        <v>42.324999999999996</v>
      </c>
      <c r="K58" s="4">
        <f t="shared" si="12"/>
        <v>5.1715039496494364E-4</v>
      </c>
      <c r="L58" s="267">
        <f t="shared" si="13"/>
        <v>9.741192230328414E-4</v>
      </c>
      <c r="M58" s="107">
        <f t="shared" ref="M58:M60" si="21">(J58-I58)/I58</f>
        <v>1.1025832091405861</v>
      </c>
      <c r="N58" s="103">
        <f t="shared" ref="N58:N60" si="22">(L58-K58)/K58</f>
        <v>0.88362850056195852</v>
      </c>
      <c r="P58" s="60">
        <f t="shared" ref="P58:P60" si="23">(I58/B58)*10</f>
        <v>1.2965348447765042</v>
      </c>
      <c r="Q58" s="309">
        <f t="shared" ref="Q58:Q60" si="24">(J58/C58)*10</f>
        <v>1.8622404083069339</v>
      </c>
      <c r="R58" s="112">
        <f t="shared" ref="R58:R60" si="25">(Q58-P58)/P58</f>
        <v>0.43632114154860663</v>
      </c>
    </row>
    <row r="59" spans="1:18" ht="20.100000000000001" customHeight="1" x14ac:dyDescent="0.25">
      <c r="A59" s="68" t="s">
        <v>174</v>
      </c>
      <c r="B59" s="28">
        <v>42.82</v>
      </c>
      <c r="C59" s="261">
        <v>120.33999999999999</v>
      </c>
      <c r="D59" s="4">
        <f t="shared" si="10"/>
        <v>2.5733151426435101E-4</v>
      </c>
      <c r="E59" s="267">
        <f t="shared" si="11"/>
        <v>6.5695421852336852E-4</v>
      </c>
      <c r="F59" s="107">
        <f t="shared" si="19"/>
        <v>1.8103689864549273</v>
      </c>
      <c r="G59" s="103">
        <f t="shared" si="20"/>
        <v>1.5529489475917586</v>
      </c>
      <c r="I59" s="28">
        <v>11.336</v>
      </c>
      <c r="J59" s="261">
        <v>29.911999999999999</v>
      </c>
      <c r="K59" s="4">
        <f t="shared" si="12"/>
        <v>2.9122786275820176E-4</v>
      </c>
      <c r="L59" s="267">
        <f t="shared" si="13"/>
        <v>6.8843128645855532E-4</v>
      </c>
      <c r="M59" s="107">
        <f t="shared" si="21"/>
        <v>1.6386732533521524</v>
      </c>
      <c r="N59" s="103">
        <f t="shared" si="22"/>
        <v>1.3638922455374412</v>
      </c>
      <c r="P59" s="60">
        <f t="shared" si="23"/>
        <v>2.647361046240075</v>
      </c>
      <c r="Q59" s="309">
        <f t="shared" si="24"/>
        <v>2.4856240651487456</v>
      </c>
      <c r="R59" s="112">
        <f t="shared" si="25"/>
        <v>-6.1093662053023322E-2</v>
      </c>
    </row>
    <row r="60" spans="1:18" ht="20.100000000000001" customHeight="1" x14ac:dyDescent="0.25">
      <c r="A60" s="68" t="s">
        <v>177</v>
      </c>
      <c r="B60" s="28">
        <v>54.680000000000007</v>
      </c>
      <c r="C60" s="261">
        <v>37.440000000000005</v>
      </c>
      <c r="D60" s="4">
        <f t="shared" si="10"/>
        <v>3.2860549275980181E-4</v>
      </c>
      <c r="E60" s="267">
        <f t="shared" si="11"/>
        <v>2.043906094525089E-4</v>
      </c>
      <c r="F60" s="107">
        <f t="shared" ref="F60" si="26">(C60-B60)/B60</f>
        <v>-0.31528895391367961</v>
      </c>
      <c r="G60" s="103">
        <f t="shared" ref="G60" si="27">(E60-D60)/D60</f>
        <v>-0.37800610776183613</v>
      </c>
      <c r="I60" s="28">
        <v>9.9980000000000011</v>
      </c>
      <c r="J60" s="261">
        <v>8.0250000000000004</v>
      </c>
      <c r="K60" s="4">
        <f t="shared" si="12"/>
        <v>2.568539318857182E-4</v>
      </c>
      <c r="L60" s="267">
        <f t="shared" si="13"/>
        <v>1.8469714742678212E-4</v>
      </c>
      <c r="M60" s="107">
        <f t="shared" si="21"/>
        <v>-0.19733946789357876</v>
      </c>
      <c r="N60" s="103">
        <f t="shared" si="22"/>
        <v>-0.28092536458052247</v>
      </c>
      <c r="P60" s="60">
        <f t="shared" si="23"/>
        <v>1.8284564740307241</v>
      </c>
      <c r="Q60" s="309">
        <f t="shared" si="24"/>
        <v>2.1434294871794872</v>
      </c>
      <c r="R60" s="112">
        <f t="shared" si="25"/>
        <v>0.17226169592892948</v>
      </c>
    </row>
    <row r="61" spans="1:18" ht="20.100000000000001" customHeight="1" thickBot="1" x14ac:dyDescent="0.3">
      <c r="A61" s="15" t="s">
        <v>18</v>
      </c>
      <c r="B61" s="28">
        <f>B62-SUM(B39:B60)</f>
        <v>308.06999999994878</v>
      </c>
      <c r="C61" s="261">
        <f>C62-SUM(C39:C60)</f>
        <v>55.470000000030268</v>
      </c>
      <c r="D61" s="4">
        <f t="shared" si="10"/>
        <v>1.8513806538861615E-3</v>
      </c>
      <c r="E61" s="267">
        <f t="shared" si="11"/>
        <v>3.0281910006241594E-4</v>
      </c>
      <c r="F61" s="107">
        <f t="shared" si="15"/>
        <v>-0.81994351932989418</v>
      </c>
      <c r="G61" s="103">
        <f t="shared" si="16"/>
        <v>-0.83643606763051126</v>
      </c>
      <c r="I61" s="28">
        <f>I62-SUM(I39:I60)</f>
        <v>58.445000000006985</v>
      </c>
      <c r="J61" s="261">
        <f>J62-SUM(J39:J60)</f>
        <v>18.821000000003551</v>
      </c>
      <c r="K61" s="4">
        <f t="shared" si="12"/>
        <v>1.5014831015265646E-3</v>
      </c>
      <c r="L61" s="267">
        <f t="shared" si="13"/>
        <v>4.3316947186543579E-4</v>
      </c>
      <c r="M61" s="107">
        <f t="shared" si="17"/>
        <v>-0.67797074172296512</v>
      </c>
      <c r="N61" s="103">
        <f t="shared" si="18"/>
        <v>-0.71150559641661604</v>
      </c>
      <c r="P61" s="60">
        <f t="shared" si="14"/>
        <v>1.8971337682999545</v>
      </c>
      <c r="Q61" s="309">
        <f t="shared" si="14"/>
        <v>3.3930052280499874</v>
      </c>
      <c r="R61" s="112">
        <f t="shared" si="9"/>
        <v>0.78849023972120957</v>
      </c>
    </row>
    <row r="62" spans="1:18" ht="26.25" customHeight="1" thickBot="1" x14ac:dyDescent="0.3">
      <c r="A62" s="19" t="s">
        <v>19</v>
      </c>
      <c r="B62" s="72">
        <v>166400.13999999998</v>
      </c>
      <c r="C62" s="306">
        <v>183178.66999999998</v>
      </c>
      <c r="D62" s="69">
        <f>SUM(D39:D61)</f>
        <v>0.99999999999999978</v>
      </c>
      <c r="E62" s="307">
        <f>SUM(E39:E61)</f>
        <v>1.0000000000000002</v>
      </c>
      <c r="F62" s="117">
        <f t="shared" si="15"/>
        <v>0.10083242718425597</v>
      </c>
      <c r="G62" s="119">
        <v>0</v>
      </c>
      <c r="H62" s="2"/>
      <c r="I62" s="72">
        <v>38924.846999999994</v>
      </c>
      <c r="J62" s="306">
        <v>43449.506999999991</v>
      </c>
      <c r="K62" s="69">
        <f>SUM(K39:K61)</f>
        <v>1</v>
      </c>
      <c r="L62" s="307">
        <f>SUM(L39:L61)</f>
        <v>1</v>
      </c>
      <c r="M62" s="117">
        <f t="shared" si="17"/>
        <v>0.11624091932846896</v>
      </c>
      <c r="N62" s="119">
        <v>0</v>
      </c>
      <c r="O62" s="2"/>
      <c r="P62" s="51">
        <f t="shared" si="14"/>
        <v>2.3392316256464687</v>
      </c>
      <c r="Q62" s="298">
        <f t="shared" si="14"/>
        <v>2.3719741496103226</v>
      </c>
      <c r="R62" s="118">
        <f t="shared" si="9"/>
        <v>1.399712777686357E-2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151</v>
      </c>
      <c r="B68" s="70">
        <v>42025.310000000012</v>
      </c>
      <c r="C68" s="300">
        <v>66414.099999999977</v>
      </c>
      <c r="D68" s="4">
        <f>B68/$B$96</f>
        <v>0.15933079965424807</v>
      </c>
      <c r="E68" s="302">
        <f>C68/$C$96</f>
        <v>0.20673668468058681</v>
      </c>
      <c r="F68" s="120">
        <f t="shared" ref="F68:F92" si="28">(C68-B68)/B68</f>
        <v>0.58033575481061195</v>
      </c>
      <c r="G68" s="121">
        <f t="shared" ref="G68:G92" si="29">(E68-D68)/D68</f>
        <v>0.29753120632803409</v>
      </c>
      <c r="I68" s="28">
        <v>9848.4929999999968</v>
      </c>
      <c r="J68" s="300">
        <v>15654.503999999999</v>
      </c>
      <c r="K68" s="345">
        <f>I68/$I$96</f>
        <v>0.14709365522489248</v>
      </c>
      <c r="L68" s="302">
        <f>J68/$J$96</f>
        <v>0.18788039559515676</v>
      </c>
      <c r="M68" s="120">
        <f t="shared" ref="M68:M92" si="30">(J68-I68)/I68</f>
        <v>0.58953293666350826</v>
      </c>
      <c r="N68" s="121">
        <f t="shared" ref="N68:N92" si="31">(L68-K68)/K68</f>
        <v>0.27728415823174124</v>
      </c>
      <c r="P68" s="75">
        <f t="shared" ref="P68:Q96" si="32">(I68/B68)*10</f>
        <v>2.3434670678217469</v>
      </c>
      <c r="Q68" s="304">
        <f t="shared" si="32"/>
        <v>2.3571054941646437</v>
      </c>
      <c r="R68" s="124">
        <f t="shared" si="9"/>
        <v>5.8197644550532232E-3</v>
      </c>
    </row>
    <row r="69" spans="1:18" ht="20.100000000000001" customHeight="1" x14ac:dyDescent="0.25">
      <c r="A69" s="68" t="s">
        <v>146</v>
      </c>
      <c r="B69" s="28">
        <v>41171.889999999992</v>
      </c>
      <c r="C69" s="261">
        <v>53763.74</v>
      </c>
      <c r="D69" s="4">
        <f t="shared" ref="D69:D95" si="33">B69/$B$96</f>
        <v>0.15609522349690547</v>
      </c>
      <c r="E69" s="267">
        <f t="shared" ref="E69:E95" si="34">C69/$C$96</f>
        <v>0.16735809660341791</v>
      </c>
      <c r="F69" s="122">
        <f t="shared" si="28"/>
        <v>0.30583609350943103</v>
      </c>
      <c r="G69" s="103">
        <f t="shared" si="29"/>
        <v>7.2153861304639647E-2</v>
      </c>
      <c r="I69" s="28">
        <v>10735.061999999996</v>
      </c>
      <c r="J69" s="261">
        <v>13804.168000000003</v>
      </c>
      <c r="K69" s="346">
        <f t="shared" ref="K69:K95" si="35">I69/$I$96</f>
        <v>0.16033514047741565</v>
      </c>
      <c r="L69" s="267">
        <f t="shared" ref="L69:L96" si="36">J69/$J$96</f>
        <v>0.16567324935379651</v>
      </c>
      <c r="M69" s="122">
        <f t="shared" si="30"/>
        <v>0.28589550763656585</v>
      </c>
      <c r="N69" s="103">
        <f t="shared" si="31"/>
        <v>3.329344309978495E-2</v>
      </c>
      <c r="P69" s="73">
        <f t="shared" si="32"/>
        <v>2.6073765377299898</v>
      </c>
      <c r="Q69" s="274">
        <f t="shared" si="32"/>
        <v>2.5675609620908073</v>
      </c>
      <c r="R69" s="112">
        <f t="shared" si="9"/>
        <v>-1.5270358946255743E-2</v>
      </c>
    </row>
    <row r="70" spans="1:18" ht="20.100000000000001" customHeight="1" x14ac:dyDescent="0.25">
      <c r="A70" s="68" t="s">
        <v>150</v>
      </c>
      <c r="B70" s="28">
        <v>39844.07</v>
      </c>
      <c r="C70" s="261">
        <v>49720.24</v>
      </c>
      <c r="D70" s="4">
        <f t="shared" si="33"/>
        <v>0.15106105188944075</v>
      </c>
      <c r="E70" s="267">
        <f t="shared" si="34"/>
        <v>0.15477131481301568</v>
      </c>
      <c r="F70" s="122">
        <f t="shared" si="28"/>
        <v>0.24787051122036474</v>
      </c>
      <c r="G70" s="103">
        <f t="shared" si="29"/>
        <v>2.4561347065757327E-2</v>
      </c>
      <c r="I70" s="28">
        <v>9623.5690000000013</v>
      </c>
      <c r="J70" s="261">
        <v>13432.167000000005</v>
      </c>
      <c r="K70" s="346">
        <f t="shared" si="35"/>
        <v>0.14373426883879228</v>
      </c>
      <c r="L70" s="267">
        <f t="shared" si="36"/>
        <v>0.16120861125080752</v>
      </c>
      <c r="M70" s="122">
        <f t="shared" si="30"/>
        <v>0.39575733285644887</v>
      </c>
      <c r="N70" s="103">
        <f t="shared" si="31"/>
        <v>0.12157394720958221</v>
      </c>
      <c r="P70" s="73">
        <f t="shared" si="32"/>
        <v>2.4153077233324813</v>
      </c>
      <c r="Q70" s="274">
        <f t="shared" si="32"/>
        <v>2.7015491075666582</v>
      </c>
      <c r="R70" s="112">
        <f t="shared" si="9"/>
        <v>0.11851135218465662</v>
      </c>
    </row>
    <row r="71" spans="1:18" ht="20.100000000000001" customHeight="1" x14ac:dyDescent="0.25">
      <c r="A71" s="68" t="s">
        <v>152</v>
      </c>
      <c r="B71" s="28">
        <v>28149.680000000004</v>
      </c>
      <c r="C71" s="261">
        <v>31346.769999999997</v>
      </c>
      <c r="D71" s="4">
        <f t="shared" si="33"/>
        <v>0.10672404378245379</v>
      </c>
      <c r="E71" s="267">
        <f t="shared" si="34"/>
        <v>9.7577582249023631E-2</v>
      </c>
      <c r="F71" s="122">
        <f t="shared" si="28"/>
        <v>0.11357464809546654</v>
      </c>
      <c r="G71" s="103">
        <f t="shared" si="29"/>
        <v>-8.5701976886054812E-2</v>
      </c>
      <c r="I71" s="28">
        <v>8359.5190000000002</v>
      </c>
      <c r="J71" s="261">
        <v>9407.5299999999988</v>
      </c>
      <c r="K71" s="346">
        <f t="shared" si="35"/>
        <v>0.12485485907660576</v>
      </c>
      <c r="L71" s="267">
        <f t="shared" si="36"/>
        <v>0.11290619351295353</v>
      </c>
      <c r="M71" s="122">
        <f t="shared" si="30"/>
        <v>0.12536738058732788</v>
      </c>
      <c r="N71" s="103">
        <f t="shared" si="31"/>
        <v>-9.5700444916773542E-2</v>
      </c>
      <c r="P71" s="73">
        <f t="shared" si="32"/>
        <v>2.9696675059894106</v>
      </c>
      <c r="Q71" s="274">
        <f t="shared" si="32"/>
        <v>3.0011162234577915</v>
      </c>
      <c r="R71" s="112">
        <f t="shared" si="9"/>
        <v>1.0589979317534071E-2</v>
      </c>
    </row>
    <row r="72" spans="1:18" ht="20.100000000000001" customHeight="1" x14ac:dyDescent="0.25">
      <c r="A72" s="68" t="s">
        <v>153</v>
      </c>
      <c r="B72" s="28">
        <v>20645.429999999997</v>
      </c>
      <c r="C72" s="261">
        <v>26239.010000000009</v>
      </c>
      <c r="D72" s="4">
        <f t="shared" si="33"/>
        <v>7.8273137571282667E-2</v>
      </c>
      <c r="E72" s="267">
        <f t="shared" si="34"/>
        <v>8.1677925872680177E-2</v>
      </c>
      <c r="F72" s="122">
        <f t="shared" si="28"/>
        <v>0.27093550485507029</v>
      </c>
      <c r="G72" s="103">
        <f t="shared" si="29"/>
        <v>4.349880951554802E-2</v>
      </c>
      <c r="I72" s="28">
        <v>6760.4159999999993</v>
      </c>
      <c r="J72" s="261">
        <v>8048.8250000000025</v>
      </c>
      <c r="K72" s="346">
        <f t="shared" si="35"/>
        <v>0.10097121460926528</v>
      </c>
      <c r="L72" s="267">
        <f t="shared" si="36"/>
        <v>9.6599446720010307E-2</v>
      </c>
      <c r="M72" s="122">
        <f t="shared" si="30"/>
        <v>0.19058131925609362</v>
      </c>
      <c r="N72" s="103">
        <f t="shared" si="31"/>
        <v>-4.329717044776258E-2</v>
      </c>
      <c r="P72" s="73">
        <f t="shared" si="32"/>
        <v>3.2745338798949697</v>
      </c>
      <c r="Q72" s="274">
        <f t="shared" si="32"/>
        <v>3.0675033090044175</v>
      </c>
      <c r="R72" s="112">
        <f t="shared" ref="R72:R92" si="37">(Q72-P72)/P72</f>
        <v>-6.3224440022343786E-2</v>
      </c>
    </row>
    <row r="73" spans="1:18" ht="20.100000000000001" customHeight="1" x14ac:dyDescent="0.25">
      <c r="A73" s="68" t="s">
        <v>155</v>
      </c>
      <c r="B73" s="28">
        <v>26833.109999999997</v>
      </c>
      <c r="C73" s="261">
        <v>29546.12</v>
      </c>
      <c r="D73" s="4">
        <f t="shared" si="33"/>
        <v>0.1017325243647316</v>
      </c>
      <c r="E73" s="267">
        <f t="shared" si="34"/>
        <v>9.197244100235917E-2</v>
      </c>
      <c r="F73" s="122">
        <f t="shared" si="28"/>
        <v>0.10110680424296709</v>
      </c>
      <c r="G73" s="103">
        <f t="shared" si="29"/>
        <v>-9.5938672743247397E-2</v>
      </c>
      <c r="I73" s="28">
        <v>6864.3440000000001</v>
      </c>
      <c r="J73" s="261">
        <v>7575.8399999999992</v>
      </c>
      <c r="K73" s="346">
        <f t="shared" si="35"/>
        <v>0.10252344695590072</v>
      </c>
      <c r="L73" s="267">
        <f t="shared" si="36"/>
        <v>9.0922830654079648E-2</v>
      </c>
      <c r="M73" s="122">
        <f t="shared" si="30"/>
        <v>0.10365098252651661</v>
      </c>
      <c r="N73" s="103">
        <f t="shared" si="31"/>
        <v>-0.11315086105923601</v>
      </c>
      <c r="P73" s="73">
        <f t="shared" si="32"/>
        <v>2.5581619126519439</v>
      </c>
      <c r="Q73" s="274">
        <f t="shared" si="32"/>
        <v>2.5640727107315615</v>
      </c>
      <c r="R73" s="112">
        <f t="shared" si="37"/>
        <v>2.3105644917878155E-3</v>
      </c>
    </row>
    <row r="74" spans="1:18" ht="20.100000000000001" customHeight="1" x14ac:dyDescent="0.25">
      <c r="A74" s="68" t="s">
        <v>160</v>
      </c>
      <c r="B74" s="28">
        <v>20605.690000000002</v>
      </c>
      <c r="C74" s="261">
        <v>23790.220000000005</v>
      </c>
      <c r="D74" s="4">
        <f t="shared" si="33"/>
        <v>7.812247108058315E-2</v>
      </c>
      <c r="E74" s="267">
        <f t="shared" si="34"/>
        <v>7.4055226384484515E-2</v>
      </c>
      <c r="F74" s="122">
        <f t="shared" si="28"/>
        <v>0.15454614720497115</v>
      </c>
      <c r="G74" s="103">
        <f t="shared" si="29"/>
        <v>-5.2062417379287469E-2</v>
      </c>
      <c r="I74" s="28">
        <v>4241.3239999999996</v>
      </c>
      <c r="J74" s="261">
        <v>4829.5070000000005</v>
      </c>
      <c r="K74" s="346">
        <f t="shared" si="35"/>
        <v>6.3346935429924353E-2</v>
      </c>
      <c r="L74" s="267">
        <f t="shared" si="36"/>
        <v>5.7962212388816596E-2</v>
      </c>
      <c r="M74" s="122">
        <f t="shared" si="30"/>
        <v>0.13867910114860382</v>
      </c>
      <c r="N74" s="103">
        <f t="shared" si="31"/>
        <v>-8.5003686517155119E-2</v>
      </c>
      <c r="P74" s="73">
        <f t="shared" si="32"/>
        <v>2.0583266078447258</v>
      </c>
      <c r="Q74" s="274">
        <f t="shared" si="32"/>
        <v>2.0300388142690564</v>
      </c>
      <c r="R74" s="112">
        <f t="shared" si="37"/>
        <v>-1.3743102512428534E-2</v>
      </c>
    </row>
    <row r="75" spans="1:18" ht="20.100000000000001" customHeight="1" x14ac:dyDescent="0.25">
      <c r="A75" s="68" t="s">
        <v>163</v>
      </c>
      <c r="B75" s="28">
        <v>4666.8599999999997</v>
      </c>
      <c r="C75" s="261">
        <v>4708.2599999999984</v>
      </c>
      <c r="D75" s="4">
        <f t="shared" si="33"/>
        <v>1.7693493175289458E-2</v>
      </c>
      <c r="E75" s="267">
        <f t="shared" si="34"/>
        <v>1.4656075487196539E-2</v>
      </c>
      <c r="F75" s="122">
        <f t="shared" si="28"/>
        <v>8.8710610560416917E-3</v>
      </c>
      <c r="G75" s="103">
        <f t="shared" si="29"/>
        <v>-0.17166862744406758</v>
      </c>
      <c r="I75" s="28">
        <v>1560.7739999999999</v>
      </c>
      <c r="J75" s="261">
        <v>1963.3510000000001</v>
      </c>
      <c r="K75" s="346">
        <f t="shared" si="35"/>
        <v>2.331117589665509E-2</v>
      </c>
      <c r="L75" s="267">
        <f t="shared" si="36"/>
        <v>2.3563516453293357E-2</v>
      </c>
      <c r="M75" s="122">
        <f t="shared" si="30"/>
        <v>0.25793420443959231</v>
      </c>
      <c r="N75" s="103">
        <f t="shared" si="31"/>
        <v>1.0824874633393126E-2</v>
      </c>
      <c r="P75" s="73">
        <f t="shared" si="32"/>
        <v>3.3443771615175946</v>
      </c>
      <c r="Q75" s="274">
        <f t="shared" si="32"/>
        <v>4.1700139754389109</v>
      </c>
      <c r="R75" s="112">
        <f t="shared" si="37"/>
        <v>0.24687311689051933</v>
      </c>
    </row>
    <row r="76" spans="1:18" ht="20.100000000000001" customHeight="1" x14ac:dyDescent="0.25">
      <c r="A76" s="68" t="s">
        <v>167</v>
      </c>
      <c r="B76" s="28">
        <v>6004.7899999999991</v>
      </c>
      <c r="C76" s="261">
        <v>7901.0300000000007</v>
      </c>
      <c r="D76" s="4">
        <f t="shared" si="33"/>
        <v>2.2765994883936175E-2</v>
      </c>
      <c r="E76" s="267">
        <f t="shared" si="34"/>
        <v>2.4594668116587556E-2</v>
      </c>
      <c r="F76" s="122">
        <f t="shared" si="28"/>
        <v>0.3157878959963632</v>
      </c>
      <c r="G76" s="103">
        <f t="shared" si="29"/>
        <v>8.0324766915488649E-2</v>
      </c>
      <c r="I76" s="28">
        <v>944.23300000000029</v>
      </c>
      <c r="J76" s="261">
        <v>1280.4509999999998</v>
      </c>
      <c r="K76" s="346">
        <f t="shared" si="35"/>
        <v>1.4102734637062339E-2</v>
      </c>
      <c r="L76" s="267">
        <f t="shared" si="36"/>
        <v>1.5367567086137898E-2</v>
      </c>
      <c r="M76" s="122">
        <f t="shared" si="30"/>
        <v>0.35607524837619464</v>
      </c>
      <c r="N76" s="103">
        <f t="shared" si="31"/>
        <v>8.968703458062291E-2</v>
      </c>
      <c r="P76" s="73">
        <f t="shared" si="32"/>
        <v>1.5724663143923443</v>
      </c>
      <c r="Q76" s="274">
        <f t="shared" si="32"/>
        <v>1.6206127555521239</v>
      </c>
      <c r="R76" s="112">
        <f t="shared" si="37"/>
        <v>3.0618424521472232E-2</v>
      </c>
    </row>
    <row r="77" spans="1:18" ht="20.100000000000001" customHeight="1" x14ac:dyDescent="0.25">
      <c r="A77" s="68" t="s">
        <v>162</v>
      </c>
      <c r="B77" s="28">
        <v>5051.4000000000005</v>
      </c>
      <c r="C77" s="261">
        <v>4322.38</v>
      </c>
      <c r="D77" s="4">
        <f t="shared" si="33"/>
        <v>1.9151401890276799E-2</v>
      </c>
      <c r="E77" s="267">
        <f t="shared" si="34"/>
        <v>1.345489152348184E-2</v>
      </c>
      <c r="F77" s="122">
        <f t="shared" si="28"/>
        <v>-0.14432038642752512</v>
      </c>
      <c r="G77" s="103">
        <f t="shared" si="29"/>
        <v>-0.29744612950173049</v>
      </c>
      <c r="I77" s="28">
        <v>1259.9110000000003</v>
      </c>
      <c r="J77" s="261">
        <v>1198.0790000000002</v>
      </c>
      <c r="K77" s="346">
        <f t="shared" si="35"/>
        <v>1.8817591102318863E-2</v>
      </c>
      <c r="L77" s="267">
        <f t="shared" si="36"/>
        <v>1.4378964448458403E-2</v>
      </c>
      <c r="M77" s="122">
        <f t="shared" si="30"/>
        <v>-4.9076482386454352E-2</v>
      </c>
      <c r="N77" s="103">
        <f t="shared" si="31"/>
        <v>-0.23587645356548823</v>
      </c>
      <c r="P77" s="73">
        <f t="shared" si="32"/>
        <v>2.4941818109830942</v>
      </c>
      <c r="Q77" s="274">
        <f t="shared" si="32"/>
        <v>2.7718039598554505</v>
      </c>
      <c r="R77" s="112">
        <f t="shared" si="37"/>
        <v>0.11130790371810549</v>
      </c>
    </row>
    <row r="78" spans="1:18" ht="20.100000000000001" customHeight="1" x14ac:dyDescent="0.25">
      <c r="A78" s="68" t="s">
        <v>161</v>
      </c>
      <c r="B78" s="28">
        <v>342.51</v>
      </c>
      <c r="C78" s="261">
        <v>407.44000000000005</v>
      </c>
      <c r="D78" s="4">
        <f t="shared" si="33"/>
        <v>1.2985601341090997E-3</v>
      </c>
      <c r="E78" s="267">
        <f t="shared" si="34"/>
        <v>1.2682968647660412E-3</v>
      </c>
      <c r="F78" s="122">
        <f t="shared" si="28"/>
        <v>0.18957110741292243</v>
      </c>
      <c r="G78" s="103">
        <f t="shared" si="29"/>
        <v>-2.3305250598826627E-2</v>
      </c>
      <c r="I78" s="28">
        <v>534.32300000000009</v>
      </c>
      <c r="J78" s="261">
        <v>684.08499999999992</v>
      </c>
      <c r="K78" s="346">
        <f t="shared" si="35"/>
        <v>7.9804618981533775E-3</v>
      </c>
      <c r="L78" s="267">
        <f t="shared" si="36"/>
        <v>8.2101713615910683E-3</v>
      </c>
      <c r="M78" s="122">
        <f t="shared" si="30"/>
        <v>0.2802836486544652</v>
      </c>
      <c r="N78" s="103">
        <f t="shared" si="31"/>
        <v>2.8783980973688249E-2</v>
      </c>
      <c r="P78" s="73">
        <f t="shared" si="32"/>
        <v>15.600216052086074</v>
      </c>
      <c r="Q78" s="274">
        <f t="shared" si="32"/>
        <v>16.78983408600039</v>
      </c>
      <c r="R78" s="112">
        <f t="shared" si="37"/>
        <v>7.6256510162578131E-2</v>
      </c>
    </row>
    <row r="79" spans="1:18" ht="20.100000000000001" customHeight="1" x14ac:dyDescent="0.25">
      <c r="A79" s="68" t="s">
        <v>180</v>
      </c>
      <c r="B79" s="28">
        <v>3644.1299999999992</v>
      </c>
      <c r="C79" s="261">
        <v>3046.4199999999992</v>
      </c>
      <c r="D79" s="4">
        <f t="shared" si="33"/>
        <v>1.3816011040585654E-2</v>
      </c>
      <c r="E79" s="267">
        <f t="shared" si="34"/>
        <v>9.4830280158073859E-3</v>
      </c>
      <c r="F79" s="122">
        <f t="shared" si="28"/>
        <v>-0.16401994440373976</v>
      </c>
      <c r="G79" s="103">
        <f t="shared" si="29"/>
        <v>-0.31362040838341682</v>
      </c>
      <c r="I79" s="28">
        <v>675.44700000000012</v>
      </c>
      <c r="J79" s="261">
        <v>640.01899999999989</v>
      </c>
      <c r="K79" s="346">
        <f t="shared" si="35"/>
        <v>1.0088240722787536E-2</v>
      </c>
      <c r="L79" s="267">
        <f t="shared" si="36"/>
        <v>7.681305195515401E-3</v>
      </c>
      <c r="M79" s="122">
        <f t="shared" si="30"/>
        <v>-5.2451191581279089E-2</v>
      </c>
      <c r="N79" s="103">
        <f t="shared" si="31"/>
        <v>-0.2385882329151105</v>
      </c>
      <c r="P79" s="73">
        <f t="shared" si="32"/>
        <v>1.8535205933926624</v>
      </c>
      <c r="Q79" s="274">
        <f t="shared" si="32"/>
        <v>2.1008889122314063</v>
      </c>
      <c r="R79" s="112">
        <f t="shared" si="37"/>
        <v>0.13345862987470983</v>
      </c>
    </row>
    <row r="80" spans="1:18" ht="20.100000000000001" customHeight="1" x14ac:dyDescent="0.25">
      <c r="A80" s="68" t="s">
        <v>179</v>
      </c>
      <c r="B80" s="28">
        <v>2057.5299999999993</v>
      </c>
      <c r="C80" s="261">
        <v>2641.82</v>
      </c>
      <c r="D80" s="4">
        <f t="shared" si="33"/>
        <v>7.8007253298691863E-3</v>
      </c>
      <c r="E80" s="267">
        <f t="shared" si="34"/>
        <v>8.2235716259479261E-3</v>
      </c>
      <c r="F80" s="122">
        <f t="shared" si="28"/>
        <v>0.28397641832682929</v>
      </c>
      <c r="G80" s="103">
        <f t="shared" si="29"/>
        <v>5.4206022927079614E-2</v>
      </c>
      <c r="I80" s="28">
        <v>524.19999999999993</v>
      </c>
      <c r="J80" s="261">
        <v>610.96699999999998</v>
      </c>
      <c r="K80" s="346">
        <f t="shared" si="35"/>
        <v>7.8292683021543141E-3</v>
      </c>
      <c r="L80" s="267">
        <f t="shared" si="36"/>
        <v>7.3326322990230897E-3</v>
      </c>
      <c r="M80" s="122">
        <f t="shared" si="30"/>
        <v>0.16552270125906154</v>
      </c>
      <c r="N80" s="103">
        <f t="shared" si="31"/>
        <v>-6.3433258890178701E-2</v>
      </c>
      <c r="P80" s="73">
        <f t="shared" si="32"/>
        <v>2.5477149786394371</v>
      </c>
      <c r="Q80" s="274">
        <f t="shared" si="32"/>
        <v>2.3126745955439807</v>
      </c>
      <c r="R80" s="112">
        <f t="shared" si="37"/>
        <v>-9.2255368071422025E-2</v>
      </c>
    </row>
    <row r="81" spans="1:18" ht="20.100000000000001" customHeight="1" x14ac:dyDescent="0.25">
      <c r="A81" s="68" t="s">
        <v>183</v>
      </c>
      <c r="B81" s="28">
        <v>6320.6600000000008</v>
      </c>
      <c r="C81" s="261">
        <v>2122</v>
      </c>
      <c r="D81" s="4">
        <f t="shared" si="33"/>
        <v>2.3963554632734876E-2</v>
      </c>
      <c r="E81" s="267">
        <f t="shared" si="34"/>
        <v>6.6054534337167169E-3</v>
      </c>
      <c r="F81" s="122">
        <f t="shared" si="28"/>
        <v>-0.66427556615923022</v>
      </c>
      <c r="G81" s="103">
        <f t="shared" si="29"/>
        <v>-0.72435418972886911</v>
      </c>
      <c r="I81" s="28">
        <v>1301.7760000000001</v>
      </c>
      <c r="J81" s="261">
        <v>490.97099999999995</v>
      </c>
      <c r="K81" s="346">
        <f t="shared" si="35"/>
        <v>1.944287213526371E-2</v>
      </c>
      <c r="L81" s="267">
        <f t="shared" si="36"/>
        <v>5.8924783375921535E-3</v>
      </c>
      <c r="M81" s="122">
        <f t="shared" si="30"/>
        <v>-0.62284525141038094</v>
      </c>
      <c r="N81" s="103">
        <f t="shared" si="31"/>
        <v>-0.69693375049744255</v>
      </c>
      <c r="P81" s="73">
        <f t="shared" si="32"/>
        <v>2.0595570715716396</v>
      </c>
      <c r="Q81" s="274">
        <f t="shared" si="32"/>
        <v>2.3137181903864277</v>
      </c>
      <c r="R81" s="112">
        <f t="shared" si="37"/>
        <v>0.12340571782302628</v>
      </c>
    </row>
    <row r="82" spans="1:18" ht="20.100000000000001" customHeight="1" x14ac:dyDescent="0.25">
      <c r="A82" s="68" t="s">
        <v>178</v>
      </c>
      <c r="B82" s="28">
        <v>3204.0699999999993</v>
      </c>
      <c r="C82" s="261">
        <v>2901.7500000000009</v>
      </c>
      <c r="D82" s="4">
        <f t="shared" si="33"/>
        <v>1.2147609030086543E-2</v>
      </c>
      <c r="E82" s="267">
        <f t="shared" si="34"/>
        <v>9.0326929789290716E-3</v>
      </c>
      <c r="F82" s="122">
        <f t="shared" si="28"/>
        <v>-9.4354992244238864E-2</v>
      </c>
      <c r="G82" s="103">
        <f t="shared" si="29"/>
        <v>-0.2564221521653039</v>
      </c>
      <c r="I82" s="28">
        <v>516.09100000000001</v>
      </c>
      <c r="J82" s="261">
        <v>487.16300000000012</v>
      </c>
      <c r="K82" s="346">
        <f t="shared" si="35"/>
        <v>7.7081551074534961E-3</v>
      </c>
      <c r="L82" s="267">
        <f t="shared" si="36"/>
        <v>5.8467759284691091E-3</v>
      </c>
      <c r="M82" s="122">
        <f t="shared" si="30"/>
        <v>-5.6052130341354305E-2</v>
      </c>
      <c r="N82" s="103">
        <f t="shared" si="31"/>
        <v>-0.241481801162058</v>
      </c>
      <c r="P82" s="73">
        <f t="shared" si="32"/>
        <v>1.6107357205054826</v>
      </c>
      <c r="Q82" s="274">
        <f t="shared" si="32"/>
        <v>1.6788593090376498</v>
      </c>
      <c r="R82" s="112">
        <f t="shared" si="37"/>
        <v>4.2293461096640075E-2</v>
      </c>
    </row>
    <row r="83" spans="1:18" ht="20.100000000000001" customHeight="1" x14ac:dyDescent="0.25">
      <c r="A83" s="68" t="s">
        <v>182</v>
      </c>
      <c r="B83" s="28">
        <v>1106.8399999999999</v>
      </c>
      <c r="C83" s="261">
        <v>1310.69</v>
      </c>
      <c r="D83" s="4">
        <f t="shared" si="33"/>
        <v>4.1963688617480243E-3</v>
      </c>
      <c r="E83" s="267">
        <f t="shared" si="34"/>
        <v>4.079972554683395E-3</v>
      </c>
      <c r="F83" s="122">
        <f t="shared" si="28"/>
        <v>0.18417296086155194</v>
      </c>
      <c r="G83" s="103">
        <f t="shared" si="29"/>
        <v>-2.773738698846023E-2</v>
      </c>
      <c r="I83" s="28">
        <v>391.113</v>
      </c>
      <c r="J83" s="261">
        <v>362.82800000000003</v>
      </c>
      <c r="K83" s="346">
        <f t="shared" si="35"/>
        <v>5.8415273053423894E-3</v>
      </c>
      <c r="L83" s="267">
        <f t="shared" si="36"/>
        <v>4.3545466642060044E-3</v>
      </c>
      <c r="M83" s="122">
        <f t="shared" si="30"/>
        <v>-7.2319253003607573E-2</v>
      </c>
      <c r="N83" s="103">
        <f t="shared" si="31"/>
        <v>-0.25455340074785948</v>
      </c>
      <c r="P83" s="73">
        <f t="shared" si="32"/>
        <v>3.5336001590112391</v>
      </c>
      <c r="Q83" s="274">
        <f t="shared" si="32"/>
        <v>2.7682213185421425</v>
      </c>
      <c r="R83" s="112">
        <f t="shared" si="37"/>
        <v>-0.21660029602309688</v>
      </c>
    </row>
    <row r="84" spans="1:18" ht="20.100000000000001" customHeight="1" x14ac:dyDescent="0.25">
      <c r="A84" s="68" t="s">
        <v>187</v>
      </c>
      <c r="B84" s="28">
        <v>746.27</v>
      </c>
      <c r="C84" s="261">
        <v>763.50000000000011</v>
      </c>
      <c r="D84" s="4">
        <f t="shared" si="33"/>
        <v>2.8293377457055202E-3</v>
      </c>
      <c r="E84" s="267">
        <f t="shared" si="34"/>
        <v>2.3766558419616936E-3</v>
      </c>
      <c r="F84" s="122">
        <f t="shared" si="28"/>
        <v>2.3088158441314982E-2</v>
      </c>
      <c r="G84" s="103">
        <f t="shared" si="29"/>
        <v>-0.15999571080933161</v>
      </c>
      <c r="I84" s="28">
        <v>272.43099999999998</v>
      </c>
      <c r="J84" s="261">
        <v>301.04000000000002</v>
      </c>
      <c r="K84" s="346">
        <f t="shared" si="35"/>
        <v>4.0689343625032468E-3</v>
      </c>
      <c r="L84" s="267">
        <f t="shared" si="36"/>
        <v>3.6129866707987684E-3</v>
      </c>
      <c r="M84" s="122">
        <f t="shared" si="30"/>
        <v>0.10501374660005668</v>
      </c>
      <c r="N84" s="103">
        <f t="shared" si="31"/>
        <v>-0.11205579915621323</v>
      </c>
      <c r="P84" s="73">
        <f t="shared" si="32"/>
        <v>3.650568828976108</v>
      </c>
      <c r="Q84" s="274">
        <f t="shared" si="32"/>
        <v>3.9428945645055662</v>
      </c>
      <c r="R84" s="112">
        <f t="shared" si="37"/>
        <v>8.0076763163358336E-2</v>
      </c>
    </row>
    <row r="85" spans="1:18" ht="20.100000000000001" customHeight="1" x14ac:dyDescent="0.25">
      <c r="A85" s="68" t="s">
        <v>166</v>
      </c>
      <c r="B85" s="28">
        <v>1630.0599999999997</v>
      </c>
      <c r="C85" s="261">
        <v>1266.99</v>
      </c>
      <c r="D85" s="4">
        <f t="shared" si="33"/>
        <v>6.1800558588242056E-3</v>
      </c>
      <c r="E85" s="267">
        <f t="shared" si="34"/>
        <v>3.943941303480086E-3</v>
      </c>
      <c r="F85" s="122">
        <f t="shared" si="28"/>
        <v>-0.22273413248592061</v>
      </c>
      <c r="G85" s="103">
        <f t="shared" si="29"/>
        <v>-0.36182756376728842</v>
      </c>
      <c r="I85" s="28">
        <v>316.80600000000004</v>
      </c>
      <c r="J85" s="261">
        <v>263.66399999999999</v>
      </c>
      <c r="K85" s="346">
        <f t="shared" si="35"/>
        <v>4.7317038796877153E-3</v>
      </c>
      <c r="L85" s="267">
        <f t="shared" si="36"/>
        <v>3.1644117644482007E-3</v>
      </c>
      <c r="M85" s="122">
        <f t="shared" si="30"/>
        <v>-0.16774303516978858</v>
      </c>
      <c r="N85" s="103">
        <f t="shared" si="31"/>
        <v>-0.33123207941384392</v>
      </c>
      <c r="P85" s="73">
        <f t="shared" si="32"/>
        <v>1.9435235512803215</v>
      </c>
      <c r="Q85" s="274">
        <f t="shared" si="32"/>
        <v>2.0810266852934909</v>
      </c>
      <c r="R85" s="112">
        <f t="shared" si="37"/>
        <v>7.0749404566045726E-2</v>
      </c>
    </row>
    <row r="86" spans="1:18" ht="20.100000000000001" customHeight="1" x14ac:dyDescent="0.25">
      <c r="A86" s="68" t="s">
        <v>181</v>
      </c>
      <c r="B86" s="28">
        <v>43.93</v>
      </c>
      <c r="C86" s="261">
        <v>814.02</v>
      </c>
      <c r="D86" s="4">
        <f t="shared" si="33"/>
        <v>1.6655206181253904E-4</v>
      </c>
      <c r="E86" s="267">
        <f t="shared" si="34"/>
        <v>2.5339166843138935E-3</v>
      </c>
      <c r="F86" s="122">
        <f t="shared" ref="F86" si="38">(C86-B86)/B86</f>
        <v>17.52993398588664</v>
      </c>
      <c r="G86" s="103">
        <f t="shared" ref="G86" si="39">(E86-D86)/D86</f>
        <v>14.213961669030056</v>
      </c>
      <c r="I86" s="28">
        <v>17.885999999999999</v>
      </c>
      <c r="J86" s="261">
        <v>201.74500000000003</v>
      </c>
      <c r="K86" s="346">
        <f t="shared" si="35"/>
        <v>2.6713905542222828E-4</v>
      </c>
      <c r="L86" s="267">
        <f t="shared" si="36"/>
        <v>2.4212795505590538E-3</v>
      </c>
      <c r="M86" s="122">
        <f t="shared" si="30"/>
        <v>10.279492340377951</v>
      </c>
      <c r="N86" s="103">
        <f t="shared" si="31"/>
        <v>8.0637422773397365</v>
      </c>
      <c r="P86" s="73">
        <f t="shared" si="32"/>
        <v>4.0714773503300705</v>
      </c>
      <c r="Q86" s="274">
        <f t="shared" si="32"/>
        <v>2.4783789096091011</v>
      </c>
      <c r="R86" s="112">
        <f t="shared" si="37"/>
        <v>-0.39128264844499711</v>
      </c>
    </row>
    <row r="87" spans="1:18" ht="20.100000000000001" customHeight="1" x14ac:dyDescent="0.25">
      <c r="A87" s="68" t="s">
        <v>197</v>
      </c>
      <c r="B87" s="28">
        <v>1061.3399999999999</v>
      </c>
      <c r="C87" s="261">
        <v>1018.3100000000002</v>
      </c>
      <c r="D87" s="4">
        <f t="shared" si="33"/>
        <v>4.0238644499002996E-3</v>
      </c>
      <c r="E87" s="267">
        <f t="shared" si="34"/>
        <v>3.1698394373647835E-3</v>
      </c>
      <c r="F87" s="122">
        <f t="shared" si="28"/>
        <v>-4.0543087040910308E-2</v>
      </c>
      <c r="G87" s="103">
        <f t="shared" si="29"/>
        <v>-0.2122400053900117</v>
      </c>
      <c r="I87" s="28">
        <v>197.79799999999994</v>
      </c>
      <c r="J87" s="261">
        <v>190.74100000000001</v>
      </c>
      <c r="K87" s="346">
        <f t="shared" si="35"/>
        <v>2.9542419145927486E-3</v>
      </c>
      <c r="L87" s="267">
        <f t="shared" si="36"/>
        <v>2.2892130300784875E-3</v>
      </c>
      <c r="M87" s="122">
        <f t="shared" si="30"/>
        <v>-3.5677812718025122E-2</v>
      </c>
      <c r="N87" s="103">
        <f t="shared" si="31"/>
        <v>-0.22510982639210758</v>
      </c>
      <c r="P87" s="73">
        <f t="shared" si="32"/>
        <v>1.8636629166902212</v>
      </c>
      <c r="Q87" s="274">
        <f t="shared" si="32"/>
        <v>1.8731132955583267</v>
      </c>
      <c r="R87" s="112">
        <f t="shared" si="37"/>
        <v>5.0708627528463935E-3</v>
      </c>
    </row>
    <row r="88" spans="1:18" ht="20.100000000000001" customHeight="1" x14ac:dyDescent="0.25">
      <c r="A88" s="68" t="s">
        <v>191</v>
      </c>
      <c r="B88" s="28">
        <v>461.27000000000004</v>
      </c>
      <c r="C88" s="261">
        <v>602.94999999999982</v>
      </c>
      <c r="D88" s="4">
        <f t="shared" si="33"/>
        <v>1.7488156055604346E-3</v>
      </c>
      <c r="E88" s="267">
        <f t="shared" si="34"/>
        <v>1.87688885384519E-3</v>
      </c>
      <c r="F88" s="122">
        <f t="shared" si="28"/>
        <v>0.30715199340949934</v>
      </c>
      <c r="G88" s="103">
        <f t="shared" si="29"/>
        <v>7.3234278032252798E-2</v>
      </c>
      <c r="I88" s="28">
        <v>142.55400000000003</v>
      </c>
      <c r="J88" s="261">
        <v>165.98900000000003</v>
      </c>
      <c r="K88" s="346">
        <f t="shared" si="35"/>
        <v>2.1291368056949762E-3</v>
      </c>
      <c r="L88" s="267">
        <f t="shared" si="36"/>
        <v>1.99214737077869E-3</v>
      </c>
      <c r="M88" s="122">
        <f t="shared" si="30"/>
        <v>0.16439384373640864</v>
      </c>
      <c r="N88" s="103">
        <f t="shared" si="31"/>
        <v>-6.4340362981781835E-2</v>
      </c>
      <c r="P88" s="73">
        <f t="shared" si="32"/>
        <v>3.0904676220001304</v>
      </c>
      <c r="Q88" s="274">
        <f t="shared" si="32"/>
        <v>2.7529480056389435</v>
      </c>
      <c r="R88" s="112">
        <f t="shared" si="37"/>
        <v>-0.10921312165139151</v>
      </c>
    </row>
    <row r="89" spans="1:18" ht="20.100000000000001" customHeight="1" x14ac:dyDescent="0.25">
      <c r="A89" s="68" t="s">
        <v>190</v>
      </c>
      <c r="B89" s="28">
        <v>672.56999999999994</v>
      </c>
      <c r="C89" s="261">
        <v>540.89999999999986</v>
      </c>
      <c r="D89" s="4">
        <f t="shared" si="33"/>
        <v>2.5499185115697557E-3</v>
      </c>
      <c r="E89" s="267">
        <f t="shared" si="34"/>
        <v>1.6837369285096001E-3</v>
      </c>
      <c r="F89" s="122">
        <f t="shared" si="28"/>
        <v>-0.19577144386457929</v>
      </c>
      <c r="G89" s="103">
        <f t="shared" si="29"/>
        <v>-0.33968990739508986</v>
      </c>
      <c r="I89" s="28">
        <v>173.017</v>
      </c>
      <c r="J89" s="261">
        <v>146.08599999999998</v>
      </c>
      <c r="K89" s="346">
        <f t="shared" si="35"/>
        <v>2.5841215448947599E-3</v>
      </c>
      <c r="L89" s="267">
        <f t="shared" si="36"/>
        <v>1.7532778726757534E-3</v>
      </c>
      <c r="M89" s="122">
        <f t="shared" si="30"/>
        <v>-0.15565522463110568</v>
      </c>
      <c r="N89" s="103">
        <f t="shared" si="31"/>
        <v>-0.32151880543716577</v>
      </c>
      <c r="P89" s="73">
        <f t="shared" si="32"/>
        <v>2.5724757274335759</v>
      </c>
      <c r="Q89" s="274">
        <f t="shared" si="32"/>
        <v>2.7007949713440564</v>
      </c>
      <c r="R89" s="112">
        <f t="shared" si="37"/>
        <v>4.9881615030240897E-2</v>
      </c>
    </row>
    <row r="90" spans="1:18" ht="20.100000000000001" customHeight="1" x14ac:dyDescent="0.25">
      <c r="A90" s="68" t="s">
        <v>184</v>
      </c>
      <c r="B90" s="28">
        <v>1027.7</v>
      </c>
      <c r="C90" s="261">
        <v>547.41</v>
      </c>
      <c r="D90" s="4">
        <f t="shared" si="33"/>
        <v>3.8963249243056312E-3</v>
      </c>
      <c r="E90" s="267">
        <f t="shared" si="34"/>
        <v>1.7040015382426333E-3</v>
      </c>
      <c r="F90" s="122">
        <f t="shared" si="28"/>
        <v>-0.46734455580422307</v>
      </c>
      <c r="G90" s="103">
        <f t="shared" si="29"/>
        <v>-0.56266441548215962</v>
      </c>
      <c r="I90" s="28">
        <v>322.31299999999999</v>
      </c>
      <c r="J90" s="261">
        <v>143.01099999999997</v>
      </c>
      <c r="K90" s="346">
        <f t="shared" si="35"/>
        <v>4.8139545102485002E-3</v>
      </c>
      <c r="L90" s="267">
        <f t="shared" si="36"/>
        <v>1.716372697241571E-3</v>
      </c>
      <c r="M90" s="122">
        <f t="shared" si="30"/>
        <v>-0.55629776025168087</v>
      </c>
      <c r="N90" s="103">
        <f t="shared" si="31"/>
        <v>-0.64345888736847034</v>
      </c>
      <c r="P90" s="73">
        <f t="shared" si="32"/>
        <v>3.1362557166488267</v>
      </c>
      <c r="Q90" s="274">
        <f t="shared" si="32"/>
        <v>2.6125025118284277</v>
      </c>
      <c r="R90" s="112">
        <f t="shared" si="37"/>
        <v>-0.16699952176732685</v>
      </c>
    </row>
    <row r="91" spans="1:18" ht="20.100000000000001" customHeight="1" x14ac:dyDescent="0.25">
      <c r="A91" s="68" t="s">
        <v>186</v>
      </c>
      <c r="B91" s="28">
        <v>165.51000000000002</v>
      </c>
      <c r="C91" s="261">
        <v>388.65999999999997</v>
      </c>
      <c r="D91" s="4">
        <f t="shared" si="33"/>
        <v>6.2749901549267789E-4</v>
      </c>
      <c r="E91" s="267">
        <f t="shared" si="34"/>
        <v>1.2098376680246649E-3</v>
      </c>
      <c r="F91" s="122">
        <f t="shared" si="28"/>
        <v>1.3482569029061684</v>
      </c>
      <c r="G91" s="103">
        <f t="shared" si="29"/>
        <v>0.92803118117207983</v>
      </c>
      <c r="I91" s="28">
        <v>45.177</v>
      </c>
      <c r="J91" s="261">
        <v>124.68899999999999</v>
      </c>
      <c r="K91" s="346">
        <f t="shared" si="35"/>
        <v>6.74747909359835E-4</v>
      </c>
      <c r="L91" s="267">
        <f t="shared" si="36"/>
        <v>1.4964778600691853E-3</v>
      </c>
      <c r="M91" s="122">
        <f t="shared" si="30"/>
        <v>1.7600106248754899</v>
      </c>
      <c r="N91" s="103">
        <f t="shared" si="31"/>
        <v>1.2178325257635316</v>
      </c>
      <c r="P91" s="73">
        <f t="shared" si="32"/>
        <v>2.7295631683886166</v>
      </c>
      <c r="Q91" s="274">
        <f t="shared" si="32"/>
        <v>3.2081768126382961</v>
      </c>
      <c r="R91" s="112">
        <f t="shared" si="37"/>
        <v>0.17534441034102413</v>
      </c>
    </row>
    <row r="92" spans="1:18" ht="20.100000000000001" customHeight="1" x14ac:dyDescent="0.25">
      <c r="A92" s="68" t="s">
        <v>192</v>
      </c>
      <c r="B92" s="28">
        <v>625.73</v>
      </c>
      <c r="C92" s="261">
        <v>523.74</v>
      </c>
      <c r="D92" s="4">
        <f t="shared" si="33"/>
        <v>2.3723337500104725E-3</v>
      </c>
      <c r="E92" s="267">
        <f t="shared" si="34"/>
        <v>1.6303205378769053E-3</v>
      </c>
      <c r="F92" s="122">
        <f t="shared" si="28"/>
        <v>-0.16299362344781296</v>
      </c>
      <c r="G92" s="103">
        <f t="shared" si="29"/>
        <v>-0.3127777498129391</v>
      </c>
      <c r="I92" s="28">
        <v>99.031000000000006</v>
      </c>
      <c r="J92" s="261">
        <v>102.09299999999999</v>
      </c>
      <c r="K92" s="346">
        <f t="shared" si="35"/>
        <v>1.4790924632404503E-3</v>
      </c>
      <c r="L92" s="267">
        <f t="shared" si="36"/>
        <v>1.2252878294640532E-3</v>
      </c>
      <c r="M92" s="122">
        <f t="shared" si="30"/>
        <v>3.0919611030889149E-2</v>
      </c>
      <c r="N92" s="103">
        <f t="shared" si="31"/>
        <v>-0.17159483946010551</v>
      </c>
      <c r="P92" s="73">
        <f t="shared" si="32"/>
        <v>1.582647467757659</v>
      </c>
      <c r="Q92" s="274">
        <f t="shared" si="32"/>
        <v>1.9493069080077898</v>
      </c>
      <c r="R92" s="112">
        <f t="shared" si="37"/>
        <v>0.23167473977614525</v>
      </c>
    </row>
    <row r="93" spans="1:18" ht="20.100000000000001" customHeight="1" x14ac:dyDescent="0.25">
      <c r="A93" s="68" t="s">
        <v>196</v>
      </c>
      <c r="B93" s="28">
        <v>211.45000000000002</v>
      </c>
      <c r="C93" s="261">
        <v>258.53999999999996</v>
      </c>
      <c r="D93" s="4">
        <f t="shared" si="33"/>
        <v>8.0167160187255592E-4</v>
      </c>
      <c r="E93" s="267">
        <f t="shared" si="34"/>
        <v>8.047945008261638E-4</v>
      </c>
      <c r="F93" s="122">
        <f t="shared" ref="F93" si="40">(C93-B93)/B93</f>
        <v>0.22270040198628491</v>
      </c>
      <c r="G93" s="103">
        <f t="shared" ref="G93" si="41">(E93-D93)/D93</f>
        <v>3.8954840689296873E-3</v>
      </c>
      <c r="I93" s="28">
        <v>75.964999999999989</v>
      </c>
      <c r="J93" s="261">
        <v>92.734000000000009</v>
      </c>
      <c r="K93" s="346">
        <f t="shared" si="35"/>
        <v>1.1345867351643503E-3</v>
      </c>
      <c r="L93" s="267">
        <f t="shared" si="36"/>
        <v>1.1129640776303914E-3</v>
      </c>
      <c r="M93" s="122">
        <f t="shared" ref="M93" si="42">(J93-I93)/I93</f>
        <v>0.22074639636674814</v>
      </c>
      <c r="N93" s="103">
        <f t="shared" ref="N93" si="43">(L93-K93)/K93</f>
        <v>-1.9057738702389096E-2</v>
      </c>
      <c r="P93" s="73">
        <f t="shared" ref="P93" si="44">(I93/B93)*10</f>
        <v>3.5925750768503182</v>
      </c>
      <c r="Q93" s="274">
        <f t="shared" ref="Q93" si="45">(J93/C93)*10</f>
        <v>3.586833758799413</v>
      </c>
      <c r="R93" s="112">
        <f t="shared" ref="R93" si="46">(Q93-P93)/P93</f>
        <v>-1.5981066305060189E-3</v>
      </c>
    </row>
    <row r="94" spans="1:18" ht="20.100000000000001" customHeight="1" x14ac:dyDescent="0.25">
      <c r="A94" s="68" t="s">
        <v>201</v>
      </c>
      <c r="B94" s="28">
        <v>25.25</v>
      </c>
      <c r="C94" s="261">
        <v>274.42</v>
      </c>
      <c r="D94" s="4">
        <f t="shared" si="33"/>
        <v>9.5730470311099723E-5</v>
      </c>
      <c r="E94" s="267">
        <f t="shared" si="34"/>
        <v>8.5422645206434562E-4</v>
      </c>
      <c r="F94" s="122">
        <f t="shared" ref="F94" si="47">(C94-B94)/B94</f>
        <v>9.8681188118811889</v>
      </c>
      <c r="G94" s="103">
        <f t="shared" ref="G94" si="48">(E94-D94)/D94</f>
        <v>7.923245120266583</v>
      </c>
      <c r="I94" s="28">
        <v>3.3610000000000002</v>
      </c>
      <c r="J94" s="261">
        <v>83.067000000000007</v>
      </c>
      <c r="K94" s="346">
        <f t="shared" si="35"/>
        <v>5.0198723318467482E-5</v>
      </c>
      <c r="L94" s="267">
        <f t="shared" si="36"/>
        <v>9.969438074117769E-4</v>
      </c>
      <c r="M94" s="122">
        <f t="shared" ref="M94" si="49">(J94-I94)/I94</f>
        <v>23.714965783992859</v>
      </c>
      <c r="N94" s="103">
        <f t="shared" ref="N94" si="50">(L94-K94)/K94</f>
        <v>18.859943470813604</v>
      </c>
      <c r="P94" s="73">
        <f t="shared" ref="P94:P95" si="51">(I94/B94)*10</f>
        <v>1.3310891089108912</v>
      </c>
      <c r="Q94" s="274">
        <f t="shared" ref="Q94:Q95" si="52">(J94/C94)*10</f>
        <v>3.0270024050725168</v>
      </c>
      <c r="R94" s="112">
        <f t="shared" ref="R94:R95" si="53">(Q94-P94)/P94</f>
        <v>1.2740794623052973</v>
      </c>
    </row>
    <row r="95" spans="1:18" ht="20.100000000000001" customHeight="1" thickBot="1" x14ac:dyDescent="0.3">
      <c r="A95" s="15" t="s">
        <v>18</v>
      </c>
      <c r="B95" s="28">
        <f>B96-SUM(B68:B94)</f>
        <v>5416.3200000000943</v>
      </c>
      <c r="C95" s="261">
        <f>C96-SUM(C68:C94)</f>
        <v>4068.2800000001444</v>
      </c>
      <c r="D95" s="4">
        <f t="shared" si="33"/>
        <v>2.0534925186353453E-2</v>
      </c>
      <c r="E95" s="267">
        <f t="shared" si="34"/>
        <v>1.2663918046805842E-2</v>
      </c>
      <c r="F95" s="122">
        <f>(C95-B95)/B95</f>
        <v>-0.24888485170741878</v>
      </c>
      <c r="G95" s="103">
        <f>(E95-D95)/D95</f>
        <v>-0.3832985544441288</v>
      </c>
      <c r="I95" s="28">
        <f>I96-SUM(I68:I94)</f>
        <v>1146.9600000000355</v>
      </c>
      <c r="J95" s="261">
        <f>J96-SUM(J68:J94)</f>
        <v>1036.3329999999696</v>
      </c>
      <c r="K95" s="347">
        <f t="shared" si="35"/>
        <v>1.7130594375885523E-2</v>
      </c>
      <c r="L95" s="267">
        <f t="shared" si="36"/>
        <v>1.2437740218936986E-2</v>
      </c>
      <c r="M95" s="122">
        <f>(J95-I95)/I95</f>
        <v>-9.6452361023978569E-2</v>
      </c>
      <c r="N95" s="103">
        <f>(L95-K95)/K95</f>
        <v>-0.27394578693396632</v>
      </c>
      <c r="P95" s="73">
        <f t="shared" si="51"/>
        <v>2.1176001417937189</v>
      </c>
      <c r="Q95" s="274">
        <f t="shared" si="52"/>
        <v>2.5473492483308249</v>
      </c>
      <c r="R95" s="112">
        <f t="shared" si="53"/>
        <v>0.2029415743111378</v>
      </c>
    </row>
    <row r="96" spans="1:18" ht="26.25" customHeight="1" thickBot="1" x14ac:dyDescent="0.3">
      <c r="A96" s="19" t="s">
        <v>19</v>
      </c>
      <c r="B96" s="26">
        <v>263761.37000000011</v>
      </c>
      <c r="C96" s="280">
        <v>321249.71000000008</v>
      </c>
      <c r="D96" s="21">
        <f>SUM(D68:D95)</f>
        <v>0.99999999999999956</v>
      </c>
      <c r="E96" s="285">
        <f>SUM(E68:E95)</f>
        <v>1.0000000000000002</v>
      </c>
      <c r="F96" s="123">
        <f>(C96-B96)/B96</f>
        <v>0.21795587428136251</v>
      </c>
      <c r="G96" s="119">
        <v>0</v>
      </c>
      <c r="H96" s="2"/>
      <c r="I96" s="26">
        <v>66953.894</v>
      </c>
      <c r="J96" s="280">
        <v>83321.646999999954</v>
      </c>
      <c r="K96" s="34">
        <f t="shared" ref="K96" si="54">I96/$I$96</f>
        <v>1</v>
      </c>
      <c r="L96" s="285">
        <f t="shared" si="36"/>
        <v>1</v>
      </c>
      <c r="M96" s="123">
        <f>(J96-I96)/I96</f>
        <v>0.24446304795953994</v>
      </c>
      <c r="N96" s="119">
        <f>(L96-K96)/K96</f>
        <v>0</v>
      </c>
      <c r="O96" s="2"/>
      <c r="P96" s="67">
        <f t="shared" si="32"/>
        <v>2.5384268363483238</v>
      </c>
      <c r="Q96" s="305">
        <f t="shared" si="32"/>
        <v>2.593672286894825</v>
      </c>
      <c r="R96" s="118">
        <f>(Q96-P96)/P96</f>
        <v>2.1763656826908999E-2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115</v>
      </c>
      <c r="B1" s="7"/>
    </row>
    <row r="3" spans="1:21" ht="15.75" thickBot="1" x14ac:dyDescent="0.3"/>
    <row r="4" spans="1:21" x14ac:dyDescent="0.25">
      <c r="A4" s="368" t="s">
        <v>17</v>
      </c>
      <c r="B4" s="376"/>
      <c r="C4" s="376"/>
      <c r="D4" s="376"/>
      <c r="E4" s="379" t="s">
        <v>1</v>
      </c>
      <c r="F4" s="381"/>
      <c r="G4" s="375" t="s">
        <v>13</v>
      </c>
      <c r="H4" s="375"/>
      <c r="I4" s="379" t="s">
        <v>37</v>
      </c>
      <c r="J4" s="380"/>
      <c r="L4" s="387" t="s">
        <v>20</v>
      </c>
      <c r="M4" s="375"/>
      <c r="N4" s="388" t="s">
        <v>13</v>
      </c>
      <c r="O4" s="389"/>
      <c r="P4" s="375" t="s">
        <v>37</v>
      </c>
      <c r="Q4" s="380"/>
      <c r="R4"/>
      <c r="S4" s="374" t="s">
        <v>23</v>
      </c>
      <c r="T4" s="375"/>
      <c r="U4" s="243" t="s">
        <v>0</v>
      </c>
    </row>
    <row r="5" spans="1:21" x14ac:dyDescent="0.25">
      <c r="A5" s="377"/>
      <c r="B5" s="378"/>
      <c r="C5" s="378"/>
      <c r="D5" s="378"/>
      <c r="E5" s="382" t="s">
        <v>143</v>
      </c>
      <c r="F5" s="373"/>
      <c r="G5" s="383" t="str">
        <f>E5</f>
        <v>jan - dez</v>
      </c>
      <c r="H5" s="383"/>
      <c r="I5" s="382" t="str">
        <f>G5</f>
        <v>jan - dez</v>
      </c>
      <c r="J5" s="384"/>
      <c r="L5" s="372" t="str">
        <f>E5</f>
        <v>jan - dez</v>
      </c>
      <c r="M5" s="383"/>
      <c r="N5" s="385" t="str">
        <f>E5</f>
        <v>jan - dez</v>
      </c>
      <c r="O5" s="386"/>
      <c r="P5" s="383" t="str">
        <f>E5</f>
        <v>jan - dez</v>
      </c>
      <c r="Q5" s="384"/>
      <c r="R5"/>
      <c r="S5" s="372" t="str">
        <f>E5</f>
        <v>jan - dez</v>
      </c>
      <c r="T5" s="373"/>
      <c r="U5" s="244" t="s">
        <v>38</v>
      </c>
    </row>
    <row r="6" spans="1:21" ht="19.5" customHeight="1" thickBot="1" x14ac:dyDescent="0.3">
      <c r="A6" s="369"/>
      <c r="B6" s="390"/>
      <c r="C6" s="390"/>
      <c r="D6" s="390"/>
      <c r="E6" s="172">
        <v>2016</v>
      </c>
      <c r="F6" s="279">
        <v>2017</v>
      </c>
      <c r="G6" s="254">
        <f>E6</f>
        <v>2016</v>
      </c>
      <c r="H6" s="257">
        <f>F6</f>
        <v>2017</v>
      </c>
      <c r="I6" s="259" t="s">
        <v>1</v>
      </c>
      <c r="J6" s="260" t="s">
        <v>15</v>
      </c>
      <c r="L6" s="253">
        <f>E6</f>
        <v>2016</v>
      </c>
      <c r="M6" s="258">
        <f>F6</f>
        <v>2017</v>
      </c>
      <c r="N6" s="256">
        <f>G6</f>
        <v>2016</v>
      </c>
      <c r="O6" s="257">
        <f>H6</f>
        <v>2017</v>
      </c>
      <c r="P6" s="255">
        <v>1000</v>
      </c>
      <c r="Q6" s="260" t="s">
        <v>15</v>
      </c>
      <c r="R6"/>
      <c r="S6" s="253">
        <f>E6</f>
        <v>2016</v>
      </c>
      <c r="T6" s="258">
        <f>F6</f>
        <v>2017</v>
      </c>
      <c r="U6" s="244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607225.10000000009</v>
      </c>
      <c r="F7" s="280">
        <v>605657.61999999965</v>
      </c>
      <c r="G7" s="21">
        <f>E7/E17</f>
        <v>0.56759625062836627</v>
      </c>
      <c r="H7" s="285">
        <f>F7/F17</f>
        <v>0.52367581505377681</v>
      </c>
      <c r="I7" s="179">
        <f t="shared" ref="I7:I21" si="0">(F7-E7)/E7</f>
        <v>-2.5813820937251224E-3</v>
      </c>
      <c r="J7" s="119">
        <f t="shared" ref="J7:J21" si="1">(H7-G7)/G7</f>
        <v>-7.7379714059010549E-2</v>
      </c>
      <c r="K7" s="13"/>
      <c r="L7" s="26">
        <v>65413.864999999962</v>
      </c>
      <c r="M7" s="280">
        <v>64144.230999999992</v>
      </c>
      <c r="N7" s="21">
        <f>L7/L17</f>
        <v>0.59529125772842084</v>
      </c>
      <c r="O7" s="285">
        <f>M7/M17</f>
        <v>0.53480524138931806</v>
      </c>
      <c r="P7" s="179">
        <f t="shared" ref="P7:P21" si="2">(M7-L7)/L7</f>
        <v>-1.9409249094209154E-2</v>
      </c>
      <c r="Q7" s="119">
        <f t="shared" ref="Q7:Q21" si="3">(O7-N7)/N7</f>
        <v>-0.10160743258671748</v>
      </c>
      <c r="R7" s="78"/>
      <c r="S7" s="40">
        <f>(L7/E7)*10</f>
        <v>1.0772589110693869</v>
      </c>
      <c r="T7" s="294">
        <f>(M7/F7)*10</f>
        <v>1.0590840250635338</v>
      </c>
      <c r="U7" s="115">
        <f>(T7-S7)/S7</f>
        <v>-1.6871418578297923E-2</v>
      </c>
    </row>
    <row r="8" spans="1:21" s="10" customFormat="1" ht="24" customHeight="1" x14ac:dyDescent="0.25">
      <c r="A8" s="88"/>
      <c r="B8" s="5" t="s">
        <v>36</v>
      </c>
      <c r="C8" s="92"/>
      <c r="D8" s="92"/>
      <c r="E8" s="93">
        <v>229117.67999999988</v>
      </c>
      <c r="F8" s="281">
        <v>234732.49999999971</v>
      </c>
      <c r="G8" s="94">
        <f>E8/E7</f>
        <v>0.3773191852576579</v>
      </c>
      <c r="H8" s="286">
        <f>F8/F7</f>
        <v>0.38756632831598792</v>
      </c>
      <c r="I8" s="250">
        <f t="shared" si="0"/>
        <v>2.4506271187801115E-2</v>
      </c>
      <c r="J8" s="290">
        <f t="shared" si="1"/>
        <v>2.7157757831297688E-2</v>
      </c>
      <c r="K8" s="5"/>
      <c r="L8" s="93">
        <v>45195.281999999956</v>
      </c>
      <c r="M8" s="281">
        <v>43871.185999999994</v>
      </c>
      <c r="N8" s="94">
        <f>L8/L7</f>
        <v>0.69091288215426472</v>
      </c>
      <c r="O8" s="286">
        <f>M8/M7</f>
        <v>0.68394593428051231</v>
      </c>
      <c r="P8" s="250">
        <f t="shared" si="2"/>
        <v>-2.9297217351137727E-2</v>
      </c>
      <c r="Q8" s="290">
        <f t="shared" si="3"/>
        <v>-1.0083685011096447E-2</v>
      </c>
      <c r="R8" s="87"/>
      <c r="S8" s="49">
        <f t="shared" ref="S8:T21" si="4">(L8/E8)*10</f>
        <v>1.9725794185765142</v>
      </c>
      <c r="T8" s="295">
        <f t="shared" si="4"/>
        <v>1.8689864420137836</v>
      </c>
      <c r="U8" s="112">
        <f t="shared" ref="U8:U21" si="5">(T8-S8)/S8</f>
        <v>-5.2516504829745757E-2</v>
      </c>
    </row>
    <row r="9" spans="1:21" s="10" customFormat="1" ht="24" customHeight="1" x14ac:dyDescent="0.25">
      <c r="A9" s="37"/>
      <c r="B9" s="22" t="s">
        <v>41</v>
      </c>
      <c r="C9" s="57"/>
      <c r="D9" s="57"/>
      <c r="E9" s="58">
        <v>378107.42000000016</v>
      </c>
      <c r="F9" s="264">
        <f>F10+F11</f>
        <v>370925.11999999994</v>
      </c>
      <c r="G9" s="91">
        <f>E9/E7</f>
        <v>0.62268081474234205</v>
      </c>
      <c r="H9" s="270">
        <f>F9/F7</f>
        <v>0.61243367168401208</v>
      </c>
      <c r="I9" s="251">
        <f t="shared" si="0"/>
        <v>-1.8995395541299396E-2</v>
      </c>
      <c r="J9" s="291">
        <f t="shared" si="1"/>
        <v>-1.645649394637301E-2</v>
      </c>
      <c r="K9" s="5"/>
      <c r="L9" s="58">
        <v>20218.583000000006</v>
      </c>
      <c r="M9" s="264">
        <f>M10+M11</f>
        <v>20273.044999999998</v>
      </c>
      <c r="N9" s="91">
        <f>L9/L7</f>
        <v>0.30908711784573528</v>
      </c>
      <c r="O9" s="270">
        <f>M9/M7</f>
        <v>0.31605406571948769</v>
      </c>
      <c r="P9" s="251">
        <f t="shared" si="2"/>
        <v>2.6936605794774166E-3</v>
      </c>
      <c r="Q9" s="291">
        <f t="shared" si="3"/>
        <v>2.2540401949814014E-2</v>
      </c>
      <c r="R9" s="87"/>
      <c r="S9" s="129">
        <f t="shared" si="4"/>
        <v>0.53473118829564359</v>
      </c>
      <c r="T9" s="296">
        <f t="shared" si="4"/>
        <v>0.54655357393966741</v>
      </c>
      <c r="U9" s="113">
        <f t="shared" si="5"/>
        <v>2.210902581109115E-2</v>
      </c>
    </row>
    <row r="10" spans="1:21" ht="24" customHeight="1" x14ac:dyDescent="0.25">
      <c r="A10" s="15"/>
      <c r="B10" s="1"/>
      <c r="C10" s="1" t="s">
        <v>40</v>
      </c>
      <c r="D10" s="1"/>
      <c r="E10" s="28"/>
      <c r="F10" s="261">
        <v>82900.290000000037</v>
      </c>
      <c r="G10" s="4"/>
      <c r="H10" s="287">
        <f>F10/F9</f>
        <v>0.22349602528941703</v>
      </c>
      <c r="I10" s="252" t="e">
        <f t="shared" si="0"/>
        <v>#DIV/0!</v>
      </c>
      <c r="J10" s="292" t="e">
        <f t="shared" si="1"/>
        <v>#DIV/0!</v>
      </c>
      <c r="K10" s="1"/>
      <c r="L10" s="28"/>
      <c r="M10" s="261">
        <v>7078.1580000000031</v>
      </c>
      <c r="N10" s="4"/>
      <c r="O10" s="287">
        <f>M10/M9</f>
        <v>0.3491413352064282</v>
      </c>
      <c r="P10" s="252" t="e">
        <f t="shared" si="2"/>
        <v>#DIV/0!</v>
      </c>
      <c r="Q10" s="292" t="e">
        <f t="shared" si="3"/>
        <v>#DIV/0!</v>
      </c>
      <c r="R10" s="9"/>
      <c r="S10" s="131" t="e">
        <f t="shared" si="4"/>
        <v>#DIV/0!</v>
      </c>
      <c r="T10" s="297">
        <f t="shared" si="4"/>
        <v>0.85381583104232806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39</v>
      </c>
      <c r="D11" s="1"/>
      <c r="E11" s="28"/>
      <c r="F11" s="261">
        <v>288024.8299999999</v>
      </c>
      <c r="G11" s="4"/>
      <c r="H11" s="267">
        <f>F11/F9</f>
        <v>0.77650397471058297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1">
        <v>13194.886999999995</v>
      </c>
      <c r="N11" s="4"/>
      <c r="O11" s="267">
        <f>M11/M9</f>
        <v>0.6508586647935718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297">
        <f t="shared" si="4"/>
        <v>0.4581163019868808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462593.62999999919</v>
      </c>
      <c r="F12" s="280">
        <v>550893.06000000006</v>
      </c>
      <c r="G12" s="21">
        <f>E12/E17</f>
        <v>0.43240374937163373</v>
      </c>
      <c r="H12" s="285">
        <f>F12/F17</f>
        <v>0.47632418494622319</v>
      </c>
      <c r="I12" s="179">
        <f t="shared" si="0"/>
        <v>0.19087904431369065</v>
      </c>
      <c r="J12" s="119">
        <f t="shared" si="1"/>
        <v>0.10157274454352987</v>
      </c>
      <c r="K12" s="13"/>
      <c r="L12" s="26">
        <v>44471.614000000016</v>
      </c>
      <c r="M12" s="280">
        <v>55795.189999999908</v>
      </c>
      <c r="N12" s="21">
        <f>L12/L17</f>
        <v>0.40470874227157916</v>
      </c>
      <c r="O12" s="285">
        <f>M12/M17</f>
        <v>0.46519475861068194</v>
      </c>
      <c r="P12" s="179">
        <f t="shared" si="2"/>
        <v>0.25462480403791704</v>
      </c>
      <c r="Q12" s="119">
        <f t="shared" si="3"/>
        <v>0.14945567026697371</v>
      </c>
      <c r="R12" s="9"/>
      <c r="S12" s="51">
        <f t="shared" si="4"/>
        <v>0.96135379123141174</v>
      </c>
      <c r="T12" s="298">
        <f t="shared" si="4"/>
        <v>1.0128134487662614</v>
      </c>
      <c r="U12" s="118">
        <f t="shared" si="5"/>
        <v>5.3528324332017568E-2</v>
      </c>
    </row>
    <row r="13" spans="1:21" s="10" customFormat="1" ht="24" customHeight="1" x14ac:dyDescent="0.25">
      <c r="A13" s="88"/>
      <c r="B13" s="5" t="s">
        <v>36</v>
      </c>
      <c r="C13" s="5"/>
      <c r="D13" s="5"/>
      <c r="E13" s="53">
        <v>260492.31999999931</v>
      </c>
      <c r="F13" s="263">
        <v>308826.08000000025</v>
      </c>
      <c r="G13" s="89">
        <f>E13/E12</f>
        <v>0.56311263948878798</v>
      </c>
      <c r="H13" s="269">
        <f>F13/F12</f>
        <v>0.5605917054028603</v>
      </c>
      <c r="I13" s="251">
        <f t="shared" si="0"/>
        <v>0.18554773515012293</v>
      </c>
      <c r="J13" s="291">
        <f t="shared" si="1"/>
        <v>-4.4767847658618888E-3</v>
      </c>
      <c r="K13" s="5"/>
      <c r="L13" s="53">
        <v>31066.938000000027</v>
      </c>
      <c r="M13" s="263">
        <v>38371.621999999908</v>
      </c>
      <c r="N13" s="89">
        <f>L13/L12</f>
        <v>0.69857905314612634</v>
      </c>
      <c r="O13" s="269">
        <f>M13/M12</f>
        <v>0.6877227588973166</v>
      </c>
      <c r="P13" s="251">
        <f t="shared" si="2"/>
        <v>0.23512725972543141</v>
      </c>
      <c r="Q13" s="291">
        <f t="shared" si="3"/>
        <v>-1.5540537896058068E-2</v>
      </c>
      <c r="R13" s="87"/>
      <c r="S13" s="39">
        <f t="shared" si="4"/>
        <v>1.192623951447018</v>
      </c>
      <c r="T13" s="297">
        <f t="shared" si="4"/>
        <v>1.2424994029001655</v>
      </c>
      <c r="U13" s="112">
        <f t="shared" si="5"/>
        <v>4.1819931079392823E-2</v>
      </c>
    </row>
    <row r="14" spans="1:21" s="10" customFormat="1" ht="24" customHeight="1" x14ac:dyDescent="0.25">
      <c r="A14" s="37"/>
      <c r="B14" s="22" t="s">
        <v>41</v>
      </c>
      <c r="C14" s="22"/>
      <c r="D14" s="22"/>
      <c r="E14" s="30">
        <v>202101.30999999985</v>
      </c>
      <c r="F14" s="262">
        <f>F15+F16</f>
        <v>242066.97999999986</v>
      </c>
      <c r="G14" s="86">
        <f>E14/E12</f>
        <v>0.43688736051121196</v>
      </c>
      <c r="H14" s="268">
        <f>F14/F12</f>
        <v>0.43940829459713987</v>
      </c>
      <c r="I14" s="251">
        <f t="shared" si="0"/>
        <v>0.19775067267005861</v>
      </c>
      <c r="J14" s="291">
        <f t="shared" si="1"/>
        <v>5.7702151945483223E-3</v>
      </c>
      <c r="K14" s="5"/>
      <c r="L14" s="30">
        <v>13404.675999999989</v>
      </c>
      <c r="M14" s="262">
        <f>M15+M16</f>
        <v>17423.567999999999</v>
      </c>
      <c r="N14" s="86">
        <f>L14/L12</f>
        <v>0.30142094685387366</v>
      </c>
      <c r="O14" s="268">
        <f>M14/M12</f>
        <v>0.31227724110268335</v>
      </c>
      <c r="P14" s="251">
        <f t="shared" si="2"/>
        <v>0.2998126922276983</v>
      </c>
      <c r="Q14" s="291">
        <f t="shared" si="3"/>
        <v>3.601705310172993E-2</v>
      </c>
      <c r="R14" s="87"/>
      <c r="S14" s="84">
        <f t="shared" si="4"/>
        <v>0.66326517131432738</v>
      </c>
      <c r="T14" s="299">
        <f t="shared" si="4"/>
        <v>0.71978292950157885</v>
      </c>
      <c r="U14" s="113">
        <f t="shared" si="5"/>
        <v>8.5211406586080465E-2</v>
      </c>
    </row>
    <row r="15" spans="1:21" ht="24" customHeight="1" x14ac:dyDescent="0.25">
      <c r="A15" s="15"/>
      <c r="B15" s="1"/>
      <c r="C15" s="1" t="s">
        <v>40</v>
      </c>
      <c r="D15" s="1"/>
      <c r="E15" s="28"/>
      <c r="F15" s="261">
        <v>100376.04</v>
      </c>
      <c r="G15" s="4">
        <f>E15/E14</f>
        <v>0</v>
      </c>
      <c r="H15" s="267">
        <f>F15/F14</f>
        <v>0.41466225587645222</v>
      </c>
      <c r="I15" s="252" t="e">
        <f t="shared" si="0"/>
        <v>#DIV/0!</v>
      </c>
      <c r="J15" s="292" t="e">
        <f t="shared" si="1"/>
        <v>#DIV/0!</v>
      </c>
      <c r="K15" s="1"/>
      <c r="L15" s="28"/>
      <c r="M15" s="261">
        <v>8263.1689999999999</v>
      </c>
      <c r="N15" s="4">
        <f>L15/L14</f>
        <v>0</v>
      </c>
      <c r="O15" s="267">
        <f>M15/M14</f>
        <v>0.47425240341128755</v>
      </c>
      <c r="P15" s="252" t="e">
        <f t="shared" si="2"/>
        <v>#DIV/0!</v>
      </c>
      <c r="Q15" s="292" t="e">
        <f t="shared" si="3"/>
        <v>#DIV/0!</v>
      </c>
      <c r="R15" s="9"/>
      <c r="S15" s="131" t="e">
        <f t="shared" si="4"/>
        <v>#DIV/0!</v>
      </c>
      <c r="T15" s="297">
        <f t="shared" si="4"/>
        <v>0.8232212587784894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39</v>
      </c>
      <c r="D16" s="1"/>
      <c r="E16" s="28"/>
      <c r="F16" s="261">
        <v>141690.93999999986</v>
      </c>
      <c r="G16" s="4">
        <f>E16/E14</f>
        <v>0</v>
      </c>
      <c r="H16" s="267">
        <f>F16/F14</f>
        <v>0.58533774412354767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1">
        <v>9160.3989999999994</v>
      </c>
      <c r="N16" s="4">
        <f>L16/L14</f>
        <v>0</v>
      </c>
      <c r="O16" s="267">
        <f>M16/M14</f>
        <v>0.52574759658871251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297">
        <f t="shared" si="4"/>
        <v>0.64650562696528147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1069818.7299999993</v>
      </c>
      <c r="F17" s="280">
        <f>F7+F12</f>
        <v>1156550.6799999997</v>
      </c>
      <c r="G17" s="21">
        <f>G7+G12</f>
        <v>1</v>
      </c>
      <c r="H17" s="285">
        <f>H7+H12</f>
        <v>1</v>
      </c>
      <c r="I17" s="179">
        <f t="shared" si="0"/>
        <v>8.107163163987649E-2</v>
      </c>
      <c r="J17" s="119">
        <v>0</v>
      </c>
      <c r="K17" s="13"/>
      <c r="L17" s="26">
        <f>L7+L12</f>
        <v>109885.47899999998</v>
      </c>
      <c r="M17" s="280">
        <f>M7+M12</f>
        <v>119939.4209999999</v>
      </c>
      <c r="N17" s="21">
        <f>N7+N12</f>
        <v>1</v>
      </c>
      <c r="O17" s="285">
        <f>O7+O12</f>
        <v>1</v>
      </c>
      <c r="P17" s="179">
        <f t="shared" si="2"/>
        <v>9.1494727888476735E-2</v>
      </c>
      <c r="Q17" s="119">
        <f t="shared" si="3"/>
        <v>0</v>
      </c>
      <c r="R17" s="9"/>
      <c r="S17" s="51">
        <f t="shared" si="4"/>
        <v>1.0271411026800779</v>
      </c>
      <c r="T17" s="298">
        <f t="shared" si="4"/>
        <v>1.0370442305217438</v>
      </c>
      <c r="U17" s="118">
        <f t="shared" si="5"/>
        <v>9.6414483032818792E-3</v>
      </c>
    </row>
    <row r="18" spans="1:21" s="83" customFormat="1" ht="24" customHeight="1" x14ac:dyDescent="0.25">
      <c r="A18" s="80"/>
      <c r="B18" s="79" t="s">
        <v>36</v>
      </c>
      <c r="C18" s="127"/>
      <c r="D18" s="46"/>
      <c r="E18" s="81">
        <f>E8+E13</f>
        <v>489609.99999999919</v>
      </c>
      <c r="F18" s="282">
        <f>F8+F13</f>
        <v>543558.57999999996</v>
      </c>
      <c r="G18" s="82">
        <f>E18/E17</f>
        <v>0.45765697147590556</v>
      </c>
      <c r="H18" s="288">
        <f>F18/F17</f>
        <v>0.46998250003190528</v>
      </c>
      <c r="I18" s="251">
        <f t="shared" si="0"/>
        <v>0.11018684258900117</v>
      </c>
      <c r="J18" s="291">
        <f t="shared" si="1"/>
        <v>2.6931805531664729E-2</v>
      </c>
      <c r="K18" s="46"/>
      <c r="L18" s="81">
        <f>L8+L13</f>
        <v>76262.219999999987</v>
      </c>
      <c r="M18" s="282">
        <f>M8+M13</f>
        <v>82242.807999999903</v>
      </c>
      <c r="N18" s="82">
        <f>L18/L17</f>
        <v>0.69401544857441999</v>
      </c>
      <c r="O18" s="288">
        <f>M18/M17</f>
        <v>0.68570289329644152</v>
      </c>
      <c r="P18" s="251">
        <f t="shared" si="2"/>
        <v>7.842137299438591E-2</v>
      </c>
      <c r="Q18" s="291">
        <f t="shared" si="3"/>
        <v>-1.1977478736321111E-2</v>
      </c>
      <c r="R18" s="47"/>
      <c r="S18" s="39">
        <f t="shared" si="4"/>
        <v>1.5576115683911709</v>
      </c>
      <c r="T18" s="297">
        <f t="shared" si="4"/>
        <v>1.5130440586550931</v>
      </c>
      <c r="U18" s="112">
        <f t="shared" si="5"/>
        <v>-2.8612723891175768E-2</v>
      </c>
    </row>
    <row r="19" spans="1:21" s="10" customFormat="1" ht="24" customHeight="1" x14ac:dyDescent="0.25">
      <c r="A19" s="48"/>
      <c r="B19" s="43" t="s">
        <v>41</v>
      </c>
      <c r="C19" s="5"/>
      <c r="D19" s="43"/>
      <c r="E19" s="44">
        <f>E9+E14</f>
        <v>580208.73</v>
      </c>
      <c r="F19" s="283">
        <f>F9+F14</f>
        <v>612992.09999999986</v>
      </c>
      <c r="G19" s="45">
        <f>E19/E17</f>
        <v>0.54234302852409433</v>
      </c>
      <c r="H19" s="289">
        <f>F19/F17</f>
        <v>0.53001749996809477</v>
      </c>
      <c r="I19" s="251">
        <f t="shared" si="0"/>
        <v>5.6502717565107788E-2</v>
      </c>
      <c r="J19" s="291">
        <f t="shared" si="1"/>
        <v>-2.2726444164944171E-2</v>
      </c>
      <c r="K19" s="46"/>
      <c r="L19" s="44">
        <f>L9+L14</f>
        <v>33623.258999999991</v>
      </c>
      <c r="M19" s="283">
        <f>M9+M14</f>
        <v>37696.612999999998</v>
      </c>
      <c r="N19" s="45">
        <f>L19/L17</f>
        <v>0.30598455142558006</v>
      </c>
      <c r="O19" s="289">
        <f>M19/M17</f>
        <v>0.31429710670355854</v>
      </c>
      <c r="P19" s="251">
        <f t="shared" si="2"/>
        <v>0.12114691202301382</v>
      </c>
      <c r="Q19" s="291">
        <f t="shared" si="3"/>
        <v>2.7166584846360156E-2</v>
      </c>
      <c r="R19" s="47"/>
      <c r="S19" s="84">
        <f t="shared" si="4"/>
        <v>0.57950281099700085</v>
      </c>
      <c r="T19" s="299">
        <f t="shared" si="4"/>
        <v>0.61496082902210336</v>
      </c>
      <c r="U19" s="113">
        <f t="shared" si="5"/>
        <v>6.118696467425077E-2</v>
      </c>
    </row>
    <row r="20" spans="1:21" ht="24" customHeight="1" x14ac:dyDescent="0.25">
      <c r="A20" s="23"/>
      <c r="B20" s="24"/>
      <c r="C20" s="24" t="s">
        <v>40</v>
      </c>
      <c r="D20" s="24"/>
      <c r="E20" s="31"/>
      <c r="F20" s="284">
        <f>F10+F15</f>
        <v>183276.33000000002</v>
      </c>
      <c r="G20" s="90">
        <f>E20/E19</f>
        <v>0</v>
      </c>
      <c r="H20" s="287">
        <f>F20/F19</f>
        <v>0.29898644697052384</v>
      </c>
      <c r="I20" s="252" t="e">
        <f t="shared" si="0"/>
        <v>#DIV/0!</v>
      </c>
      <c r="J20" s="292" t="e">
        <f t="shared" si="1"/>
        <v>#DIV/0!</v>
      </c>
      <c r="K20" s="1"/>
      <c r="L20" s="31"/>
      <c r="M20" s="284">
        <f>M10+M15</f>
        <v>15341.327000000003</v>
      </c>
      <c r="N20" s="90">
        <f>L20/L19</f>
        <v>0</v>
      </c>
      <c r="O20" s="287">
        <f>M20/M19</f>
        <v>0.40696831304181103</v>
      </c>
      <c r="P20" s="252" t="e">
        <f t="shared" si="2"/>
        <v>#DIV/0!</v>
      </c>
      <c r="Q20" s="292" t="e">
        <f t="shared" si="3"/>
        <v>#DIV/0!</v>
      </c>
      <c r="R20" s="9"/>
      <c r="S20" s="131" t="e">
        <f t="shared" si="4"/>
        <v>#DIV/0!</v>
      </c>
      <c r="T20" s="297">
        <f t="shared" si="4"/>
        <v>0.83705991930327295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39</v>
      </c>
      <c r="D21" s="17"/>
      <c r="E21" s="32"/>
      <c r="F21" s="265">
        <f>F11+F16</f>
        <v>429715.76999999979</v>
      </c>
      <c r="G21" s="18"/>
      <c r="H21" s="272">
        <f>F21/F19</f>
        <v>0.7010135530294761</v>
      </c>
      <c r="I21" s="178" t="e">
        <f t="shared" si="0"/>
        <v>#DIV/0!</v>
      </c>
      <c r="J21" s="293" t="e">
        <f t="shared" si="1"/>
        <v>#DIV/0!</v>
      </c>
      <c r="K21" s="1"/>
      <c r="L21" s="32"/>
      <c r="M21" s="265">
        <f>M11+M16</f>
        <v>22355.285999999993</v>
      </c>
      <c r="N21" s="18"/>
      <c r="O21" s="272">
        <f>M21/M19</f>
        <v>0.59303168695818886</v>
      </c>
      <c r="P21" s="178" t="e">
        <f t="shared" si="2"/>
        <v>#DIV/0!</v>
      </c>
      <c r="Q21" s="293" t="e">
        <f t="shared" si="3"/>
        <v>#DIV/0!</v>
      </c>
      <c r="R21" s="9"/>
      <c r="S21" s="132" t="e">
        <f t="shared" si="4"/>
        <v>#DIV/0!</v>
      </c>
      <c r="T21" s="294">
        <f t="shared" si="4"/>
        <v>0.52023424693024423</v>
      </c>
      <c r="U21" s="242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7AF86B0-49A6-4C8B-90F8-FD17F2205E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E278BA9C-9ABC-49FF-891D-9C8F6B9A9F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DB697E57-7FD3-4985-AF4D-1CC1D8670A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52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150</v>
      </c>
      <c r="B7" s="70">
        <v>104478.49</v>
      </c>
      <c r="C7" s="300">
        <v>189156.40999999992</v>
      </c>
      <c r="D7" s="4">
        <f>B7/$B$33</f>
        <v>9.7659993296247458E-2</v>
      </c>
      <c r="E7" s="302">
        <f>C7/$C$33</f>
        <v>0.16355220162077114</v>
      </c>
      <c r="F7" s="107">
        <f>(C7-B7)/B7</f>
        <v>0.81048185133609707</v>
      </c>
      <c r="G7" s="121">
        <f>(E7-D7)/D7</f>
        <v>0.67471035068211049</v>
      </c>
      <c r="I7" s="70">
        <v>10411.611000000003</v>
      </c>
      <c r="J7" s="300">
        <v>18754.989999999994</v>
      </c>
      <c r="K7" s="4">
        <f>I7/$I$33</f>
        <v>9.4749652954600125E-2</v>
      </c>
      <c r="L7" s="302">
        <f>J7/$J$33</f>
        <v>0.15637052308264851</v>
      </c>
      <c r="M7" s="107">
        <f>(J7-I7)/I7</f>
        <v>0.80135331602381121</v>
      </c>
      <c r="N7" s="121">
        <f>(L7-K7)/K7</f>
        <v>0.65035457341014646</v>
      </c>
      <c r="P7" s="60">
        <f t="shared" ref="P7:Q33" si="0">(I7/B7)*10</f>
        <v>0.99653153486425794</v>
      </c>
      <c r="Q7" s="308">
        <f t="shared" si="0"/>
        <v>0.991506975629322</v>
      </c>
      <c r="R7" s="124">
        <f>(Q7-P7)/P7</f>
        <v>-5.0420474005575359E-3</v>
      </c>
    </row>
    <row r="8" spans="1:18" ht="20.100000000000001" customHeight="1" x14ac:dyDescent="0.25">
      <c r="A8" s="15" t="s">
        <v>154</v>
      </c>
      <c r="B8" s="28">
        <v>202719.11999999994</v>
      </c>
      <c r="C8" s="261">
        <v>178131.9899999999</v>
      </c>
      <c r="D8" s="4">
        <f t="shared" ref="D8:D32" si="1">B8/$B$33</f>
        <v>0.18948922309483202</v>
      </c>
      <c r="E8" s="267">
        <f t="shared" ref="E8:E32" si="2">C8/$C$33</f>
        <v>0.15402004692090099</v>
      </c>
      <c r="F8" s="107">
        <f t="shared" ref="F8:F33" si="3">(C8-B8)/B8</f>
        <v>-0.12128668474882903</v>
      </c>
      <c r="G8" s="103">
        <f t="shared" ref="G8:G32" si="4">(E8-D8)/D8</f>
        <v>-0.18718307877688684</v>
      </c>
      <c r="I8" s="28">
        <v>9748.1500000000033</v>
      </c>
      <c r="J8" s="261">
        <v>11032.291999999999</v>
      </c>
      <c r="K8" s="4">
        <f t="shared" ref="K8:K32" si="5">I8/$I$33</f>
        <v>8.8711903417193094E-2</v>
      </c>
      <c r="L8" s="267">
        <f t="shared" ref="L8:L32" si="6">J8/$J$33</f>
        <v>9.1982201581580103E-2</v>
      </c>
      <c r="M8" s="107">
        <f t="shared" ref="M8:M33" si="7">(J8-I8)/I8</f>
        <v>0.13173186707221327</v>
      </c>
      <c r="N8" s="103">
        <f t="shared" ref="N8:N32" si="8">(L8-K8)/K8</f>
        <v>3.6864254270450002E-2</v>
      </c>
      <c r="P8" s="60">
        <f t="shared" si="0"/>
        <v>0.48086978672756697</v>
      </c>
      <c r="Q8" s="309">
        <f t="shared" si="0"/>
        <v>0.61933243995084797</v>
      </c>
      <c r="R8" s="112">
        <f t="shared" ref="R8:R71" si="9">(Q8-P8)/P8</f>
        <v>0.28794209377460001</v>
      </c>
    </row>
    <row r="9" spans="1:18" ht="20.100000000000001" customHeight="1" x14ac:dyDescent="0.25">
      <c r="A9" s="15" t="s">
        <v>144</v>
      </c>
      <c r="B9" s="28">
        <v>77990.210000000021</v>
      </c>
      <c r="C9" s="261">
        <v>89417.740000000034</v>
      </c>
      <c r="D9" s="4">
        <f t="shared" si="1"/>
        <v>7.2900396873776918E-2</v>
      </c>
      <c r="E9" s="267">
        <f t="shared" si="2"/>
        <v>7.7314156263346853E-2</v>
      </c>
      <c r="F9" s="107">
        <f t="shared" si="3"/>
        <v>0.14652518566112349</v>
      </c>
      <c r="G9" s="103">
        <f t="shared" si="4"/>
        <v>6.0545066677923851E-2</v>
      </c>
      <c r="I9" s="28">
        <v>9101.4500000000062</v>
      </c>
      <c r="J9" s="261">
        <v>9628.9340000000029</v>
      </c>
      <c r="K9" s="4">
        <f t="shared" si="5"/>
        <v>8.2826685407632467E-2</v>
      </c>
      <c r="L9" s="267">
        <f t="shared" si="6"/>
        <v>8.028164484802712E-2</v>
      </c>
      <c r="M9" s="107">
        <f t="shared" si="7"/>
        <v>5.7956039971652468E-2</v>
      </c>
      <c r="N9" s="103">
        <f t="shared" si="8"/>
        <v>-3.072730179989578E-2</v>
      </c>
      <c r="P9" s="60">
        <f t="shared" si="0"/>
        <v>1.1669990374432899</v>
      </c>
      <c r="Q9" s="309">
        <f t="shared" si="0"/>
        <v>1.0768482853626136</v>
      </c>
      <c r="R9" s="112">
        <f t="shared" si="9"/>
        <v>-7.7250065499781709E-2</v>
      </c>
    </row>
    <row r="10" spans="1:18" ht="20.100000000000001" customHeight="1" x14ac:dyDescent="0.25">
      <c r="A10" s="15" t="s">
        <v>145</v>
      </c>
      <c r="B10" s="28">
        <v>52376.669999999991</v>
      </c>
      <c r="C10" s="261">
        <v>50672.319999999985</v>
      </c>
      <c r="D10" s="4">
        <f t="shared" si="1"/>
        <v>4.8958452989507829E-2</v>
      </c>
      <c r="E10" s="267">
        <f t="shared" si="2"/>
        <v>4.3813315643029149E-2</v>
      </c>
      <c r="F10" s="107">
        <f t="shared" si="3"/>
        <v>-3.2540251222538702E-2</v>
      </c>
      <c r="G10" s="103">
        <f t="shared" si="4"/>
        <v>-0.10509191022807282</v>
      </c>
      <c r="I10" s="28">
        <v>9625.7189999999973</v>
      </c>
      <c r="J10" s="261">
        <v>9258.2939999999999</v>
      </c>
      <c r="K10" s="4">
        <f t="shared" si="5"/>
        <v>8.7597734364883592E-2</v>
      </c>
      <c r="L10" s="267">
        <f t="shared" si="6"/>
        <v>7.7191418157671457E-2</v>
      </c>
      <c r="M10" s="107">
        <f t="shared" si="7"/>
        <v>-3.8171174537714798E-2</v>
      </c>
      <c r="N10" s="103">
        <f t="shared" si="8"/>
        <v>-0.11879663649593027</v>
      </c>
      <c r="P10" s="60">
        <f t="shared" si="0"/>
        <v>1.837787511118977</v>
      </c>
      <c r="Q10" s="309">
        <f t="shared" si="0"/>
        <v>1.8270910035301329</v>
      </c>
      <c r="R10" s="112">
        <f t="shared" si="9"/>
        <v>-5.8203179225716391E-3</v>
      </c>
    </row>
    <row r="11" spans="1:18" ht="20.100000000000001" customHeight="1" x14ac:dyDescent="0.25">
      <c r="A11" s="15" t="s">
        <v>147</v>
      </c>
      <c r="B11" s="28">
        <v>91599.27</v>
      </c>
      <c r="C11" s="261">
        <v>123161.78999999994</v>
      </c>
      <c r="D11" s="4">
        <f t="shared" si="1"/>
        <v>8.5621299600914608E-2</v>
      </c>
      <c r="E11" s="267">
        <f t="shared" si="2"/>
        <v>0.106490612240183</v>
      </c>
      <c r="F11" s="107">
        <f t="shared" si="3"/>
        <v>0.34457174167435972</v>
      </c>
      <c r="G11" s="103">
        <f t="shared" si="4"/>
        <v>0.24373973224584719</v>
      </c>
      <c r="I11" s="28">
        <v>6187.2570000000014</v>
      </c>
      <c r="J11" s="261">
        <v>7619.9179999999988</v>
      </c>
      <c r="K11" s="4">
        <f t="shared" si="5"/>
        <v>5.6306411514118256E-2</v>
      </c>
      <c r="L11" s="267">
        <f t="shared" si="6"/>
        <v>6.3531388900068153E-2</v>
      </c>
      <c r="M11" s="107">
        <f t="shared" si="7"/>
        <v>0.23155026532759138</v>
      </c>
      <c r="N11" s="103">
        <f t="shared" si="8"/>
        <v>0.12831535861841079</v>
      </c>
      <c r="P11" s="60">
        <f t="shared" si="0"/>
        <v>0.67547012110467708</v>
      </c>
      <c r="Q11" s="309">
        <f t="shared" si="0"/>
        <v>0.61869172248958071</v>
      </c>
      <c r="R11" s="112">
        <f t="shared" si="9"/>
        <v>-8.405760201833927E-2</v>
      </c>
    </row>
    <row r="12" spans="1:18" ht="20.100000000000001" customHeight="1" x14ac:dyDescent="0.25">
      <c r="A12" s="15" t="s">
        <v>158</v>
      </c>
      <c r="B12" s="28">
        <v>44322.790000000015</v>
      </c>
      <c r="C12" s="261">
        <v>26819.819999999996</v>
      </c>
      <c r="D12" s="4">
        <f t="shared" si="1"/>
        <v>4.143018696260814E-2</v>
      </c>
      <c r="E12" s="267">
        <f t="shared" si="2"/>
        <v>2.3189489629628683E-2</v>
      </c>
      <c r="F12" s="107">
        <f t="shared" si="3"/>
        <v>-0.39489774899098212</v>
      </c>
      <c r="G12" s="103">
        <f t="shared" si="4"/>
        <v>-0.44027552541440806</v>
      </c>
      <c r="I12" s="28">
        <v>9000.5239999999994</v>
      </c>
      <c r="J12" s="261">
        <v>5282.3429999999989</v>
      </c>
      <c r="K12" s="4">
        <f t="shared" si="5"/>
        <v>8.1908220102494128E-2</v>
      </c>
      <c r="L12" s="267">
        <f t="shared" si="6"/>
        <v>4.4041758380674527E-2</v>
      </c>
      <c r="M12" s="107">
        <f t="shared" si="7"/>
        <v>-0.41310717020475707</v>
      </c>
      <c r="N12" s="103">
        <f t="shared" si="8"/>
        <v>-0.46230355969689246</v>
      </c>
      <c r="P12" s="60">
        <f t="shared" si="0"/>
        <v>2.030676317984494</v>
      </c>
      <c r="Q12" s="309">
        <f t="shared" si="0"/>
        <v>1.9695669098450326</v>
      </c>
      <c r="R12" s="112">
        <f t="shared" si="9"/>
        <v>-3.0093130844266854E-2</v>
      </c>
    </row>
    <row r="13" spans="1:18" ht="20.100000000000001" customHeight="1" x14ac:dyDescent="0.25">
      <c r="A13" s="15" t="s">
        <v>155</v>
      </c>
      <c r="B13" s="28">
        <v>29388.560000000001</v>
      </c>
      <c r="C13" s="261">
        <v>48022.309999999983</v>
      </c>
      <c r="D13" s="4">
        <f t="shared" si="1"/>
        <v>2.7470597752574391E-2</v>
      </c>
      <c r="E13" s="267">
        <f t="shared" si="2"/>
        <v>4.1522010950700398E-2</v>
      </c>
      <c r="F13" s="107">
        <f t="shared" si="3"/>
        <v>0.63404773830361139</v>
      </c>
      <c r="G13" s="103">
        <f t="shared" si="4"/>
        <v>0.51150736961336007</v>
      </c>
      <c r="I13" s="28">
        <v>4272.6250000000009</v>
      </c>
      <c r="J13" s="261">
        <v>5244.384</v>
      </c>
      <c r="K13" s="4">
        <f t="shared" si="5"/>
        <v>3.8882526052418626E-2</v>
      </c>
      <c r="L13" s="267">
        <f t="shared" si="6"/>
        <v>4.3725273611250809E-2</v>
      </c>
      <c r="M13" s="107">
        <f t="shared" si="7"/>
        <v>0.22743840145109831</v>
      </c>
      <c r="N13" s="103">
        <f t="shared" si="8"/>
        <v>0.12454817241821016</v>
      </c>
      <c r="P13" s="60">
        <f t="shared" si="0"/>
        <v>1.453839521228669</v>
      </c>
      <c r="Q13" s="309">
        <f t="shared" si="0"/>
        <v>1.0920724138426499</v>
      </c>
      <c r="R13" s="112">
        <f t="shared" si="9"/>
        <v>-0.2488356535254197</v>
      </c>
    </row>
    <row r="14" spans="1:18" ht="20.100000000000001" customHeight="1" x14ac:dyDescent="0.25">
      <c r="A14" s="15" t="s">
        <v>151</v>
      </c>
      <c r="B14" s="28">
        <v>23611.309999999998</v>
      </c>
      <c r="C14" s="261">
        <v>33668.58</v>
      </c>
      <c r="D14" s="4">
        <f t="shared" si="1"/>
        <v>2.2070383830352258E-2</v>
      </c>
      <c r="E14" s="267">
        <f t="shared" si="2"/>
        <v>2.9111201594728221E-2</v>
      </c>
      <c r="F14" s="107">
        <f t="shared" si="3"/>
        <v>0.425951376691933</v>
      </c>
      <c r="G14" s="103">
        <f t="shared" si="4"/>
        <v>0.31901655261169903</v>
      </c>
      <c r="I14" s="28">
        <v>3227.2849999999989</v>
      </c>
      <c r="J14" s="261">
        <v>5056.1430000000028</v>
      </c>
      <c r="K14" s="4">
        <f t="shared" si="5"/>
        <v>2.9369531164349733E-2</v>
      </c>
      <c r="L14" s="267">
        <f t="shared" si="6"/>
        <v>4.2155806304917914E-2</v>
      </c>
      <c r="M14" s="107">
        <f t="shared" si="7"/>
        <v>0.56668623936218976</v>
      </c>
      <c r="N14" s="103">
        <f t="shared" si="8"/>
        <v>0.43535850364846235</v>
      </c>
      <c r="P14" s="60">
        <f t="shared" si="0"/>
        <v>1.3668386040418761</v>
      </c>
      <c r="Q14" s="309">
        <f t="shared" si="0"/>
        <v>1.5017393070928451</v>
      </c>
      <c r="R14" s="112">
        <f t="shared" si="9"/>
        <v>9.8695414844191837E-2</v>
      </c>
    </row>
    <row r="15" spans="1:18" ht="20.100000000000001" customHeight="1" x14ac:dyDescent="0.25">
      <c r="A15" s="15" t="s">
        <v>149</v>
      </c>
      <c r="B15" s="28">
        <v>27529.949999999997</v>
      </c>
      <c r="C15" s="261">
        <v>27930.480000000018</v>
      </c>
      <c r="D15" s="4">
        <f t="shared" si="1"/>
        <v>2.5733284740677504E-2</v>
      </c>
      <c r="E15" s="267">
        <f t="shared" si="2"/>
        <v>2.4149810711278148E-2</v>
      </c>
      <c r="F15" s="107">
        <f t="shared" si="3"/>
        <v>1.4548882217367656E-2</v>
      </c>
      <c r="G15" s="103">
        <f t="shared" si="4"/>
        <v>-6.1534081068799699E-2</v>
      </c>
      <c r="I15" s="28">
        <v>4825.8809999999994</v>
      </c>
      <c r="J15" s="261">
        <v>4826.2870000000012</v>
      </c>
      <c r="K15" s="4">
        <f t="shared" si="5"/>
        <v>4.3917367826189282E-2</v>
      </c>
      <c r="L15" s="267">
        <f t="shared" si="6"/>
        <v>4.0239372174391289E-2</v>
      </c>
      <c r="M15" s="107">
        <f t="shared" si="7"/>
        <v>8.412971641898507E-5</v>
      </c>
      <c r="N15" s="103">
        <f t="shared" si="8"/>
        <v>-8.3748089511063356E-2</v>
      </c>
      <c r="P15" s="60">
        <f t="shared" si="0"/>
        <v>1.7529566889878114</v>
      </c>
      <c r="Q15" s="309">
        <f t="shared" si="0"/>
        <v>1.7279642168698848</v>
      </c>
      <c r="R15" s="112">
        <f t="shared" si="9"/>
        <v>-1.4257324367984103E-2</v>
      </c>
    </row>
    <row r="16" spans="1:18" ht="20.100000000000001" customHeight="1" x14ac:dyDescent="0.25">
      <c r="A16" s="15" t="s">
        <v>156</v>
      </c>
      <c r="B16" s="28">
        <v>36735.14999999998</v>
      </c>
      <c r="C16" s="261">
        <v>34070.839999999997</v>
      </c>
      <c r="D16" s="4">
        <f t="shared" si="1"/>
        <v>3.4337733084931092E-2</v>
      </c>
      <c r="E16" s="267">
        <f t="shared" si="2"/>
        <v>2.9459011688100001E-2</v>
      </c>
      <c r="F16" s="107">
        <f t="shared" si="3"/>
        <v>-7.2527538338620759E-2</v>
      </c>
      <c r="G16" s="103">
        <f t="shared" si="4"/>
        <v>-0.14208047411761404</v>
      </c>
      <c r="I16" s="28">
        <v>5303.320999999999</v>
      </c>
      <c r="J16" s="261">
        <v>4588.3380000000006</v>
      </c>
      <c r="K16" s="4">
        <f t="shared" si="5"/>
        <v>4.8262254924510972E-2</v>
      </c>
      <c r="L16" s="267">
        <f t="shared" si="6"/>
        <v>3.8255462313762562E-2</v>
      </c>
      <c r="M16" s="107">
        <f t="shared" si="7"/>
        <v>-0.13481797537806942</v>
      </c>
      <c r="N16" s="103">
        <f t="shared" si="8"/>
        <v>-0.20734200311196518</v>
      </c>
      <c r="P16" s="60">
        <f t="shared" si="0"/>
        <v>1.443663902284325</v>
      </c>
      <c r="Q16" s="309">
        <f t="shared" si="0"/>
        <v>1.3467052764181924</v>
      </c>
      <c r="R16" s="112">
        <f t="shared" si="9"/>
        <v>-6.7161494938478339E-2</v>
      </c>
    </row>
    <row r="17" spans="1:18" ht="20.100000000000001" customHeight="1" x14ac:dyDescent="0.25">
      <c r="A17" s="15" t="s">
        <v>146</v>
      </c>
      <c r="B17" s="28">
        <v>23163.779999999992</v>
      </c>
      <c r="C17" s="261">
        <v>25978.170000000002</v>
      </c>
      <c r="D17" s="4">
        <f t="shared" si="1"/>
        <v>2.1652060625261236E-2</v>
      </c>
      <c r="E17" s="267">
        <f t="shared" si="2"/>
        <v>2.24617653590416E-2</v>
      </c>
      <c r="F17" s="107">
        <f t="shared" si="3"/>
        <v>0.12149959980624973</v>
      </c>
      <c r="G17" s="103">
        <f t="shared" si="4"/>
        <v>3.7396197424077508E-2</v>
      </c>
      <c r="I17" s="28">
        <v>3795.2049999999986</v>
      </c>
      <c r="J17" s="261">
        <v>4570.1990000000014</v>
      </c>
      <c r="K17" s="4">
        <f t="shared" si="5"/>
        <v>3.4537820961766906E-2</v>
      </c>
      <c r="L17" s="267">
        <f t="shared" si="6"/>
        <v>3.8104227633381706E-2</v>
      </c>
      <c r="M17" s="107">
        <f t="shared" si="7"/>
        <v>0.20420346200007725</v>
      </c>
      <c r="N17" s="103">
        <f t="shared" si="8"/>
        <v>0.10326090564783411</v>
      </c>
      <c r="P17" s="60">
        <f t="shared" si="0"/>
        <v>1.6384221400824908</v>
      </c>
      <c r="Q17" s="309">
        <f t="shared" si="0"/>
        <v>1.7592459361071242</v>
      </c>
      <c r="R17" s="112">
        <f t="shared" si="9"/>
        <v>7.3743996170944223E-2</v>
      </c>
    </row>
    <row r="18" spans="1:18" ht="20.100000000000001" customHeight="1" x14ac:dyDescent="0.25">
      <c r="A18" s="15" t="s">
        <v>153</v>
      </c>
      <c r="B18" s="28">
        <v>29324.640000000007</v>
      </c>
      <c r="C18" s="261">
        <v>27688.309999999998</v>
      </c>
      <c r="D18" s="4">
        <f t="shared" si="1"/>
        <v>2.7410849312761606E-2</v>
      </c>
      <c r="E18" s="267">
        <f t="shared" si="2"/>
        <v>2.3940420838280952E-2</v>
      </c>
      <c r="F18" s="107">
        <f t="shared" si="3"/>
        <v>-5.5800514516120524E-2</v>
      </c>
      <c r="G18" s="103">
        <f t="shared" si="4"/>
        <v>-0.12660784183965196</v>
      </c>
      <c r="I18" s="28">
        <v>3977.5449999999992</v>
      </c>
      <c r="J18" s="261">
        <v>3789.6410000000001</v>
      </c>
      <c r="K18" s="4">
        <f t="shared" si="5"/>
        <v>3.6197184889188112E-2</v>
      </c>
      <c r="L18" s="267">
        <f t="shared" si="6"/>
        <v>3.1596292264909308E-2</v>
      </c>
      <c r="M18" s="107">
        <f t="shared" si="7"/>
        <v>-4.7241200288117201E-2</v>
      </c>
      <c r="N18" s="103">
        <f t="shared" si="8"/>
        <v>-0.1271063658227484</v>
      </c>
      <c r="P18" s="60">
        <f t="shared" si="0"/>
        <v>1.3563832326671352</v>
      </c>
      <c r="Q18" s="309">
        <f t="shared" si="0"/>
        <v>1.3686790562515374</v>
      </c>
      <c r="R18" s="112">
        <f t="shared" si="9"/>
        <v>9.0651545140558714E-3</v>
      </c>
    </row>
    <row r="19" spans="1:18" ht="20.100000000000001" customHeight="1" x14ac:dyDescent="0.25">
      <c r="A19" s="15" t="s">
        <v>166</v>
      </c>
      <c r="B19" s="28">
        <v>69056.58</v>
      </c>
      <c r="C19" s="261">
        <v>80391.05</v>
      </c>
      <c r="D19" s="4">
        <f t="shared" si="1"/>
        <v>6.4549795272326155E-2</v>
      </c>
      <c r="E19" s="267">
        <f t="shared" si="2"/>
        <v>6.9509318865300415E-2</v>
      </c>
      <c r="F19" s="107">
        <f t="shared" si="3"/>
        <v>0.16413309202396065</v>
      </c>
      <c r="G19" s="103">
        <f t="shared" si="4"/>
        <v>7.6832522427852101E-2</v>
      </c>
      <c r="I19" s="28">
        <v>3567.2640000000001</v>
      </c>
      <c r="J19" s="261">
        <v>3787.4259999999999</v>
      </c>
      <c r="K19" s="4">
        <f t="shared" si="5"/>
        <v>3.246347044635442E-2</v>
      </c>
      <c r="L19" s="267">
        <f t="shared" si="6"/>
        <v>3.1577824608641399E-2</v>
      </c>
      <c r="M19" s="107">
        <f t="shared" si="7"/>
        <v>6.1717327341065817E-2</v>
      </c>
      <c r="N19" s="103">
        <f t="shared" si="8"/>
        <v>-2.7281304972508802E-2</v>
      </c>
      <c r="P19" s="60">
        <f t="shared" si="0"/>
        <v>0.51657119422942754</v>
      </c>
      <c r="Q19" s="309">
        <f t="shared" si="0"/>
        <v>0.47112533049387956</v>
      </c>
      <c r="R19" s="112">
        <f t="shared" si="9"/>
        <v>-8.797599293808836E-2</v>
      </c>
    </row>
    <row r="20" spans="1:18" ht="20.100000000000001" customHeight="1" x14ac:dyDescent="0.25">
      <c r="A20" s="15" t="s">
        <v>159</v>
      </c>
      <c r="B20" s="28">
        <v>23563.839999999997</v>
      </c>
      <c r="C20" s="261">
        <v>22581.14</v>
      </c>
      <c r="D20" s="4">
        <f t="shared" si="1"/>
        <v>2.2026011827255994E-2</v>
      </c>
      <c r="E20" s="267">
        <f t="shared" si="2"/>
        <v>1.9524557280965849E-2</v>
      </c>
      <c r="F20" s="107">
        <f t="shared" si="3"/>
        <v>-4.1703729103575532E-2</v>
      </c>
      <c r="G20" s="103">
        <f t="shared" si="4"/>
        <v>-0.11356820135703055</v>
      </c>
      <c r="I20" s="28">
        <v>2575.474999999999</v>
      </c>
      <c r="J20" s="261">
        <v>2530.6290000000022</v>
      </c>
      <c r="K20" s="4">
        <f t="shared" si="5"/>
        <v>2.3437810195103197E-2</v>
      </c>
      <c r="L20" s="267">
        <f t="shared" si="6"/>
        <v>2.1099226416975973E-2</v>
      </c>
      <c r="M20" s="107">
        <f t="shared" si="7"/>
        <v>-1.7412710276743838E-2</v>
      </c>
      <c r="N20" s="103">
        <f t="shared" si="8"/>
        <v>-9.9778253969127997E-2</v>
      </c>
      <c r="P20" s="60">
        <f t="shared" si="0"/>
        <v>1.0929776301315912</v>
      </c>
      <c r="Q20" s="309">
        <f t="shared" si="0"/>
        <v>1.120682569613404</v>
      </c>
      <c r="R20" s="112">
        <f t="shared" si="9"/>
        <v>2.5348130389893843E-2</v>
      </c>
    </row>
    <row r="21" spans="1:18" ht="20.100000000000001" customHeight="1" x14ac:dyDescent="0.25">
      <c r="A21" s="15" t="s">
        <v>165</v>
      </c>
      <c r="B21" s="28">
        <v>7492.2599999999993</v>
      </c>
      <c r="C21" s="261">
        <v>9713.4400000000023</v>
      </c>
      <c r="D21" s="4">
        <f t="shared" si="1"/>
        <v>7.0032985868549863E-3</v>
      </c>
      <c r="E21" s="267">
        <f t="shared" si="2"/>
        <v>8.3986289299488419E-3</v>
      </c>
      <c r="F21" s="107">
        <f t="shared" si="3"/>
        <v>0.29646328344184575</v>
      </c>
      <c r="G21" s="103">
        <f t="shared" si="4"/>
        <v>0.19923901941191757</v>
      </c>
      <c r="I21" s="28">
        <v>1660.2899999999997</v>
      </c>
      <c r="J21" s="261">
        <v>2130.9609999999998</v>
      </c>
      <c r="K21" s="4">
        <f t="shared" si="5"/>
        <v>1.51092757214991E-2</v>
      </c>
      <c r="L21" s="267">
        <f t="shared" si="6"/>
        <v>1.7766977547773892E-2</v>
      </c>
      <c r="M21" s="107">
        <f t="shared" si="7"/>
        <v>0.28348722211179983</v>
      </c>
      <c r="N21" s="103">
        <f t="shared" si="8"/>
        <v>0.17589869132463631</v>
      </c>
      <c r="P21" s="60">
        <f t="shared" si="0"/>
        <v>2.2160069191405531</v>
      </c>
      <c r="Q21" s="309">
        <f t="shared" si="0"/>
        <v>2.1938273155545298</v>
      </c>
      <c r="R21" s="112">
        <f t="shared" si="9"/>
        <v>-1.0008815132502104E-2</v>
      </c>
    </row>
    <row r="22" spans="1:18" ht="20.100000000000001" customHeight="1" x14ac:dyDescent="0.25">
      <c r="A22" s="15" t="s">
        <v>178</v>
      </c>
      <c r="B22" s="28">
        <v>46128.390000000021</v>
      </c>
      <c r="C22" s="261">
        <v>47863.979999999996</v>
      </c>
      <c r="D22" s="4">
        <f t="shared" si="1"/>
        <v>4.3117949524028247E-2</v>
      </c>
      <c r="E22" s="267">
        <f t="shared" si="2"/>
        <v>4.1385112496756311E-2</v>
      </c>
      <c r="F22" s="107">
        <f t="shared" si="3"/>
        <v>3.7625202180261955E-2</v>
      </c>
      <c r="G22" s="103">
        <f t="shared" si="4"/>
        <v>-4.0188298525334128E-2</v>
      </c>
      <c r="I22" s="28">
        <v>1971.7679999999996</v>
      </c>
      <c r="J22" s="261">
        <v>1978.3929999999987</v>
      </c>
      <c r="K22" s="4">
        <f t="shared" si="5"/>
        <v>1.7943844973365396E-2</v>
      </c>
      <c r="L22" s="267">
        <f t="shared" si="6"/>
        <v>1.6494935389091123E-2</v>
      </c>
      <c r="M22" s="107">
        <f t="shared" si="7"/>
        <v>3.3599287542951765E-3</v>
      </c>
      <c r="N22" s="103">
        <f t="shared" si="8"/>
        <v>-8.0746884874726366E-2</v>
      </c>
      <c r="P22" s="60">
        <f t="shared" si="0"/>
        <v>0.42745216123953134</v>
      </c>
      <c r="Q22" s="309">
        <f t="shared" si="0"/>
        <v>0.41333650064202748</v>
      </c>
      <c r="R22" s="112">
        <f t="shared" si="9"/>
        <v>-3.3022784483229838E-2</v>
      </c>
    </row>
    <row r="23" spans="1:18" ht="20.100000000000001" customHeight="1" x14ac:dyDescent="0.25">
      <c r="A23" s="15" t="s">
        <v>180</v>
      </c>
      <c r="B23" s="28">
        <v>31547.430000000008</v>
      </c>
      <c r="C23" s="261">
        <v>23919.87</v>
      </c>
      <c r="D23" s="4">
        <f t="shared" si="1"/>
        <v>2.9488575134593124E-2</v>
      </c>
      <c r="E23" s="267">
        <f t="shared" si="2"/>
        <v>2.0682076811368098E-2</v>
      </c>
      <c r="F23" s="107">
        <f t="shared" si="3"/>
        <v>-0.24178070923685405</v>
      </c>
      <c r="G23" s="103">
        <f t="shared" si="4"/>
        <v>-0.29864102565247719</v>
      </c>
      <c r="I23" s="28">
        <v>2550.2309999999989</v>
      </c>
      <c r="J23" s="261">
        <v>1897.9119999999998</v>
      </c>
      <c r="K23" s="4">
        <f t="shared" si="5"/>
        <v>2.3208080114024875E-2</v>
      </c>
      <c r="L23" s="267">
        <f t="shared" si="6"/>
        <v>1.5823921644577559E-2</v>
      </c>
      <c r="M23" s="107">
        <f t="shared" si="7"/>
        <v>-0.25578820114726836</v>
      </c>
      <c r="N23" s="103">
        <f t="shared" si="8"/>
        <v>-0.31817187949920062</v>
      </c>
      <c r="P23" s="60">
        <f t="shared" si="0"/>
        <v>0.80837995361270254</v>
      </c>
      <c r="Q23" s="309">
        <f t="shared" si="0"/>
        <v>0.79344578377725294</v>
      </c>
      <c r="R23" s="112">
        <f t="shared" si="9"/>
        <v>-1.8474196160738303E-2</v>
      </c>
    </row>
    <row r="24" spans="1:18" ht="20.100000000000001" customHeight="1" x14ac:dyDescent="0.25">
      <c r="A24" s="15" t="s">
        <v>164</v>
      </c>
      <c r="B24" s="28">
        <v>7500.5300000000007</v>
      </c>
      <c r="C24" s="261">
        <v>7055.3299999999981</v>
      </c>
      <c r="D24" s="4">
        <f t="shared" si="1"/>
        <v>7.0110288684139951E-3</v>
      </c>
      <c r="E24" s="267">
        <f t="shared" si="2"/>
        <v>6.1003206534797072E-3</v>
      </c>
      <c r="F24" s="107">
        <f t="shared" si="3"/>
        <v>-5.9355805523076705E-2</v>
      </c>
      <c r="G24" s="103">
        <f t="shared" si="4"/>
        <v>-0.1298965147664988</v>
      </c>
      <c r="I24" s="28">
        <v>1928.0689999999997</v>
      </c>
      <c r="J24" s="261">
        <v>1827.088</v>
      </c>
      <c r="K24" s="4">
        <f t="shared" si="5"/>
        <v>1.754616731479142E-2</v>
      </c>
      <c r="L24" s="267">
        <f t="shared" si="6"/>
        <v>1.5233423546375136E-2</v>
      </c>
      <c r="M24" s="107">
        <f t="shared" si="7"/>
        <v>-5.2374162957860834E-2</v>
      </c>
      <c r="N24" s="103">
        <f t="shared" si="8"/>
        <v>-0.13180905703929094</v>
      </c>
      <c r="P24" s="60">
        <f t="shared" si="0"/>
        <v>2.5705770125577789</v>
      </c>
      <c r="Q24" s="309">
        <f t="shared" si="0"/>
        <v>2.5896563307456919</v>
      </c>
      <c r="R24" s="112">
        <f t="shared" si="9"/>
        <v>7.4221927974562592E-3</v>
      </c>
    </row>
    <row r="25" spans="1:18" ht="20.100000000000001" customHeight="1" x14ac:dyDescent="0.25">
      <c r="A25" s="15" t="s">
        <v>152</v>
      </c>
      <c r="B25" s="28">
        <v>9583.17</v>
      </c>
      <c r="C25" s="261">
        <v>9495.44</v>
      </c>
      <c r="D25" s="4">
        <f t="shared" si="1"/>
        <v>8.9577511883718805E-3</v>
      </c>
      <c r="E25" s="267">
        <f t="shared" si="2"/>
        <v>8.2101374061705652E-3</v>
      </c>
      <c r="F25" s="107">
        <f t="shared" si="3"/>
        <v>-9.1545908086780852E-3</v>
      </c>
      <c r="G25" s="103">
        <f t="shared" si="4"/>
        <v>-8.3459985266368858E-2</v>
      </c>
      <c r="I25" s="28">
        <v>1408.8470000000002</v>
      </c>
      <c r="J25" s="261">
        <v>1568.7360000000003</v>
      </c>
      <c r="K25" s="4">
        <f t="shared" si="5"/>
        <v>1.2821047993065578E-2</v>
      </c>
      <c r="L25" s="267">
        <f t="shared" si="6"/>
        <v>1.3079402809523324E-2</v>
      </c>
      <c r="M25" s="107">
        <f t="shared" si="7"/>
        <v>0.11348925752760952</v>
      </c>
      <c r="N25" s="103">
        <f t="shared" si="8"/>
        <v>2.0150834518167324E-2</v>
      </c>
      <c r="P25" s="60">
        <f t="shared" si="0"/>
        <v>1.4701262734564868</v>
      </c>
      <c r="Q25" s="309">
        <f t="shared" si="0"/>
        <v>1.6520940577793133</v>
      </c>
      <c r="R25" s="112">
        <f t="shared" si="9"/>
        <v>0.12377697590220803</v>
      </c>
    </row>
    <row r="26" spans="1:18" ht="20.100000000000001" customHeight="1" x14ac:dyDescent="0.25">
      <c r="A26" s="15" t="s">
        <v>148</v>
      </c>
      <c r="B26" s="28">
        <v>11173.300000000003</v>
      </c>
      <c r="C26" s="261">
        <v>13355.470000000001</v>
      </c>
      <c r="D26" s="4">
        <f t="shared" si="1"/>
        <v>1.0444105797250343E-2</v>
      </c>
      <c r="E26" s="267">
        <f t="shared" si="2"/>
        <v>1.1547673812270816E-2</v>
      </c>
      <c r="F26" s="107">
        <f t="shared" si="3"/>
        <v>0.19530219362229581</v>
      </c>
      <c r="G26" s="103">
        <f t="shared" si="4"/>
        <v>0.10566419341625341</v>
      </c>
      <c r="I26" s="28">
        <v>1249.3279999999997</v>
      </c>
      <c r="J26" s="261">
        <v>1425.8259999999993</v>
      </c>
      <c r="K26" s="4">
        <f t="shared" si="5"/>
        <v>1.1369363917501778E-2</v>
      </c>
      <c r="L26" s="267">
        <f t="shared" si="6"/>
        <v>1.188788463469404E-2</v>
      </c>
      <c r="M26" s="107">
        <f t="shared" si="7"/>
        <v>0.14127434909007053</v>
      </c>
      <c r="N26" s="103">
        <f t="shared" si="8"/>
        <v>4.5606836139184641E-2</v>
      </c>
      <c r="P26" s="60">
        <f t="shared" si="0"/>
        <v>1.1181369872821811</v>
      </c>
      <c r="Q26" s="309">
        <f t="shared" si="0"/>
        <v>1.0675970220441506</v>
      </c>
      <c r="R26" s="112">
        <f t="shared" si="9"/>
        <v>-4.520015509090379E-2</v>
      </c>
    </row>
    <row r="27" spans="1:18" ht="20.100000000000001" customHeight="1" x14ac:dyDescent="0.25">
      <c r="A27" s="15" t="s">
        <v>157</v>
      </c>
      <c r="B27" s="28">
        <v>10221.759999999998</v>
      </c>
      <c r="C27" s="261">
        <v>6574.3400000000011</v>
      </c>
      <c r="D27" s="4">
        <f t="shared" si="1"/>
        <v>9.5546653964452416E-3</v>
      </c>
      <c r="E27" s="267">
        <f t="shared" si="2"/>
        <v>5.6844374515434143E-3</v>
      </c>
      <c r="F27" s="107">
        <f t="shared" si="3"/>
        <v>-0.35682896096171285</v>
      </c>
      <c r="G27" s="103">
        <f t="shared" si="4"/>
        <v>-0.40506158869171111</v>
      </c>
      <c r="I27" s="28">
        <v>1925.9479999999996</v>
      </c>
      <c r="J27" s="261">
        <v>1362.2990000000002</v>
      </c>
      <c r="K27" s="4">
        <f t="shared" si="5"/>
        <v>1.7526865401387558E-2</v>
      </c>
      <c r="L27" s="267">
        <f t="shared" si="6"/>
        <v>1.1358225582896557E-2</v>
      </c>
      <c r="M27" s="107">
        <f t="shared" si="7"/>
        <v>-0.29266054950600928</v>
      </c>
      <c r="N27" s="103">
        <f t="shared" si="8"/>
        <v>-0.35195339709761481</v>
      </c>
      <c r="P27" s="60">
        <f t="shared" si="0"/>
        <v>1.8841647622327271</v>
      </c>
      <c r="Q27" s="309">
        <f t="shared" si="0"/>
        <v>2.072145645038133</v>
      </c>
      <c r="R27" s="112">
        <f t="shared" si="9"/>
        <v>9.9768813520665453E-2</v>
      </c>
    </row>
    <row r="28" spans="1:18" ht="20.100000000000001" customHeight="1" x14ac:dyDescent="0.25">
      <c r="A28" s="15" t="s">
        <v>179</v>
      </c>
      <c r="B28" s="28">
        <v>4575.29</v>
      </c>
      <c r="C28" s="261">
        <v>5260.18</v>
      </c>
      <c r="D28" s="4">
        <f t="shared" si="1"/>
        <v>4.2766964829639856E-3</v>
      </c>
      <c r="E28" s="267">
        <f t="shared" si="2"/>
        <v>4.5481621263670016E-3</v>
      </c>
      <c r="F28" s="107">
        <f t="shared" si="3"/>
        <v>0.14969324348839097</v>
      </c>
      <c r="G28" s="103">
        <f t="shared" si="4"/>
        <v>6.3475545782682108E-2</v>
      </c>
      <c r="I28" s="28">
        <v>1080.9939999999999</v>
      </c>
      <c r="J28" s="261">
        <v>1284.847</v>
      </c>
      <c r="K28" s="4">
        <f t="shared" si="5"/>
        <v>9.837459961383974E-3</v>
      </c>
      <c r="L28" s="267">
        <f t="shared" si="6"/>
        <v>1.0712466254110067E-2</v>
      </c>
      <c r="M28" s="107">
        <f t="shared" si="7"/>
        <v>0.18857921505577283</v>
      </c>
      <c r="N28" s="103">
        <f t="shared" si="8"/>
        <v>8.8946363813509566E-2</v>
      </c>
      <c r="P28" s="60">
        <f t="shared" si="0"/>
        <v>2.3626786498779313</v>
      </c>
      <c r="Q28" s="309">
        <f t="shared" si="0"/>
        <v>2.4425913181678189</v>
      </c>
      <c r="R28" s="112">
        <f t="shared" si="9"/>
        <v>3.3822910404686796E-2</v>
      </c>
    </row>
    <row r="29" spans="1:18" ht="20.100000000000001" customHeight="1" x14ac:dyDescent="0.25">
      <c r="A29" s="15" t="s">
        <v>163</v>
      </c>
      <c r="B29" s="28">
        <v>9404.3699999999972</v>
      </c>
      <c r="C29" s="261">
        <v>10469.129999999999</v>
      </c>
      <c r="D29" s="4">
        <f t="shared" si="1"/>
        <v>8.7906200707478666E-3</v>
      </c>
      <c r="E29" s="267">
        <f t="shared" si="2"/>
        <v>9.0520287446461071E-3</v>
      </c>
      <c r="F29" s="107">
        <f>(C29-B29)/B29</f>
        <v>0.11321970530721381</v>
      </c>
      <c r="G29" s="103">
        <f>(E29-D29)/D29</f>
        <v>2.9737228067462252E-2</v>
      </c>
      <c r="I29" s="28">
        <v>963.64300000000003</v>
      </c>
      <c r="J29" s="261">
        <v>1107.1660000000002</v>
      </c>
      <c r="K29" s="4">
        <f t="shared" si="5"/>
        <v>8.7695208572553945E-3</v>
      </c>
      <c r="L29" s="267">
        <f t="shared" si="6"/>
        <v>9.2310433948151246E-3</v>
      </c>
      <c r="M29" s="107">
        <f>(J29-I29)/I29</f>
        <v>0.14893793655949364</v>
      </c>
      <c r="N29" s="103">
        <f>(L29-K29)/K29</f>
        <v>5.2628022108858204E-2</v>
      </c>
      <c r="P29" s="60">
        <f t="shared" si="0"/>
        <v>1.0246757624381009</v>
      </c>
      <c r="Q29" s="309">
        <f t="shared" si="0"/>
        <v>1.0575530153890536</v>
      </c>
      <c r="R29" s="112">
        <f>(Q29-P29)/P29</f>
        <v>3.2085518323108318E-2</v>
      </c>
    </row>
    <row r="30" spans="1:18" ht="20.100000000000001" customHeight="1" x14ac:dyDescent="0.25">
      <c r="A30" s="15" t="s">
        <v>189</v>
      </c>
      <c r="B30" s="28">
        <v>2444.65</v>
      </c>
      <c r="C30" s="261">
        <v>6781.9800000000005</v>
      </c>
      <c r="D30" s="4">
        <f t="shared" si="1"/>
        <v>2.285106748878849E-3</v>
      </c>
      <c r="E30" s="267">
        <f t="shared" si="2"/>
        <v>5.8639713047421342E-3</v>
      </c>
      <c r="F30" s="107">
        <f t="shared" si="3"/>
        <v>1.7742130775366616</v>
      </c>
      <c r="G30" s="103">
        <f t="shared" si="4"/>
        <v>1.5661695269243758</v>
      </c>
      <c r="I30" s="28">
        <v>256.80099999999999</v>
      </c>
      <c r="J30" s="261">
        <v>739.00699999999995</v>
      </c>
      <c r="K30" s="4">
        <f t="shared" si="5"/>
        <v>2.3369875832274425E-3</v>
      </c>
      <c r="L30" s="267">
        <f t="shared" si="6"/>
        <v>6.1615021469880208E-3</v>
      </c>
      <c r="M30" s="107">
        <f t="shared" si="7"/>
        <v>1.8777419091047152</v>
      </c>
      <c r="N30" s="103">
        <f t="shared" si="8"/>
        <v>1.6365147128761468</v>
      </c>
      <c r="P30" s="60">
        <f t="shared" si="0"/>
        <v>1.0504612112163294</v>
      </c>
      <c r="Q30" s="309">
        <f t="shared" si="0"/>
        <v>1.0896626059056498</v>
      </c>
      <c r="R30" s="112">
        <f t="shared" si="9"/>
        <v>3.7318269604575946E-2</v>
      </c>
    </row>
    <row r="31" spans="1:18" ht="20.100000000000001" customHeight="1" x14ac:dyDescent="0.25">
      <c r="A31" s="15" t="s">
        <v>183</v>
      </c>
      <c r="B31" s="28">
        <v>20312.970000000005</v>
      </c>
      <c r="C31" s="261">
        <v>7819.3099999999995</v>
      </c>
      <c r="D31" s="4">
        <f t="shared" si="1"/>
        <v>1.8987300773842308E-2</v>
      </c>
      <c r="E31" s="267">
        <f t="shared" si="2"/>
        <v>6.7608883339206555E-3</v>
      </c>
      <c r="F31" s="107">
        <f t="shared" si="3"/>
        <v>-0.61505826080578085</v>
      </c>
      <c r="G31" s="103">
        <f t="shared" si="4"/>
        <v>-0.64392577889561142</v>
      </c>
      <c r="I31" s="28">
        <v>1697.386</v>
      </c>
      <c r="J31" s="261">
        <v>693.10500000000025</v>
      </c>
      <c r="K31" s="4">
        <f t="shared" si="5"/>
        <v>1.544686354782145E-2</v>
      </c>
      <c r="L31" s="267">
        <f t="shared" si="6"/>
        <v>5.7787922788121544E-3</v>
      </c>
      <c r="M31" s="107">
        <f t="shared" si="7"/>
        <v>-0.59166329874289036</v>
      </c>
      <c r="N31" s="103">
        <f t="shared" si="8"/>
        <v>-0.62589219093430992</v>
      </c>
      <c r="P31" s="60">
        <f t="shared" si="0"/>
        <v>0.83561684972704608</v>
      </c>
      <c r="Q31" s="309">
        <f t="shared" si="0"/>
        <v>0.88640174133011773</v>
      </c>
      <c r="R31" s="112">
        <f t="shared" si="9"/>
        <v>6.0775332162893214E-2</v>
      </c>
    </row>
    <row r="32" spans="1:18" ht="20.100000000000001" customHeight="1" thickBot="1" x14ac:dyDescent="0.3">
      <c r="A32" s="15" t="s">
        <v>18</v>
      </c>
      <c r="B32" s="28">
        <f>B33-SUM(B7:B31)</f>
        <v>73574.250000000349</v>
      </c>
      <c r="C32" s="261">
        <f>C33-SUM(C7:C31)</f>
        <v>50551.260000000242</v>
      </c>
      <c r="D32" s="4">
        <f t="shared" si="1"/>
        <v>6.8772632163581884E-2</v>
      </c>
      <c r="E32" s="267">
        <f t="shared" si="2"/>
        <v>4.3708642322531216E-2</v>
      </c>
      <c r="F32" s="107">
        <f t="shared" si="3"/>
        <v>-0.31292184425937059</v>
      </c>
      <c r="G32" s="103">
        <f t="shared" si="4"/>
        <v>-0.36444715074208178</v>
      </c>
      <c r="I32" s="28">
        <f>I33-SUM(I7:I31)</f>
        <v>7572.8620000000519</v>
      </c>
      <c r="J32" s="261">
        <f>J33-SUM(J7:J31)</f>
        <v>7954.2629999999772</v>
      </c>
      <c r="K32" s="4">
        <f t="shared" si="5"/>
        <v>6.8915948393873314E-2</v>
      </c>
      <c r="L32" s="267">
        <f t="shared" si="6"/>
        <v>6.6319004491442221E-2</v>
      </c>
      <c r="M32" s="107">
        <f t="shared" si="7"/>
        <v>5.0364181996175643E-2</v>
      </c>
      <c r="N32" s="103">
        <f t="shared" si="8"/>
        <v>-3.7682771012434661E-2</v>
      </c>
      <c r="P32" s="60">
        <f t="shared" si="0"/>
        <v>1.0292815760948995</v>
      </c>
      <c r="Q32" s="309">
        <f t="shared" si="0"/>
        <v>1.57350439929686</v>
      </c>
      <c r="R32" s="112">
        <f t="shared" si="9"/>
        <v>0.52874046892663262</v>
      </c>
    </row>
    <row r="33" spans="1:18" ht="26.25" customHeight="1" thickBot="1" x14ac:dyDescent="0.3">
      <c r="A33" s="19" t="s">
        <v>19</v>
      </c>
      <c r="B33" s="26">
        <v>1069818.7300000004</v>
      </c>
      <c r="C33" s="280">
        <v>1156550.6799999997</v>
      </c>
      <c r="D33" s="21">
        <f>SUM(D7:D32)</f>
        <v>0.99999999999999989</v>
      </c>
      <c r="E33" s="285">
        <f>SUM(E7:E32)</f>
        <v>1.0000000000000004</v>
      </c>
      <c r="F33" s="117">
        <f t="shared" si="3"/>
        <v>8.1071631639875311E-2</v>
      </c>
      <c r="G33" s="119">
        <v>0</v>
      </c>
      <c r="H33" s="2"/>
      <c r="I33" s="26">
        <v>109885.47900000004</v>
      </c>
      <c r="J33" s="280">
        <v>119939.42099999997</v>
      </c>
      <c r="K33" s="21">
        <f>SUM(K7:K32)</f>
        <v>1.0000000000000002</v>
      </c>
      <c r="L33" s="285">
        <f>SUM(L7:L32)</f>
        <v>1</v>
      </c>
      <c r="M33" s="117">
        <f t="shared" si="7"/>
        <v>9.1494727888476818E-2</v>
      </c>
      <c r="N33" s="119">
        <f>K33-L33</f>
        <v>0</v>
      </c>
      <c r="P33" s="51">
        <f t="shared" si="0"/>
        <v>1.0271411026800772</v>
      </c>
      <c r="Q33" s="298">
        <f t="shared" si="0"/>
        <v>1.0370442305217442</v>
      </c>
      <c r="R33" s="118">
        <f t="shared" si="9"/>
        <v>9.6414483032829668E-3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154</v>
      </c>
      <c r="B39" s="70">
        <v>202719.12</v>
      </c>
      <c r="C39" s="300">
        <v>178131.9899999999</v>
      </c>
      <c r="D39" s="4">
        <f t="shared" ref="D39:D61" si="10">B39/$B$62</f>
        <v>0.33384509303057452</v>
      </c>
      <c r="E39" s="302">
        <f t="shared" ref="E39:E61" si="11">C39/$C$62</f>
        <v>0.2941133474057504</v>
      </c>
      <c r="F39" s="107">
        <f>(C39-B39)/B39</f>
        <v>-0.12128668474882928</v>
      </c>
      <c r="G39" s="121">
        <f>(E39-D39)/D39</f>
        <v>-0.11901251944172014</v>
      </c>
      <c r="I39" s="70">
        <v>9748.149999999996</v>
      </c>
      <c r="J39" s="300">
        <v>11032.291999999999</v>
      </c>
      <c r="K39" s="4">
        <f t="shared" ref="K39:K61" si="12">I39/$I$62</f>
        <v>0.14902268807996585</v>
      </c>
      <c r="L39" s="302">
        <f t="shared" ref="L39:L61" si="13">J39/$J$62</f>
        <v>0.17199195980695436</v>
      </c>
      <c r="M39" s="107">
        <f>(J39-I39)/I39</f>
        <v>0.1317318670722141</v>
      </c>
      <c r="N39" s="121">
        <f>(L39-K39)/K39</f>
        <v>0.1541327164536393</v>
      </c>
      <c r="P39" s="60">
        <f t="shared" ref="P39:Q62" si="14">(I39/B39)*10</f>
        <v>0.48086978672756653</v>
      </c>
      <c r="Q39" s="308">
        <f t="shared" si="14"/>
        <v>0.61933243995084797</v>
      </c>
      <c r="R39" s="124">
        <f t="shared" si="9"/>
        <v>0.28794209377460117</v>
      </c>
    </row>
    <row r="40" spans="1:18" ht="20.100000000000001" customHeight="1" x14ac:dyDescent="0.25">
      <c r="A40" s="68" t="s">
        <v>144</v>
      </c>
      <c r="B40" s="28">
        <v>77990.209999999992</v>
      </c>
      <c r="C40" s="261">
        <v>89417.740000000034</v>
      </c>
      <c r="D40" s="4">
        <f t="shared" si="10"/>
        <v>0.12843706559560855</v>
      </c>
      <c r="E40" s="267">
        <f t="shared" si="11"/>
        <v>0.14763743911948152</v>
      </c>
      <c r="F40" s="107">
        <f t="shared" ref="F40:F62" si="15">(C40-B40)/B40</f>
        <v>0.14652518566112394</v>
      </c>
      <c r="G40" s="103">
        <f t="shared" ref="G40:G61" si="16">(E40-D40)/D40</f>
        <v>0.14949246492695839</v>
      </c>
      <c r="I40" s="28">
        <v>9101.4500000000007</v>
      </c>
      <c r="J40" s="261">
        <v>9628.9340000000029</v>
      </c>
      <c r="K40" s="4">
        <f t="shared" si="12"/>
        <v>0.13913640479736217</v>
      </c>
      <c r="L40" s="267">
        <f t="shared" si="13"/>
        <v>0.15011379589226037</v>
      </c>
      <c r="M40" s="107">
        <f t="shared" ref="M40:M62" si="17">(J40-I40)/I40</f>
        <v>5.7956039971653106E-2</v>
      </c>
      <c r="N40" s="103">
        <f t="shared" ref="N40:N61" si="18">(L40-K40)/K40</f>
        <v>7.8896613081857636E-2</v>
      </c>
      <c r="P40" s="60">
        <f t="shared" si="14"/>
        <v>1.1669990374432895</v>
      </c>
      <c r="Q40" s="309">
        <f t="shared" si="14"/>
        <v>1.0768482853626136</v>
      </c>
      <c r="R40" s="112">
        <f t="shared" si="9"/>
        <v>-7.7250065499781362E-2</v>
      </c>
    </row>
    <row r="41" spans="1:18" ht="20.100000000000001" customHeight="1" x14ac:dyDescent="0.25">
      <c r="A41" s="68" t="s">
        <v>145</v>
      </c>
      <c r="B41" s="28">
        <v>52376.670000000006</v>
      </c>
      <c r="C41" s="261">
        <v>50672.319999999985</v>
      </c>
      <c r="D41" s="4">
        <f t="shared" si="10"/>
        <v>8.6255772365141009E-2</v>
      </c>
      <c r="E41" s="267">
        <f t="shared" si="11"/>
        <v>8.366495909025301E-2</v>
      </c>
      <c r="F41" s="107">
        <f t="shared" si="15"/>
        <v>-3.2540251222538973E-2</v>
      </c>
      <c r="G41" s="103">
        <f t="shared" si="16"/>
        <v>-3.0036404565719679E-2</v>
      </c>
      <c r="I41" s="28">
        <v>9625.7189999999973</v>
      </c>
      <c r="J41" s="261">
        <v>9258.2939999999999</v>
      </c>
      <c r="K41" s="4">
        <f t="shared" si="12"/>
        <v>0.14715105123355726</v>
      </c>
      <c r="L41" s="267">
        <f t="shared" si="13"/>
        <v>0.14433556776134704</v>
      </c>
      <c r="M41" s="107">
        <f t="shared" si="17"/>
        <v>-3.8171174537714798E-2</v>
      </c>
      <c r="N41" s="103">
        <f t="shared" si="18"/>
        <v>-1.9133288200174015E-2</v>
      </c>
      <c r="P41" s="60">
        <f t="shared" si="14"/>
        <v>1.8377875111189765</v>
      </c>
      <c r="Q41" s="309">
        <f t="shared" si="14"/>
        <v>1.8270910035301329</v>
      </c>
      <c r="R41" s="112">
        <f t="shared" si="9"/>
        <v>-5.8203179225713988E-3</v>
      </c>
    </row>
    <row r="42" spans="1:18" ht="20.100000000000001" customHeight="1" x14ac:dyDescent="0.25">
      <c r="A42" s="68" t="s">
        <v>147</v>
      </c>
      <c r="B42" s="28">
        <v>91599.269999999975</v>
      </c>
      <c r="C42" s="261">
        <v>123161.78999999994</v>
      </c>
      <c r="D42" s="4">
        <f t="shared" si="10"/>
        <v>0.15084895206077606</v>
      </c>
      <c r="E42" s="267">
        <f t="shared" si="11"/>
        <v>0.2033521678469099</v>
      </c>
      <c r="F42" s="107">
        <f t="shared" si="15"/>
        <v>0.34457174167436017</v>
      </c>
      <c r="G42" s="103">
        <f t="shared" si="16"/>
        <v>0.34805157787891455</v>
      </c>
      <c r="I42" s="28">
        <v>6187.2570000000042</v>
      </c>
      <c r="J42" s="261">
        <v>7619.9179999999988</v>
      </c>
      <c r="K42" s="4">
        <f t="shared" si="12"/>
        <v>9.4586323556940174E-2</v>
      </c>
      <c r="L42" s="267">
        <f t="shared" si="13"/>
        <v>0.118793504594357</v>
      </c>
      <c r="M42" s="107">
        <f t="shared" si="17"/>
        <v>0.23155026532759082</v>
      </c>
      <c r="N42" s="103">
        <f t="shared" si="18"/>
        <v>0.25592686264885123</v>
      </c>
      <c r="P42" s="60">
        <f t="shared" si="14"/>
        <v>0.67547012110467752</v>
      </c>
      <c r="Q42" s="309">
        <f t="shared" si="14"/>
        <v>0.61869172248958071</v>
      </c>
      <c r="R42" s="112">
        <f t="shared" si="9"/>
        <v>-8.4057602018339866E-2</v>
      </c>
    </row>
    <row r="43" spans="1:18" ht="20.100000000000001" customHeight="1" x14ac:dyDescent="0.25">
      <c r="A43" s="68" t="s">
        <v>158</v>
      </c>
      <c r="B43" s="28">
        <v>44322.789999999994</v>
      </c>
      <c r="C43" s="261">
        <v>26819.819999999996</v>
      </c>
      <c r="D43" s="4">
        <f t="shared" si="10"/>
        <v>7.2992354894420505E-2</v>
      </c>
      <c r="E43" s="267">
        <f t="shared" si="11"/>
        <v>4.4282147395421204E-2</v>
      </c>
      <c r="F43" s="107">
        <f t="shared" si="15"/>
        <v>-0.39489774899098185</v>
      </c>
      <c r="G43" s="103">
        <f t="shared" si="16"/>
        <v>-0.3933317063208478</v>
      </c>
      <c r="I43" s="28">
        <v>9000.5239999999994</v>
      </c>
      <c r="J43" s="261">
        <v>5282.3429999999989</v>
      </c>
      <c r="K43" s="4">
        <f t="shared" si="12"/>
        <v>0.13759352088429569</v>
      </c>
      <c r="L43" s="267">
        <f t="shared" si="13"/>
        <v>8.2351022339015922E-2</v>
      </c>
      <c r="M43" s="107">
        <f t="shared" si="17"/>
        <v>-0.41310717020475707</v>
      </c>
      <c r="N43" s="103">
        <f t="shared" si="18"/>
        <v>-0.40149055122830934</v>
      </c>
      <c r="P43" s="60">
        <f t="shared" si="14"/>
        <v>2.0306763179844953</v>
      </c>
      <c r="Q43" s="309">
        <f t="shared" si="14"/>
        <v>1.9695669098450326</v>
      </c>
      <c r="R43" s="112">
        <f t="shared" si="9"/>
        <v>-3.0093130844267488E-2</v>
      </c>
    </row>
    <row r="44" spans="1:18" ht="20.100000000000001" customHeight="1" x14ac:dyDescent="0.25">
      <c r="A44" s="68" t="s">
        <v>149</v>
      </c>
      <c r="B44" s="28">
        <v>27529.949999999997</v>
      </c>
      <c r="C44" s="261">
        <v>27930.480000000018</v>
      </c>
      <c r="D44" s="4">
        <f t="shared" si="10"/>
        <v>4.5337305720728589E-2</v>
      </c>
      <c r="E44" s="267">
        <f t="shared" si="11"/>
        <v>4.6115955744105111E-2</v>
      </c>
      <c r="F44" s="107">
        <f t="shared" si="15"/>
        <v>1.4548882217367656E-2</v>
      </c>
      <c r="G44" s="103">
        <f t="shared" si="16"/>
        <v>1.7174598512158974E-2</v>
      </c>
      <c r="I44" s="28">
        <v>4825.8810000000021</v>
      </c>
      <c r="J44" s="261">
        <v>4826.2870000000012</v>
      </c>
      <c r="K44" s="4">
        <f t="shared" si="12"/>
        <v>7.3774588919336942E-2</v>
      </c>
      <c r="L44" s="267">
        <f t="shared" si="13"/>
        <v>7.5241170168522248E-2</v>
      </c>
      <c r="M44" s="107">
        <f t="shared" si="17"/>
        <v>8.4129716418419645E-5</v>
      </c>
      <c r="N44" s="103">
        <f t="shared" si="18"/>
        <v>1.987921953436873E-2</v>
      </c>
      <c r="P44" s="60">
        <f t="shared" si="14"/>
        <v>1.7529566889878123</v>
      </c>
      <c r="Q44" s="309">
        <f t="shared" si="14"/>
        <v>1.7279642168698848</v>
      </c>
      <c r="R44" s="112">
        <f t="shared" si="9"/>
        <v>-1.4257324367984603E-2</v>
      </c>
    </row>
    <row r="45" spans="1:18" ht="20.100000000000001" customHeight="1" x14ac:dyDescent="0.25">
      <c r="A45" s="68" t="s">
        <v>156</v>
      </c>
      <c r="B45" s="28">
        <v>36735.15</v>
      </c>
      <c r="C45" s="261">
        <v>34070.839999999997</v>
      </c>
      <c r="D45" s="4">
        <f t="shared" si="10"/>
        <v>6.0496758121493972E-2</v>
      </c>
      <c r="E45" s="267">
        <f t="shared" si="11"/>
        <v>5.6254290996949743E-2</v>
      </c>
      <c r="F45" s="107">
        <f t="shared" si="15"/>
        <v>-7.2527538338621314E-2</v>
      </c>
      <c r="G45" s="103">
        <f t="shared" si="16"/>
        <v>-7.01271812949745E-2</v>
      </c>
      <c r="I45" s="28">
        <v>5303.320999999999</v>
      </c>
      <c r="J45" s="261">
        <v>4588.3380000000006</v>
      </c>
      <c r="K45" s="4">
        <f t="shared" si="12"/>
        <v>8.1073347370622412E-2</v>
      </c>
      <c r="L45" s="267">
        <f t="shared" si="13"/>
        <v>7.1531577017424991E-2</v>
      </c>
      <c r="M45" s="107">
        <f t="shared" si="17"/>
        <v>-0.13481797537806942</v>
      </c>
      <c r="N45" s="103">
        <f t="shared" si="18"/>
        <v>-0.11769306020605927</v>
      </c>
      <c r="P45" s="60">
        <f t="shared" si="14"/>
        <v>1.4436639022843241</v>
      </c>
      <c r="Q45" s="309">
        <f t="shared" si="14"/>
        <v>1.3467052764181924</v>
      </c>
      <c r="R45" s="112">
        <f t="shared" si="9"/>
        <v>-6.716149493847777E-2</v>
      </c>
    </row>
    <row r="46" spans="1:18" ht="20.100000000000001" customHeight="1" x14ac:dyDescent="0.25">
      <c r="A46" s="68" t="s">
        <v>159</v>
      </c>
      <c r="B46" s="28">
        <v>23563.839999999989</v>
      </c>
      <c r="C46" s="261">
        <v>22581.14</v>
      </c>
      <c r="D46" s="4">
        <f t="shared" si="10"/>
        <v>3.880577400374257E-2</v>
      </c>
      <c r="E46" s="267">
        <f t="shared" si="11"/>
        <v>3.728367192011884E-2</v>
      </c>
      <c r="F46" s="107">
        <f t="shared" si="15"/>
        <v>-4.1703729103575234E-2</v>
      </c>
      <c r="G46" s="103">
        <f t="shared" si="16"/>
        <v>-3.9223598103646465E-2</v>
      </c>
      <c r="I46" s="28">
        <v>2575.4750000000004</v>
      </c>
      <c r="J46" s="261">
        <v>2530.6290000000022</v>
      </c>
      <c r="K46" s="4">
        <f t="shared" si="12"/>
        <v>3.9372004696557841E-2</v>
      </c>
      <c r="L46" s="267">
        <f t="shared" si="13"/>
        <v>3.9452168348545667E-2</v>
      </c>
      <c r="M46" s="107">
        <f t="shared" si="17"/>
        <v>-1.7412710276744358E-2</v>
      </c>
      <c r="N46" s="103">
        <f t="shared" si="18"/>
        <v>2.0360571580149795E-3</v>
      </c>
      <c r="P46" s="60">
        <f t="shared" si="14"/>
        <v>1.0929776301315921</v>
      </c>
      <c r="Q46" s="309">
        <f t="shared" si="14"/>
        <v>1.120682569613404</v>
      </c>
      <c r="R46" s="112">
        <f t="shared" si="9"/>
        <v>2.534813038989301E-2</v>
      </c>
    </row>
    <row r="47" spans="1:18" ht="20.100000000000001" customHeight="1" x14ac:dyDescent="0.25">
      <c r="A47" s="68" t="s">
        <v>165</v>
      </c>
      <c r="B47" s="28">
        <v>7492.2599999999993</v>
      </c>
      <c r="C47" s="261">
        <v>9713.4400000000023</v>
      </c>
      <c r="D47" s="4">
        <f t="shared" si="10"/>
        <v>1.2338521579559206E-2</v>
      </c>
      <c r="E47" s="267">
        <f t="shared" si="11"/>
        <v>1.6037839992832925E-2</v>
      </c>
      <c r="F47" s="107">
        <f t="shared" si="15"/>
        <v>0.29646328344184575</v>
      </c>
      <c r="G47" s="103">
        <f t="shared" si="16"/>
        <v>0.29981861193177711</v>
      </c>
      <c r="I47" s="28">
        <v>1660.29</v>
      </c>
      <c r="J47" s="261">
        <v>2130.9609999999998</v>
      </c>
      <c r="K47" s="4">
        <f t="shared" si="12"/>
        <v>2.5381316331025541E-2</v>
      </c>
      <c r="L47" s="267">
        <f t="shared" si="13"/>
        <v>3.322139757198117E-2</v>
      </c>
      <c r="M47" s="107">
        <f t="shared" si="17"/>
        <v>0.28348722211179966</v>
      </c>
      <c r="N47" s="103">
        <f t="shared" si="18"/>
        <v>0.30889182967126466</v>
      </c>
      <c r="P47" s="60">
        <f t="shared" si="14"/>
        <v>2.2160069191405531</v>
      </c>
      <c r="Q47" s="309">
        <f t="shared" si="14"/>
        <v>2.1938273155545298</v>
      </c>
      <c r="R47" s="112">
        <f t="shared" si="9"/>
        <v>-1.0008815132502104E-2</v>
      </c>
    </row>
    <row r="48" spans="1:18" ht="20.100000000000001" customHeight="1" x14ac:dyDescent="0.25">
      <c r="A48" s="68" t="s">
        <v>164</v>
      </c>
      <c r="B48" s="28">
        <v>7500.5300000000007</v>
      </c>
      <c r="C48" s="261">
        <v>7055.3299999999981</v>
      </c>
      <c r="D48" s="4">
        <f t="shared" si="10"/>
        <v>1.2352140911171159E-2</v>
      </c>
      <c r="E48" s="267">
        <f t="shared" si="11"/>
        <v>1.1649040261393889E-2</v>
      </c>
      <c r="F48" s="107">
        <f t="shared" si="15"/>
        <v>-5.9355805523076705E-2</v>
      </c>
      <c r="G48" s="103">
        <f t="shared" si="16"/>
        <v>-5.6921359206758448E-2</v>
      </c>
      <c r="I48" s="28">
        <v>1928.069</v>
      </c>
      <c r="J48" s="261">
        <v>1827.088</v>
      </c>
      <c r="K48" s="4">
        <f t="shared" si="12"/>
        <v>2.9474928595031039E-2</v>
      </c>
      <c r="L48" s="267">
        <f t="shared" si="13"/>
        <v>2.8484058059718566E-2</v>
      </c>
      <c r="M48" s="107">
        <f t="shared" si="17"/>
        <v>-5.2374162957860945E-2</v>
      </c>
      <c r="N48" s="103">
        <f t="shared" si="18"/>
        <v>-3.3617402400748016E-2</v>
      </c>
      <c r="P48" s="60">
        <f t="shared" si="14"/>
        <v>2.5705770125577789</v>
      </c>
      <c r="Q48" s="309">
        <f t="shared" si="14"/>
        <v>2.5896563307456919</v>
      </c>
      <c r="R48" s="112">
        <f t="shared" si="9"/>
        <v>7.4221927974562592E-3</v>
      </c>
    </row>
    <row r="49" spans="1:18" ht="20.100000000000001" customHeight="1" x14ac:dyDescent="0.25">
      <c r="A49" s="68" t="s">
        <v>148</v>
      </c>
      <c r="B49" s="28">
        <v>11173.299999999996</v>
      </c>
      <c r="C49" s="261">
        <v>13355.470000000001</v>
      </c>
      <c r="D49" s="4">
        <f t="shared" si="10"/>
        <v>1.8400589830690449E-2</v>
      </c>
      <c r="E49" s="267">
        <f t="shared" si="11"/>
        <v>2.2051187930236898E-2</v>
      </c>
      <c r="F49" s="107">
        <f t="shared" si="15"/>
        <v>0.19530219362229659</v>
      </c>
      <c r="G49" s="103">
        <f t="shared" si="16"/>
        <v>0.19839571085148561</v>
      </c>
      <c r="I49" s="28">
        <v>1249.3280000000002</v>
      </c>
      <c r="J49" s="261">
        <v>1425.8259999999993</v>
      </c>
      <c r="K49" s="4">
        <f t="shared" si="12"/>
        <v>1.9098825608301853E-2</v>
      </c>
      <c r="L49" s="267">
        <f t="shared" si="13"/>
        <v>2.2228437035904273E-2</v>
      </c>
      <c r="M49" s="107">
        <f t="shared" si="17"/>
        <v>0.14127434909007011</v>
      </c>
      <c r="N49" s="103">
        <f t="shared" si="18"/>
        <v>0.16386407686983875</v>
      </c>
      <c r="P49" s="60">
        <f t="shared" si="14"/>
        <v>1.1181369872821822</v>
      </c>
      <c r="Q49" s="309">
        <f t="shared" si="14"/>
        <v>1.0675970220441506</v>
      </c>
      <c r="R49" s="112">
        <f t="shared" si="9"/>
        <v>-4.5200155090904734E-2</v>
      </c>
    </row>
    <row r="50" spans="1:18" ht="20.100000000000001" customHeight="1" x14ac:dyDescent="0.25">
      <c r="A50" s="68" t="s">
        <v>157</v>
      </c>
      <c r="B50" s="28">
        <v>10221.76</v>
      </c>
      <c r="C50" s="261">
        <v>6574.3400000000011</v>
      </c>
      <c r="D50" s="4">
        <f t="shared" si="10"/>
        <v>1.6833559745801016E-2</v>
      </c>
      <c r="E50" s="267">
        <f t="shared" si="11"/>
        <v>1.0854878701930644E-2</v>
      </c>
      <c r="F50" s="107">
        <f t="shared" si="15"/>
        <v>-0.35682896096171296</v>
      </c>
      <c r="G50" s="103">
        <f t="shared" si="16"/>
        <v>-0.3551643938746647</v>
      </c>
      <c r="I50" s="28">
        <v>1925.9479999999996</v>
      </c>
      <c r="J50" s="261">
        <v>1362.2990000000002</v>
      </c>
      <c r="K50" s="4">
        <f t="shared" si="12"/>
        <v>2.9442504276425186E-2</v>
      </c>
      <c r="L50" s="267">
        <f t="shared" si="13"/>
        <v>2.1238059584812854E-2</v>
      </c>
      <c r="M50" s="107">
        <f t="shared" si="17"/>
        <v>-0.29266054950600928</v>
      </c>
      <c r="N50" s="103">
        <f t="shared" si="18"/>
        <v>-0.27865987942410475</v>
      </c>
      <c r="P50" s="60">
        <f t="shared" si="14"/>
        <v>1.8841647622327269</v>
      </c>
      <c r="Q50" s="309">
        <f t="shared" si="14"/>
        <v>2.072145645038133</v>
      </c>
      <c r="R50" s="112">
        <f t="shared" si="9"/>
        <v>9.9768813520665592E-2</v>
      </c>
    </row>
    <row r="51" spans="1:18" ht="20.100000000000001" customHeight="1" x14ac:dyDescent="0.25">
      <c r="A51" s="68" t="s">
        <v>174</v>
      </c>
      <c r="B51" s="28">
        <v>1792.4799999999998</v>
      </c>
      <c r="C51" s="261">
        <v>2170.3599999999997</v>
      </c>
      <c r="D51" s="4">
        <f t="shared" si="10"/>
        <v>2.9519201363711728E-3</v>
      </c>
      <c r="E51" s="267">
        <f t="shared" si="11"/>
        <v>3.5834767504452441E-3</v>
      </c>
      <c r="F51" s="107">
        <f t="shared" si="15"/>
        <v>0.21081406766044805</v>
      </c>
      <c r="G51" s="103">
        <f t="shared" si="16"/>
        <v>0.21394773059492408</v>
      </c>
      <c r="I51" s="28">
        <v>427.73200000000003</v>
      </c>
      <c r="J51" s="261">
        <v>513.28300000000002</v>
      </c>
      <c r="K51" s="4">
        <f t="shared" si="12"/>
        <v>6.5388583903427822E-3</v>
      </c>
      <c r="L51" s="267">
        <f t="shared" si="13"/>
        <v>8.0020134624421632E-3</v>
      </c>
      <c r="M51" s="107">
        <f t="shared" si="17"/>
        <v>0.20001075439761343</v>
      </c>
      <c r="N51" s="103">
        <f t="shared" si="18"/>
        <v>0.22376307678727372</v>
      </c>
      <c r="P51" s="60">
        <f t="shared" si="14"/>
        <v>2.3862581451396951</v>
      </c>
      <c r="Q51" s="309">
        <f t="shared" si="14"/>
        <v>2.3649671022318883</v>
      </c>
      <c r="R51" s="112">
        <f t="shared" si="9"/>
        <v>-8.9223552578216146E-3</v>
      </c>
    </row>
    <row r="52" spans="1:18" ht="20.100000000000001" customHeight="1" x14ac:dyDescent="0.25">
      <c r="A52" s="68" t="s">
        <v>175</v>
      </c>
      <c r="B52" s="28">
        <v>1131.54</v>
      </c>
      <c r="C52" s="261">
        <v>1704.1499999999996</v>
      </c>
      <c r="D52" s="4">
        <f t="shared" si="10"/>
        <v>1.8634605190068717E-3</v>
      </c>
      <c r="E52" s="267">
        <f t="shared" si="11"/>
        <v>2.8137184173460911E-3</v>
      </c>
      <c r="F52" s="107">
        <f t="shared" si="15"/>
        <v>0.50604485921841003</v>
      </c>
      <c r="G52" s="103">
        <f t="shared" si="16"/>
        <v>0.50994259800344888</v>
      </c>
      <c r="I52" s="28">
        <v>294.7</v>
      </c>
      <c r="J52" s="261">
        <v>444.93599999999998</v>
      </c>
      <c r="K52" s="4">
        <f t="shared" si="12"/>
        <v>4.5051611000206148E-3</v>
      </c>
      <c r="L52" s="267">
        <f t="shared" si="13"/>
        <v>6.9364928546730865E-3</v>
      </c>
      <c r="M52" s="107">
        <f t="shared" si="17"/>
        <v>0.50979300984051579</v>
      </c>
      <c r="N52" s="103">
        <f t="shared" si="18"/>
        <v>0.5396769839465555</v>
      </c>
      <c r="P52" s="60">
        <f t="shared" si="14"/>
        <v>2.6044152217332135</v>
      </c>
      <c r="Q52" s="309">
        <f t="shared" si="14"/>
        <v>2.6108969280873167</v>
      </c>
      <c r="R52" s="112">
        <f t="shared" si="9"/>
        <v>2.4887377020433991E-3</v>
      </c>
    </row>
    <row r="53" spans="1:18" ht="20.100000000000001" customHeight="1" x14ac:dyDescent="0.25">
      <c r="A53" s="68" t="s">
        <v>168</v>
      </c>
      <c r="B53" s="28">
        <v>1146.7800000000002</v>
      </c>
      <c r="C53" s="261">
        <v>1709.1599999999999</v>
      </c>
      <c r="D53" s="4">
        <f t="shared" si="10"/>
        <v>1.8885582957621479E-3</v>
      </c>
      <c r="E53" s="267">
        <f t="shared" si="11"/>
        <v>2.8219904176224192E-3</v>
      </c>
      <c r="F53" s="107">
        <f t="shared" si="15"/>
        <v>0.49039920472976467</v>
      </c>
      <c r="G53" s="103">
        <f t="shared" si="16"/>
        <v>0.49425645157729953</v>
      </c>
      <c r="I53" s="28">
        <v>295.7650000000001</v>
      </c>
      <c r="J53" s="261">
        <v>419.40100000000001</v>
      </c>
      <c r="K53" s="4">
        <f t="shared" si="12"/>
        <v>4.521442052078716E-3</v>
      </c>
      <c r="L53" s="267">
        <f t="shared" si="13"/>
        <v>6.53840561281341E-3</v>
      </c>
      <c r="M53" s="107">
        <f t="shared" si="17"/>
        <v>0.41802106402042116</v>
      </c>
      <c r="N53" s="103">
        <f t="shared" si="18"/>
        <v>0.44608855703622313</v>
      </c>
      <c r="P53" s="60">
        <f t="shared" si="14"/>
        <v>2.5790910200735979</v>
      </c>
      <c r="Q53" s="309">
        <f t="shared" si="14"/>
        <v>2.4538428233752256</v>
      </c>
      <c r="R53" s="112">
        <f t="shared" si="9"/>
        <v>-4.8562922255763641E-2</v>
      </c>
    </row>
    <row r="54" spans="1:18" ht="20.100000000000001" customHeight="1" x14ac:dyDescent="0.25">
      <c r="A54" s="68" t="s">
        <v>172</v>
      </c>
      <c r="B54" s="28">
        <v>800.64000000000033</v>
      </c>
      <c r="C54" s="261">
        <v>2037.9699999999998</v>
      </c>
      <c r="D54" s="4">
        <f t="shared" si="10"/>
        <v>1.31852257095433E-3</v>
      </c>
      <c r="E54" s="267">
        <f t="shared" si="11"/>
        <v>3.3648879048198892E-3</v>
      </c>
      <c r="F54" s="107">
        <f t="shared" si="15"/>
        <v>1.5454261590727405</v>
      </c>
      <c r="G54" s="103">
        <f t="shared" si="16"/>
        <v>1.5520138820107006</v>
      </c>
      <c r="I54" s="28">
        <v>144.01900000000001</v>
      </c>
      <c r="J54" s="261">
        <v>312.173</v>
      </c>
      <c r="K54" s="4">
        <f t="shared" si="12"/>
        <v>2.2016586239018291E-3</v>
      </c>
      <c r="L54" s="267">
        <f t="shared" si="13"/>
        <v>4.8667354044668477E-3</v>
      </c>
      <c r="M54" s="107">
        <f t="shared" si="17"/>
        <v>1.1675820551455016</v>
      </c>
      <c r="N54" s="103">
        <f t="shared" si="18"/>
        <v>1.2104859271243011</v>
      </c>
      <c r="P54" s="60">
        <f t="shared" si="14"/>
        <v>1.7987984612310146</v>
      </c>
      <c r="Q54" s="309">
        <f t="shared" si="14"/>
        <v>1.5317840792553374</v>
      </c>
      <c r="R54" s="112">
        <f t="shared" si="9"/>
        <v>-0.14844041049098122</v>
      </c>
    </row>
    <row r="55" spans="1:18" ht="20.100000000000001" customHeight="1" x14ac:dyDescent="0.25">
      <c r="A55" s="68" t="s">
        <v>170</v>
      </c>
      <c r="B55" s="28">
        <v>2134.9699999999993</v>
      </c>
      <c r="C55" s="261">
        <v>1718.2200000000003</v>
      </c>
      <c r="D55" s="4">
        <f t="shared" si="10"/>
        <v>3.5159449107093868E-3</v>
      </c>
      <c r="E55" s="267">
        <f t="shared" si="11"/>
        <v>2.8369493642299106E-3</v>
      </c>
      <c r="F55" s="107">
        <f t="shared" si="15"/>
        <v>-0.19520180611437127</v>
      </c>
      <c r="G55" s="103">
        <f t="shared" si="16"/>
        <v>-0.19311893778861289</v>
      </c>
      <c r="I55" s="28">
        <v>330.65499999999997</v>
      </c>
      <c r="J55" s="261">
        <v>229.22999999999993</v>
      </c>
      <c r="K55" s="4">
        <f t="shared" si="12"/>
        <v>5.0548152138694142E-3</v>
      </c>
      <c r="L55" s="267">
        <f t="shared" si="13"/>
        <v>3.5736651048166729E-3</v>
      </c>
      <c r="M55" s="107">
        <f t="shared" si="17"/>
        <v>-0.30673965311276119</v>
      </c>
      <c r="N55" s="103">
        <f t="shared" si="18"/>
        <v>-0.29301765670657121</v>
      </c>
      <c r="P55" s="60">
        <f t="shared" si="14"/>
        <v>1.5487571253928631</v>
      </c>
      <c r="Q55" s="309">
        <f t="shared" si="14"/>
        <v>1.3341132101826303</v>
      </c>
      <c r="R55" s="112">
        <f t="shared" si="9"/>
        <v>-0.138591075186037</v>
      </c>
    </row>
    <row r="56" spans="1:18" ht="20.100000000000001" customHeight="1" x14ac:dyDescent="0.25">
      <c r="A56" s="68" t="s">
        <v>194</v>
      </c>
      <c r="B56" s="28">
        <v>3140.8600000000006</v>
      </c>
      <c r="C56" s="261">
        <v>4453.21</v>
      </c>
      <c r="D56" s="4">
        <f t="shared" si="10"/>
        <v>5.1724805183448437E-3</v>
      </c>
      <c r="E56" s="267">
        <f t="shared" si="11"/>
        <v>7.3526854991108701E-3</v>
      </c>
      <c r="F56" s="107">
        <f t="shared" si="15"/>
        <v>0.41783142196723166</v>
      </c>
      <c r="G56" s="103">
        <f t="shared" si="16"/>
        <v>0.42150085883043137</v>
      </c>
      <c r="I56" s="28">
        <v>123.58100000000002</v>
      </c>
      <c r="J56" s="261">
        <v>198.11300000000008</v>
      </c>
      <c r="K56" s="4">
        <f t="shared" si="12"/>
        <v>1.8892172171755945E-3</v>
      </c>
      <c r="L56" s="267">
        <f t="shared" si="13"/>
        <v>3.0885552279830129E-3</v>
      </c>
      <c r="M56" s="107">
        <f t="shared" si="17"/>
        <v>0.60310241865659009</v>
      </c>
      <c r="N56" s="103">
        <f t="shared" si="18"/>
        <v>0.63483330551075812</v>
      </c>
      <c r="P56" s="60">
        <f t="shared" si="14"/>
        <v>0.39346230013435812</v>
      </c>
      <c r="Q56" s="309">
        <f t="shared" si="14"/>
        <v>0.44487684164905783</v>
      </c>
      <c r="R56" s="112">
        <f t="shared" si="9"/>
        <v>0.13067209106728359</v>
      </c>
    </row>
    <row r="57" spans="1:18" ht="20.100000000000001" customHeight="1" x14ac:dyDescent="0.25">
      <c r="A57" s="68" t="s">
        <v>173</v>
      </c>
      <c r="B57" s="28">
        <v>343.34</v>
      </c>
      <c r="C57" s="261">
        <v>683.95999999999992</v>
      </c>
      <c r="D57" s="4">
        <f t="shared" si="10"/>
        <v>5.6542458472154703E-4</v>
      </c>
      <c r="E57" s="267">
        <f t="shared" si="11"/>
        <v>1.1292848920153933E-3</v>
      </c>
      <c r="F57" s="107">
        <f t="shared" si="15"/>
        <v>0.99207782373157793</v>
      </c>
      <c r="G57" s="103">
        <f t="shared" si="16"/>
        <v>0.99723344638707023</v>
      </c>
      <c r="I57" s="28">
        <v>28.120000000000005</v>
      </c>
      <c r="J57" s="261">
        <v>139.95700000000002</v>
      </c>
      <c r="K57" s="4">
        <f t="shared" si="12"/>
        <v>4.2987828344954093E-4</v>
      </c>
      <c r="L57" s="267">
        <f t="shared" si="13"/>
        <v>2.1819109500276026E-3</v>
      </c>
      <c r="M57" s="107">
        <f t="shared" si="17"/>
        <v>3.9771337126600286</v>
      </c>
      <c r="N57" s="103">
        <f t="shared" si="18"/>
        <v>4.0756482335393782</v>
      </c>
      <c r="P57" s="60">
        <f t="shared" si="14"/>
        <v>0.81901322304421287</v>
      </c>
      <c r="Q57" s="309">
        <f t="shared" si="14"/>
        <v>2.046274635943623</v>
      </c>
      <c r="R57" s="112">
        <f t="shared" si="9"/>
        <v>1.4984634904156593</v>
      </c>
    </row>
    <row r="58" spans="1:18" ht="20.100000000000001" customHeight="1" x14ac:dyDescent="0.25">
      <c r="A58" s="68" t="s">
        <v>169</v>
      </c>
      <c r="B58" s="28">
        <v>454.68000000000006</v>
      </c>
      <c r="C58" s="261">
        <v>483.72</v>
      </c>
      <c r="D58" s="4">
        <f t="shared" si="10"/>
        <v>7.4878327658062867E-4</v>
      </c>
      <c r="E58" s="267">
        <f t="shared" si="11"/>
        <v>7.9866905661981138E-4</v>
      </c>
      <c r="F58" s="107">
        <f t="shared" si="15"/>
        <v>6.3869094747954519E-2</v>
      </c>
      <c r="G58" s="103">
        <f t="shared" si="16"/>
        <v>6.6622454853678931E-2</v>
      </c>
      <c r="I58" s="28">
        <v>111.24899999999997</v>
      </c>
      <c r="J58" s="261">
        <v>116.22799999999997</v>
      </c>
      <c r="K58" s="4">
        <f t="shared" si="12"/>
        <v>1.7006944934380497E-3</v>
      </c>
      <c r="L58" s="267">
        <f t="shared" si="13"/>
        <v>1.8119790071222451E-3</v>
      </c>
      <c r="M58" s="107">
        <f t="shared" si="17"/>
        <v>4.4755458476031254E-2</v>
      </c>
      <c r="N58" s="103">
        <f t="shared" si="18"/>
        <v>6.5434746871689708E-2</v>
      </c>
      <c r="P58" s="60">
        <f t="shared" si="14"/>
        <v>2.4467537608867764</v>
      </c>
      <c r="Q58" s="309">
        <f t="shared" si="14"/>
        <v>2.4027950053750096</v>
      </c>
      <c r="R58" s="112">
        <f t="shared" si="9"/>
        <v>-1.7966154263040719E-2</v>
      </c>
    </row>
    <row r="59" spans="1:18" ht="20.100000000000001" customHeight="1" x14ac:dyDescent="0.25">
      <c r="A59" s="68" t="s">
        <v>177</v>
      </c>
      <c r="B59" s="28">
        <v>205.84000000000003</v>
      </c>
      <c r="C59" s="261">
        <v>274.54999999999995</v>
      </c>
      <c r="D59" s="4">
        <f t="shared" si="10"/>
        <v>3.3898466977073238E-4</v>
      </c>
      <c r="E59" s="267">
        <f t="shared" si="11"/>
        <v>4.5330891733847924E-4</v>
      </c>
      <c r="F59" s="107">
        <f>(C59-B59)/B59</f>
        <v>0.33380295375048541</v>
      </c>
      <c r="G59" s="103">
        <f>(E59-D59)/D59</f>
        <v>0.33725491965482829</v>
      </c>
      <c r="I59" s="28">
        <v>61.619000000000007</v>
      </c>
      <c r="J59" s="261">
        <v>75.608000000000018</v>
      </c>
      <c r="K59" s="4">
        <f t="shared" si="12"/>
        <v>9.4198684025168075E-4</v>
      </c>
      <c r="L59" s="267">
        <f t="shared" si="13"/>
        <v>1.1787186286479918E-3</v>
      </c>
      <c r="M59" s="107">
        <f>(J59-I59)/I59</f>
        <v>0.22702413216702658</v>
      </c>
      <c r="N59" s="103">
        <f>(L59-K59)/K59</f>
        <v>0.25131114181283132</v>
      </c>
      <c r="P59" s="60">
        <f t="shared" si="14"/>
        <v>2.9935386708122813</v>
      </c>
      <c r="Q59" s="309">
        <f t="shared" si="14"/>
        <v>2.7538881806592617</v>
      </c>
      <c r="R59" s="112">
        <f>(Q59-P59)/P59</f>
        <v>-8.0055919266942929E-2</v>
      </c>
    </row>
    <row r="60" spans="1:18" ht="20.100000000000001" customHeight="1" x14ac:dyDescent="0.25">
      <c r="A60" s="68" t="s">
        <v>171</v>
      </c>
      <c r="B60" s="28">
        <v>2029.9999999999998</v>
      </c>
      <c r="C60" s="261">
        <v>254.56000000000003</v>
      </c>
      <c r="D60" s="4">
        <f t="shared" si="10"/>
        <v>3.3430765625465731E-3</v>
      </c>
      <c r="E60" s="267">
        <f t="shared" si="11"/>
        <v>4.2030347112614571E-4</v>
      </c>
      <c r="F60" s="107">
        <f>(C60-B60)/B60</f>
        <v>-0.87460098522167484</v>
      </c>
      <c r="G60" s="103">
        <f>(E60-D60)/D60</f>
        <v>-0.87427644468723098</v>
      </c>
      <c r="I60" s="28">
        <v>361.61999999999995</v>
      </c>
      <c r="J60" s="261">
        <v>62.475000000000001</v>
      </c>
      <c r="K60" s="4">
        <f t="shared" si="12"/>
        <v>5.5281858058685261E-3</v>
      </c>
      <c r="L60" s="267">
        <f t="shared" si="13"/>
        <v>9.7397691150120718E-4</v>
      </c>
      <c r="M60" s="107">
        <f>(J60-I60)/I60</f>
        <v>-0.8272357723577235</v>
      </c>
      <c r="N60" s="103">
        <f>(L60-K60)/K60</f>
        <v>-0.82381617664383344</v>
      </c>
      <c r="P60" s="60">
        <f t="shared" si="14"/>
        <v>1.7813793103448274</v>
      </c>
      <c r="Q60" s="309">
        <f t="shared" si="14"/>
        <v>2.4542347580138277</v>
      </c>
      <c r="R60" s="112">
        <f>(Q60-P60)/P60</f>
        <v>0.37771598881922203</v>
      </c>
    </row>
    <row r="61" spans="1:18" ht="20.100000000000001" customHeight="1" thickBot="1" x14ac:dyDescent="0.3">
      <c r="A61" s="15" t="s">
        <v>18</v>
      </c>
      <c r="B61" s="28">
        <f>B62-SUM(B39:B60)</f>
        <v>819.12000000022817</v>
      </c>
      <c r="C61" s="261">
        <f>C62-SUM(C39:C60)</f>
        <v>683.06000000005588</v>
      </c>
      <c r="D61" s="4">
        <f t="shared" si="10"/>
        <v>1.3489560955240946E-3</v>
      </c>
      <c r="E61" s="267">
        <f t="shared" si="11"/>
        <v>1.1277989039418939E-3</v>
      </c>
      <c r="F61" s="107">
        <f t="shared" si="15"/>
        <v>-0.16610508838770191</v>
      </c>
      <c r="G61" s="103">
        <f t="shared" si="16"/>
        <v>-0.16394691592707245</v>
      </c>
      <c r="I61" s="28">
        <f>I62-SUM(I39:I60)</f>
        <v>103.39299999999639</v>
      </c>
      <c r="J61" s="261">
        <f>J62-SUM(J39:J60)</f>
        <v>119.61799999998766</v>
      </c>
      <c r="K61" s="4">
        <f t="shared" si="12"/>
        <v>1.5805976301812529E-3</v>
      </c>
      <c r="L61" s="267">
        <f t="shared" si="13"/>
        <v>1.8648286546608943E-3</v>
      </c>
      <c r="M61" s="107">
        <f t="shared" si="17"/>
        <v>0.15692551720127895</v>
      </c>
      <c r="N61" s="103">
        <f t="shared" si="18"/>
        <v>0.1798250351970018</v>
      </c>
      <c r="P61" s="60">
        <f t="shared" si="14"/>
        <v>1.2622448481293045</v>
      </c>
      <c r="Q61" s="309">
        <f t="shared" si="14"/>
        <v>1.7512078001929241</v>
      </c>
      <c r="R61" s="112">
        <f t="shared" si="9"/>
        <v>0.38737567658785182</v>
      </c>
    </row>
    <row r="62" spans="1:18" ht="26.25" customHeight="1" thickBot="1" x14ac:dyDescent="0.3">
      <c r="A62" s="19" t="s">
        <v>19</v>
      </c>
      <c r="B62" s="72">
        <v>607225.10000000021</v>
      </c>
      <c r="C62" s="306">
        <v>605657.61999999976</v>
      </c>
      <c r="D62" s="69">
        <f>SUM(D39:D61)</f>
        <v>1</v>
      </c>
      <c r="E62" s="307">
        <f>SUM(E39:E61)</f>
        <v>1.0000000000000004</v>
      </c>
      <c r="F62" s="117">
        <f t="shared" si="15"/>
        <v>-2.581382093725122E-3</v>
      </c>
      <c r="G62" s="119">
        <v>0</v>
      </c>
      <c r="H62" s="2"/>
      <c r="I62" s="72">
        <v>65413.864999999998</v>
      </c>
      <c r="J62" s="306">
        <v>64144.231000000014</v>
      </c>
      <c r="K62" s="69">
        <f>SUM(K39:K61)</f>
        <v>1</v>
      </c>
      <c r="L62" s="307">
        <f>SUM(L39:L61)</f>
        <v>0.99999999999999967</v>
      </c>
      <c r="M62" s="117">
        <f t="shared" si="17"/>
        <v>-1.9409249094209366E-2</v>
      </c>
      <c r="N62" s="119">
        <v>0</v>
      </c>
      <c r="O62" s="2"/>
      <c r="P62" s="51">
        <f t="shared" si="14"/>
        <v>1.0772589110693873</v>
      </c>
      <c r="Q62" s="298">
        <f t="shared" si="14"/>
        <v>1.0590840250635341</v>
      </c>
      <c r="R62" s="118">
        <f t="shared" si="9"/>
        <v>-1.687141857829812E-2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150</v>
      </c>
      <c r="B68" s="70">
        <v>104478.49000000003</v>
      </c>
      <c r="C68" s="300">
        <v>189156.40999999992</v>
      </c>
      <c r="D68" s="4">
        <f>B68/$B$96</f>
        <v>0.22585371527921813</v>
      </c>
      <c r="E68" s="302">
        <f>C68/$C$96</f>
        <v>0.34336321100142358</v>
      </c>
      <c r="F68" s="120">
        <f t="shared" ref="F68:F92" si="19">(C68-B68)/B68</f>
        <v>0.81048185133609663</v>
      </c>
      <c r="G68" s="121">
        <f t="shared" ref="G68:G92" si="20">(E68-D68)/D68</f>
        <v>0.52029029310822261</v>
      </c>
      <c r="I68" s="28">
        <v>10411.611000000001</v>
      </c>
      <c r="J68" s="300">
        <v>18754.989999999994</v>
      </c>
      <c r="K68" s="74">
        <f>I68/$I$96</f>
        <v>0.23411812757684036</v>
      </c>
      <c r="L68" s="302">
        <f>J68/$J$96</f>
        <v>0.33613990740061983</v>
      </c>
      <c r="M68" s="120">
        <f t="shared" ref="M68:M92" si="21">(J68-I68)/I68</f>
        <v>0.80135331602381155</v>
      </c>
      <c r="N68" s="121">
        <f t="shared" ref="N68:N92" si="22">(L68-K68)/K68</f>
        <v>0.43577052695458068</v>
      </c>
      <c r="P68" s="75">
        <f t="shared" ref="P68:Q96" si="23">(I68/B68)*10</f>
        <v>0.99653153486425738</v>
      </c>
      <c r="Q68" s="304">
        <f t="shared" si="23"/>
        <v>0.991506975629322</v>
      </c>
      <c r="R68" s="124">
        <f t="shared" si="9"/>
        <v>-5.0420474005569817E-3</v>
      </c>
    </row>
    <row r="69" spans="1:18" ht="20.100000000000001" customHeight="1" x14ac:dyDescent="0.25">
      <c r="A69" s="68" t="s">
        <v>155</v>
      </c>
      <c r="B69" s="28">
        <v>29388.559999999998</v>
      </c>
      <c r="C69" s="261">
        <v>48022.309999999983</v>
      </c>
      <c r="D69" s="4">
        <f t="shared" ref="D69:D95" si="24">B69/$B$96</f>
        <v>6.3529971219015671E-2</v>
      </c>
      <c r="E69" s="267">
        <f t="shared" ref="E69:E95" si="25">C69/$C$96</f>
        <v>8.7171746182462304E-2</v>
      </c>
      <c r="F69" s="122">
        <f t="shared" si="19"/>
        <v>0.63404773830361161</v>
      </c>
      <c r="G69" s="103">
        <f t="shared" si="20"/>
        <v>0.37213577323910735</v>
      </c>
      <c r="I69" s="28">
        <v>4272.625</v>
      </c>
      <c r="J69" s="261">
        <v>5244.384</v>
      </c>
      <c r="K69" s="35">
        <f t="shared" ref="K69:K96" si="26">I69/$I$96</f>
        <v>9.6075330209512963E-2</v>
      </c>
      <c r="L69" s="267">
        <f t="shared" ref="L69:L96" si="27">J69/$J$96</f>
        <v>9.3993478649324405E-2</v>
      </c>
      <c r="M69" s="122">
        <f t="shared" si="21"/>
        <v>0.22743840145109856</v>
      </c>
      <c r="N69" s="103">
        <f t="shared" si="22"/>
        <v>-2.166895035019533E-2</v>
      </c>
      <c r="P69" s="73">
        <f t="shared" si="23"/>
        <v>1.4538395212286686</v>
      </c>
      <c r="Q69" s="274">
        <f t="shared" si="23"/>
        <v>1.0920724138426499</v>
      </c>
      <c r="R69" s="112">
        <f t="shared" si="9"/>
        <v>-0.24883565352541948</v>
      </c>
    </row>
    <row r="70" spans="1:18" ht="20.100000000000001" customHeight="1" x14ac:dyDescent="0.25">
      <c r="A70" s="68" t="s">
        <v>151</v>
      </c>
      <c r="B70" s="28">
        <v>23611.310000000005</v>
      </c>
      <c r="C70" s="261">
        <v>33668.58</v>
      </c>
      <c r="D70" s="4">
        <f t="shared" si="24"/>
        <v>5.1041148145511632E-2</v>
      </c>
      <c r="E70" s="267">
        <f t="shared" si="25"/>
        <v>6.1116362584055783E-2</v>
      </c>
      <c r="F70" s="122">
        <f t="shared" si="19"/>
        <v>0.42595137669193256</v>
      </c>
      <c r="G70" s="103">
        <f t="shared" si="20"/>
        <v>0.19739396162917483</v>
      </c>
      <c r="I70" s="28">
        <v>3227.2849999999999</v>
      </c>
      <c r="J70" s="261">
        <v>5056.1430000000028</v>
      </c>
      <c r="K70" s="35">
        <f t="shared" si="26"/>
        <v>7.2569549645758291E-2</v>
      </c>
      <c r="L70" s="267">
        <f t="shared" si="27"/>
        <v>9.0619693202944579E-2</v>
      </c>
      <c r="M70" s="122">
        <f t="shared" si="21"/>
        <v>0.56668623936218931</v>
      </c>
      <c r="N70" s="103">
        <f t="shared" si="22"/>
        <v>0.24872889035823476</v>
      </c>
      <c r="P70" s="73">
        <f t="shared" si="23"/>
        <v>1.3668386040418761</v>
      </c>
      <c r="Q70" s="274">
        <f t="shared" si="23"/>
        <v>1.5017393070928451</v>
      </c>
      <c r="R70" s="112">
        <f t="shared" si="9"/>
        <v>9.8695414844191837E-2</v>
      </c>
    </row>
    <row r="71" spans="1:18" ht="20.100000000000001" customHeight="1" x14ac:dyDescent="0.25">
      <c r="A71" s="68" t="s">
        <v>146</v>
      </c>
      <c r="B71" s="28">
        <v>23163.780000000002</v>
      </c>
      <c r="C71" s="261">
        <v>25978.170000000002</v>
      </c>
      <c r="D71" s="4">
        <f t="shared" si="24"/>
        <v>5.0073711564078367E-2</v>
      </c>
      <c r="E71" s="267">
        <f t="shared" si="25"/>
        <v>4.7156466265884704E-2</v>
      </c>
      <c r="F71" s="122">
        <f t="shared" si="19"/>
        <v>0.12149959980624921</v>
      </c>
      <c r="G71" s="103">
        <f t="shared" si="20"/>
        <v>-5.8259018696078087E-2</v>
      </c>
      <c r="I71" s="28">
        <v>3795.2049999999981</v>
      </c>
      <c r="J71" s="261">
        <v>4570.1990000000014</v>
      </c>
      <c r="K71" s="35">
        <f t="shared" si="26"/>
        <v>8.5339942912798214E-2</v>
      </c>
      <c r="L71" s="267">
        <f t="shared" si="27"/>
        <v>8.1910268609175815E-2</v>
      </c>
      <c r="M71" s="122">
        <f t="shared" si="21"/>
        <v>0.20420346200007738</v>
      </c>
      <c r="N71" s="103">
        <f t="shared" si="22"/>
        <v>-4.018838291381209E-2</v>
      </c>
      <c r="P71" s="73">
        <f t="shared" si="23"/>
        <v>1.6384221400824899</v>
      </c>
      <c r="Q71" s="274">
        <f t="shared" si="23"/>
        <v>1.7592459361071242</v>
      </c>
      <c r="R71" s="112">
        <f t="shared" si="9"/>
        <v>7.3743996170944806E-2</v>
      </c>
    </row>
    <row r="72" spans="1:18" ht="20.100000000000001" customHeight="1" x14ac:dyDescent="0.25">
      <c r="A72" s="68" t="s">
        <v>153</v>
      </c>
      <c r="B72" s="28">
        <v>29324.640000000007</v>
      </c>
      <c r="C72" s="261">
        <v>27688.309999999998</v>
      </c>
      <c r="D72" s="4">
        <f t="shared" si="24"/>
        <v>6.339179378669782E-2</v>
      </c>
      <c r="E72" s="267">
        <f t="shared" si="25"/>
        <v>5.0260771119534517E-2</v>
      </c>
      <c r="F72" s="122">
        <f t="shared" si="19"/>
        <v>-5.5800514516120524E-2</v>
      </c>
      <c r="G72" s="103">
        <f t="shared" si="20"/>
        <v>-0.20714073356792637</v>
      </c>
      <c r="I72" s="28">
        <v>3977.5449999999992</v>
      </c>
      <c r="J72" s="261">
        <v>3789.6410000000001</v>
      </c>
      <c r="K72" s="35">
        <f t="shared" si="26"/>
        <v>8.9440086433561841E-2</v>
      </c>
      <c r="L72" s="267">
        <f t="shared" si="27"/>
        <v>6.7920568063304362E-2</v>
      </c>
      <c r="M72" s="122">
        <f t="shared" si="21"/>
        <v>-4.7241200288117201E-2</v>
      </c>
      <c r="N72" s="103">
        <f t="shared" si="22"/>
        <v>-0.24060261151740583</v>
      </c>
      <c r="P72" s="73">
        <f t="shared" si="23"/>
        <v>1.3563832326671352</v>
      </c>
      <c r="Q72" s="274">
        <f t="shared" si="23"/>
        <v>1.3686790562515374</v>
      </c>
      <c r="R72" s="112">
        <f t="shared" ref="R72:R92" si="28">(Q72-P72)/P72</f>
        <v>9.0651545140558714E-3</v>
      </c>
    </row>
    <row r="73" spans="1:18" ht="20.100000000000001" customHeight="1" x14ac:dyDescent="0.25">
      <c r="A73" s="68" t="s">
        <v>166</v>
      </c>
      <c r="B73" s="28">
        <v>69056.580000000031</v>
      </c>
      <c r="C73" s="261">
        <v>80391.05</v>
      </c>
      <c r="D73" s="4">
        <f t="shared" si="24"/>
        <v>0.14928130333312198</v>
      </c>
      <c r="E73" s="267">
        <f t="shared" si="25"/>
        <v>0.14592859456243648</v>
      </c>
      <c r="F73" s="122">
        <f t="shared" si="19"/>
        <v>0.16413309202396018</v>
      </c>
      <c r="G73" s="103">
        <f t="shared" si="20"/>
        <v>-2.2458999860176132E-2</v>
      </c>
      <c r="I73" s="28">
        <v>3567.2639999999997</v>
      </c>
      <c r="J73" s="261">
        <v>3787.4259999999999</v>
      </c>
      <c r="K73" s="35">
        <f t="shared" si="26"/>
        <v>8.0214403731782694E-2</v>
      </c>
      <c r="L73" s="267">
        <f t="shared" si="27"/>
        <v>6.7880869300740776E-2</v>
      </c>
      <c r="M73" s="122">
        <f t="shared" si="21"/>
        <v>6.1717327341065949E-2</v>
      </c>
      <c r="N73" s="103">
        <f t="shared" si="22"/>
        <v>-0.15375710417647975</v>
      </c>
      <c r="P73" s="73">
        <f t="shared" si="23"/>
        <v>0.51657119422942721</v>
      </c>
      <c r="Q73" s="274">
        <f t="shared" si="23"/>
        <v>0.47112533049387956</v>
      </c>
      <c r="R73" s="112">
        <f t="shared" si="28"/>
        <v>-8.7975992938087763E-2</v>
      </c>
    </row>
    <row r="74" spans="1:18" ht="20.100000000000001" customHeight="1" x14ac:dyDescent="0.25">
      <c r="A74" s="68" t="s">
        <v>178</v>
      </c>
      <c r="B74" s="28">
        <v>46128.389999999985</v>
      </c>
      <c r="C74" s="261">
        <v>47863.979999999996</v>
      </c>
      <c r="D74" s="4">
        <f t="shared" si="24"/>
        <v>9.9716872452394037E-2</v>
      </c>
      <c r="E74" s="267">
        <f t="shared" si="25"/>
        <v>8.6884340129461765E-2</v>
      </c>
      <c r="F74" s="122">
        <f t="shared" si="19"/>
        <v>3.7625202180262773E-2</v>
      </c>
      <c r="G74" s="103">
        <f t="shared" si="20"/>
        <v>-0.12868967916195595</v>
      </c>
      <c r="I74" s="28">
        <v>1971.7679999999996</v>
      </c>
      <c r="J74" s="261">
        <v>1978.3929999999987</v>
      </c>
      <c r="K74" s="35">
        <f t="shared" si="26"/>
        <v>4.4337675713771028E-2</v>
      </c>
      <c r="L74" s="267">
        <f t="shared" si="27"/>
        <v>3.5458128200656691E-2</v>
      </c>
      <c r="M74" s="122">
        <f t="shared" si="21"/>
        <v>3.3599287542951765E-3</v>
      </c>
      <c r="N74" s="103">
        <f t="shared" si="22"/>
        <v>-0.20027092918532038</v>
      </c>
      <c r="P74" s="73">
        <f t="shared" si="23"/>
        <v>0.42745216123953167</v>
      </c>
      <c r="Q74" s="274">
        <f t="shared" si="23"/>
        <v>0.41333650064202748</v>
      </c>
      <c r="R74" s="112">
        <f t="shared" si="28"/>
        <v>-3.3022784483230594E-2</v>
      </c>
    </row>
    <row r="75" spans="1:18" ht="20.100000000000001" customHeight="1" x14ac:dyDescent="0.25">
      <c r="A75" s="68" t="s">
        <v>180</v>
      </c>
      <c r="B75" s="28">
        <v>31547.430000000008</v>
      </c>
      <c r="C75" s="261">
        <v>23919.87</v>
      </c>
      <c r="D75" s="4">
        <f t="shared" si="24"/>
        <v>6.8196853467264548E-2</v>
      </c>
      <c r="E75" s="267">
        <f t="shared" si="25"/>
        <v>4.3420169424534041E-2</v>
      </c>
      <c r="F75" s="122">
        <f t="shared" si="19"/>
        <v>-0.24178070923685405</v>
      </c>
      <c r="G75" s="103">
        <f t="shared" si="20"/>
        <v>-0.36331124946437104</v>
      </c>
      <c r="I75" s="28">
        <v>2550.2309999999998</v>
      </c>
      <c r="J75" s="261">
        <v>1897.9119999999998</v>
      </c>
      <c r="K75" s="35">
        <f t="shared" si="26"/>
        <v>5.7345141554790424E-2</v>
      </c>
      <c r="L75" s="267">
        <f t="shared" si="27"/>
        <v>3.4015692033668124E-2</v>
      </c>
      <c r="M75" s="122">
        <f t="shared" si="21"/>
        <v>-0.25578820114726863</v>
      </c>
      <c r="N75" s="103">
        <f t="shared" si="22"/>
        <v>-0.40682521463186511</v>
      </c>
      <c r="P75" s="73">
        <f t="shared" si="23"/>
        <v>0.80837995361270287</v>
      </c>
      <c r="Q75" s="274">
        <f t="shared" si="23"/>
        <v>0.79344578377725294</v>
      </c>
      <c r="R75" s="112">
        <f t="shared" si="28"/>
        <v>-1.8474196160738705E-2</v>
      </c>
    </row>
    <row r="76" spans="1:18" ht="20.100000000000001" customHeight="1" x14ac:dyDescent="0.25">
      <c r="A76" s="68" t="s">
        <v>152</v>
      </c>
      <c r="B76" s="28">
        <v>9583.1700000000037</v>
      </c>
      <c r="C76" s="261">
        <v>9495.44</v>
      </c>
      <c r="D76" s="4">
        <f t="shared" si="24"/>
        <v>2.0716173718172467E-2</v>
      </c>
      <c r="E76" s="267">
        <f t="shared" si="25"/>
        <v>1.7236448758312546E-2</v>
      </c>
      <c r="F76" s="122">
        <f t="shared" si="19"/>
        <v>-9.1545908086784616E-3</v>
      </c>
      <c r="G76" s="103">
        <f t="shared" si="20"/>
        <v>-0.16797141244319003</v>
      </c>
      <c r="I76" s="28">
        <v>1408.8470000000004</v>
      </c>
      <c r="J76" s="261">
        <v>1568.7360000000003</v>
      </c>
      <c r="K76" s="35">
        <f t="shared" si="26"/>
        <v>3.1679691229556016E-2</v>
      </c>
      <c r="L76" s="267">
        <f t="shared" si="27"/>
        <v>2.8115972004038339E-2</v>
      </c>
      <c r="M76" s="122">
        <f t="shared" si="21"/>
        <v>0.11348925752760934</v>
      </c>
      <c r="N76" s="103">
        <f t="shared" si="22"/>
        <v>-0.1124922335793745</v>
      </c>
      <c r="P76" s="73">
        <f t="shared" si="23"/>
        <v>1.4701262734564866</v>
      </c>
      <c r="Q76" s="274">
        <f t="shared" si="23"/>
        <v>1.6520940577793133</v>
      </c>
      <c r="R76" s="112">
        <f t="shared" si="28"/>
        <v>0.12377697590220819</v>
      </c>
    </row>
    <row r="77" spans="1:18" ht="20.100000000000001" customHeight="1" x14ac:dyDescent="0.25">
      <c r="A77" s="68" t="s">
        <v>179</v>
      </c>
      <c r="B77" s="28">
        <v>4575.2900000000009</v>
      </c>
      <c r="C77" s="261">
        <v>5260.18</v>
      </c>
      <c r="D77" s="4">
        <f t="shared" si="24"/>
        <v>9.890516650650806E-3</v>
      </c>
      <c r="E77" s="267">
        <f t="shared" si="25"/>
        <v>9.5484593688655289E-3</v>
      </c>
      <c r="F77" s="122">
        <f t="shared" si="19"/>
        <v>0.14969324348839075</v>
      </c>
      <c r="G77" s="103">
        <f t="shared" si="20"/>
        <v>-3.4584369438655102E-2</v>
      </c>
      <c r="I77" s="28">
        <v>1080.9939999999997</v>
      </c>
      <c r="J77" s="261">
        <v>1284.847</v>
      </c>
      <c r="K77" s="35">
        <f t="shared" si="26"/>
        <v>2.4307505457301364E-2</v>
      </c>
      <c r="L77" s="267">
        <f t="shared" si="27"/>
        <v>2.3027916922587766E-2</v>
      </c>
      <c r="M77" s="122">
        <f t="shared" si="21"/>
        <v>0.18857921505577308</v>
      </c>
      <c r="N77" s="103">
        <f t="shared" si="22"/>
        <v>-5.2641705129361255E-2</v>
      </c>
      <c r="P77" s="73">
        <f t="shared" si="23"/>
        <v>2.36267864987793</v>
      </c>
      <c r="Q77" s="274">
        <f t="shared" si="23"/>
        <v>2.4425913181678189</v>
      </c>
      <c r="R77" s="112">
        <f t="shared" si="28"/>
        <v>3.3822910404687379E-2</v>
      </c>
    </row>
    <row r="78" spans="1:18" ht="20.100000000000001" customHeight="1" x14ac:dyDescent="0.25">
      <c r="A78" s="68" t="s">
        <v>163</v>
      </c>
      <c r="B78" s="28">
        <v>9404.3699999999972</v>
      </c>
      <c r="C78" s="261">
        <v>10469.129999999999</v>
      </c>
      <c r="D78" s="4">
        <f t="shared" si="24"/>
        <v>2.0329657371200707E-2</v>
      </c>
      <c r="E78" s="267">
        <f t="shared" si="25"/>
        <v>1.9003924282509563E-2</v>
      </c>
      <c r="F78" s="122">
        <f t="shared" si="19"/>
        <v>0.11321970530721381</v>
      </c>
      <c r="G78" s="103">
        <f t="shared" si="20"/>
        <v>-6.5211777281067057E-2</v>
      </c>
      <c r="I78" s="28">
        <v>963.64300000000003</v>
      </c>
      <c r="J78" s="261">
        <v>1107.1660000000002</v>
      </c>
      <c r="K78" s="35">
        <f t="shared" si="26"/>
        <v>2.1668721085769452E-2</v>
      </c>
      <c r="L78" s="267">
        <f t="shared" si="27"/>
        <v>1.9843395102696126E-2</v>
      </c>
      <c r="M78" s="122">
        <f t="shared" si="21"/>
        <v>0.14893793655949364</v>
      </c>
      <c r="N78" s="103">
        <f t="shared" si="22"/>
        <v>-8.4237827227933507E-2</v>
      </c>
      <c r="P78" s="73">
        <f t="shared" si="23"/>
        <v>1.0246757624381009</v>
      </c>
      <c r="Q78" s="274">
        <f t="shared" si="23"/>
        <v>1.0575530153890536</v>
      </c>
      <c r="R78" s="112">
        <f t="shared" si="28"/>
        <v>3.2085518323108318E-2</v>
      </c>
    </row>
    <row r="79" spans="1:18" ht="20.100000000000001" customHeight="1" x14ac:dyDescent="0.25">
      <c r="A79" s="68" t="s">
        <v>189</v>
      </c>
      <c r="B79" s="28">
        <v>2444.65</v>
      </c>
      <c r="C79" s="261">
        <v>6781.9800000000005</v>
      </c>
      <c r="D79" s="4">
        <f t="shared" si="24"/>
        <v>5.2846598860429592E-3</v>
      </c>
      <c r="E79" s="267">
        <f t="shared" si="25"/>
        <v>1.2310882986981176E-2</v>
      </c>
      <c r="F79" s="122">
        <f t="shared" si="19"/>
        <v>1.7742130775366616</v>
      </c>
      <c r="G79" s="103">
        <f t="shared" si="20"/>
        <v>1.3295506716515115</v>
      </c>
      <c r="I79" s="28">
        <v>256.80099999999999</v>
      </c>
      <c r="J79" s="261">
        <v>739.00699999999995</v>
      </c>
      <c r="K79" s="35">
        <f t="shared" si="26"/>
        <v>5.7744924661380622E-3</v>
      </c>
      <c r="L79" s="267">
        <f t="shared" si="27"/>
        <v>1.3244994774639172E-2</v>
      </c>
      <c r="M79" s="122">
        <f t="shared" si="21"/>
        <v>1.8777419091047152</v>
      </c>
      <c r="N79" s="103">
        <f t="shared" si="22"/>
        <v>1.2937071703372274</v>
      </c>
      <c r="P79" s="73">
        <f t="shared" si="23"/>
        <v>1.0504612112163294</v>
      </c>
      <c r="Q79" s="274">
        <f t="shared" si="23"/>
        <v>1.0896626059056498</v>
      </c>
      <c r="R79" s="112">
        <f t="shared" si="28"/>
        <v>3.7318269604575946E-2</v>
      </c>
    </row>
    <row r="80" spans="1:18" ht="20.100000000000001" customHeight="1" x14ac:dyDescent="0.25">
      <c r="A80" s="68" t="s">
        <v>183</v>
      </c>
      <c r="B80" s="28">
        <v>20312.97</v>
      </c>
      <c r="C80" s="261">
        <v>7819.3099999999995</v>
      </c>
      <c r="D80" s="4">
        <f t="shared" si="24"/>
        <v>4.3911045640641425E-2</v>
      </c>
      <c r="E80" s="267">
        <f t="shared" si="25"/>
        <v>1.4193880024555036E-2</v>
      </c>
      <c r="F80" s="122">
        <f t="shared" si="19"/>
        <v>-0.61505826080578074</v>
      </c>
      <c r="G80" s="103">
        <f t="shared" si="20"/>
        <v>-0.67675832316281637</v>
      </c>
      <c r="I80" s="28">
        <v>1697.386</v>
      </c>
      <c r="J80" s="261">
        <v>693.10500000000025</v>
      </c>
      <c r="K80" s="35">
        <f t="shared" si="26"/>
        <v>3.8167852419298293E-2</v>
      </c>
      <c r="L80" s="267">
        <f t="shared" si="27"/>
        <v>1.242230737094004E-2</v>
      </c>
      <c r="M80" s="122">
        <f t="shared" si="21"/>
        <v>-0.59166329874289036</v>
      </c>
      <c r="N80" s="103">
        <f t="shared" si="22"/>
        <v>-0.6745348091772877</v>
      </c>
      <c r="P80" s="73">
        <f t="shared" si="23"/>
        <v>0.8356168497270462</v>
      </c>
      <c r="Q80" s="274">
        <f t="shared" si="23"/>
        <v>0.88640174133011773</v>
      </c>
      <c r="R80" s="112">
        <f t="shared" si="28"/>
        <v>6.0775332162893068E-2</v>
      </c>
    </row>
    <row r="81" spans="1:18" ht="20.100000000000001" customHeight="1" x14ac:dyDescent="0.25">
      <c r="A81" s="68" t="s">
        <v>167</v>
      </c>
      <c r="B81" s="28">
        <v>36198.689999999995</v>
      </c>
      <c r="C81" s="261">
        <v>7019.55</v>
      </c>
      <c r="D81" s="4">
        <f t="shared" si="24"/>
        <v>7.8251596330887602E-2</v>
      </c>
      <c r="E81" s="267">
        <f t="shared" si="25"/>
        <v>1.2742128209057488E-2</v>
      </c>
      <c r="F81" s="122">
        <f t="shared" si="19"/>
        <v>-0.80608276155849834</v>
      </c>
      <c r="G81" s="103">
        <f t="shared" si="20"/>
        <v>-0.83716462274868775</v>
      </c>
      <c r="I81" s="28">
        <v>1363.5660000000003</v>
      </c>
      <c r="J81" s="261">
        <v>631.57100000000003</v>
      </c>
      <c r="K81" s="35">
        <f t="shared" si="26"/>
        <v>3.0661491170525097E-2</v>
      </c>
      <c r="L81" s="267">
        <f t="shared" si="27"/>
        <v>1.1319452447424229E-2</v>
      </c>
      <c r="M81" s="122">
        <f t="shared" si="21"/>
        <v>-0.53682403345345964</v>
      </c>
      <c r="N81" s="103">
        <f t="shared" si="22"/>
        <v>-0.63082511595829949</v>
      </c>
      <c r="P81" s="73">
        <f t="shared" si="23"/>
        <v>0.37668932218265366</v>
      </c>
      <c r="Q81" s="274">
        <f t="shared" si="23"/>
        <v>0.89973146426765249</v>
      </c>
      <c r="R81" s="112">
        <f t="shared" si="28"/>
        <v>1.3885239407752044</v>
      </c>
    </row>
    <row r="82" spans="1:18" ht="20.100000000000001" customHeight="1" x14ac:dyDescent="0.25">
      <c r="A82" s="68" t="s">
        <v>162</v>
      </c>
      <c r="B82" s="28">
        <v>2525.1</v>
      </c>
      <c r="C82" s="261">
        <v>2173.7600000000002</v>
      </c>
      <c r="D82" s="4">
        <f t="shared" si="24"/>
        <v>5.4585706249348888E-3</v>
      </c>
      <c r="E82" s="267">
        <f t="shared" si="25"/>
        <v>3.9458837982094021E-3</v>
      </c>
      <c r="F82" s="122">
        <f t="shared" si="19"/>
        <v>-0.13913904399825738</v>
      </c>
      <c r="G82" s="103">
        <f t="shared" si="20"/>
        <v>-0.2771214170639279</v>
      </c>
      <c r="I82" s="28">
        <v>516.31600000000014</v>
      </c>
      <c r="J82" s="261">
        <v>436.54199999999986</v>
      </c>
      <c r="K82" s="35">
        <f t="shared" si="26"/>
        <v>1.1610012625132071E-2</v>
      </c>
      <c r="L82" s="267">
        <f t="shared" si="27"/>
        <v>7.8240077684115731E-3</v>
      </c>
      <c r="M82" s="122">
        <f t="shared" si="21"/>
        <v>-0.15450615514529911</v>
      </c>
      <c r="N82" s="103">
        <f t="shared" si="22"/>
        <v>-0.32609825492566419</v>
      </c>
      <c r="P82" s="73">
        <f t="shared" si="23"/>
        <v>2.0447348619856647</v>
      </c>
      <c r="Q82" s="274">
        <f t="shared" si="23"/>
        <v>2.008234579714411</v>
      </c>
      <c r="R82" s="112">
        <f t="shared" si="28"/>
        <v>-1.7850863185170058E-2</v>
      </c>
    </row>
    <row r="83" spans="1:18" ht="20.100000000000001" customHeight="1" x14ac:dyDescent="0.25">
      <c r="A83" s="68" t="s">
        <v>190</v>
      </c>
      <c r="B83" s="28">
        <v>4702.3300000000008</v>
      </c>
      <c r="C83" s="261">
        <v>4597.0399999999991</v>
      </c>
      <c r="D83" s="4">
        <f t="shared" si="24"/>
        <v>1.0165142135658025E-2</v>
      </c>
      <c r="E83" s="267">
        <f t="shared" si="25"/>
        <v>8.3447048688542174E-3</v>
      </c>
      <c r="F83" s="122">
        <f t="shared" ref="F83:F91" si="29">(C83-B83)/B83</f>
        <v>-2.2391027426829201E-2</v>
      </c>
      <c r="G83" s="103">
        <f t="shared" ref="G83:G91" si="30">(E83-D83)/D83</f>
        <v>-0.17908625796957087</v>
      </c>
      <c r="I83" s="28">
        <v>385.18099999999998</v>
      </c>
      <c r="J83" s="261">
        <v>364.39200000000011</v>
      </c>
      <c r="K83" s="35">
        <f t="shared" si="26"/>
        <v>8.6612777310038705E-3</v>
      </c>
      <c r="L83" s="267">
        <f t="shared" si="27"/>
        <v>6.5308855476610079E-3</v>
      </c>
      <c r="M83" s="122">
        <f t="shared" ref="M83:M91" si="31">(J83-I83)/I83</f>
        <v>-5.3972028734542654E-2</v>
      </c>
      <c r="N83" s="103">
        <f t="shared" ref="N83:N91" si="32">(L83-K83)/K83</f>
        <v>-0.24596742530457377</v>
      </c>
      <c r="P83" s="73">
        <f t="shared" si="23"/>
        <v>0.81912796422199186</v>
      </c>
      <c r="Q83" s="274">
        <f t="shared" si="23"/>
        <v>0.7926665854549888</v>
      </c>
      <c r="R83" s="112">
        <f t="shared" si="28"/>
        <v>-3.2304328411173318E-2</v>
      </c>
    </row>
    <row r="84" spans="1:18" ht="20.100000000000001" customHeight="1" x14ac:dyDescent="0.25">
      <c r="A84" s="68" t="s">
        <v>201</v>
      </c>
      <c r="B84" s="28">
        <v>1408.29</v>
      </c>
      <c r="C84" s="261">
        <v>1916.1999999999998</v>
      </c>
      <c r="D84" s="4">
        <f t="shared" si="24"/>
        <v>3.0443350462910595E-3</v>
      </c>
      <c r="E84" s="267">
        <f t="shared" si="25"/>
        <v>3.4783520416830078E-3</v>
      </c>
      <c r="F84" s="122">
        <f t="shared" si="29"/>
        <v>0.36065725099233814</v>
      </c>
      <c r="G84" s="103">
        <f t="shared" si="30"/>
        <v>0.14256544985766761</v>
      </c>
      <c r="I84" s="28">
        <v>258.20300000000003</v>
      </c>
      <c r="J84" s="261">
        <v>351.97600000000017</v>
      </c>
      <c r="K84" s="35">
        <f t="shared" si="26"/>
        <v>5.806018193987743E-3</v>
      </c>
      <c r="L84" s="267">
        <f t="shared" si="27"/>
        <v>6.3083574050021166E-3</v>
      </c>
      <c r="M84" s="122">
        <f t="shared" si="31"/>
        <v>0.36317548595485</v>
      </c>
      <c r="N84" s="103">
        <f t="shared" si="32"/>
        <v>8.6520433493397705E-2</v>
      </c>
      <c r="P84" s="73">
        <f t="shared" si="23"/>
        <v>1.833450496701674</v>
      </c>
      <c r="Q84" s="274">
        <f t="shared" si="23"/>
        <v>1.8368437532616646</v>
      </c>
      <c r="R84" s="112">
        <f t="shared" si="28"/>
        <v>1.8507489381878258E-3</v>
      </c>
    </row>
    <row r="85" spans="1:18" ht="20.100000000000001" customHeight="1" x14ac:dyDescent="0.25">
      <c r="A85" s="68" t="s">
        <v>202</v>
      </c>
      <c r="B85" s="28">
        <v>997.40999999999985</v>
      </c>
      <c r="C85" s="261">
        <v>1520.9199999999998</v>
      </c>
      <c r="D85" s="4">
        <f t="shared" si="24"/>
        <v>2.1561256690888703E-3</v>
      </c>
      <c r="E85" s="267">
        <f t="shared" si="25"/>
        <v>2.7608262118967329E-3</v>
      </c>
      <c r="F85" s="122">
        <f t="shared" si="29"/>
        <v>0.52486941177650126</v>
      </c>
      <c r="G85" s="103">
        <f t="shared" si="30"/>
        <v>0.2804570027977058</v>
      </c>
      <c r="I85" s="28">
        <v>216.16499999999999</v>
      </c>
      <c r="J85" s="261">
        <v>329.26999999999992</v>
      </c>
      <c r="K85" s="35">
        <f t="shared" si="26"/>
        <v>4.8607410560813011E-3</v>
      </c>
      <c r="L85" s="267">
        <f t="shared" si="27"/>
        <v>5.9014047626686069E-3</v>
      </c>
      <c r="M85" s="122">
        <f t="shared" si="31"/>
        <v>0.52323456618786546</v>
      </c>
      <c r="N85" s="103">
        <f t="shared" si="32"/>
        <v>0.21409568923350186</v>
      </c>
      <c r="P85" s="73">
        <f t="shared" si="23"/>
        <v>2.1672632117183506</v>
      </c>
      <c r="Q85" s="274">
        <f t="shared" si="23"/>
        <v>2.1649396417957552</v>
      </c>
      <c r="R85" s="112">
        <f t="shared" si="28"/>
        <v>-1.072121701707442E-3</v>
      </c>
    </row>
    <row r="86" spans="1:18" ht="20.100000000000001" customHeight="1" x14ac:dyDescent="0.25">
      <c r="A86" s="68" t="s">
        <v>181</v>
      </c>
      <c r="B86" s="28">
        <v>707.04</v>
      </c>
      <c r="C86" s="261">
        <v>943.58</v>
      </c>
      <c r="D86" s="4">
        <f t="shared" si="24"/>
        <v>1.5284257156761964E-3</v>
      </c>
      <c r="E86" s="267">
        <f t="shared" si="25"/>
        <v>1.71281881822944E-3</v>
      </c>
      <c r="F86" s="122">
        <f t="shared" si="29"/>
        <v>0.33454967187146428</v>
      </c>
      <c r="G86" s="103">
        <f t="shared" si="30"/>
        <v>0.12064250206079893</v>
      </c>
      <c r="I86" s="28">
        <v>209.47400000000005</v>
      </c>
      <c r="J86" s="261">
        <v>249.28200000000001</v>
      </c>
      <c r="K86" s="35">
        <f t="shared" si="26"/>
        <v>4.7102855318001289E-3</v>
      </c>
      <c r="L86" s="267">
        <f t="shared" si="27"/>
        <v>4.4678044827878519E-3</v>
      </c>
      <c r="M86" s="122">
        <f t="shared" si="31"/>
        <v>0.19003790446547045</v>
      </c>
      <c r="N86" s="103">
        <f t="shared" si="32"/>
        <v>-5.1479055223985132E-2</v>
      </c>
      <c r="P86" s="73">
        <f t="shared" si="23"/>
        <v>2.9626895225164072</v>
      </c>
      <c r="Q86" s="274">
        <f t="shared" si="23"/>
        <v>2.6418745628351599</v>
      </c>
      <c r="R86" s="112">
        <f t="shared" si="28"/>
        <v>-0.10828504210213631</v>
      </c>
    </row>
    <row r="87" spans="1:18" ht="20.100000000000001" customHeight="1" x14ac:dyDescent="0.25">
      <c r="A87" s="68" t="s">
        <v>184</v>
      </c>
      <c r="B87" s="28">
        <v>1100.1399999999999</v>
      </c>
      <c r="C87" s="261">
        <v>1166.3900000000001</v>
      </c>
      <c r="D87" s="4">
        <f t="shared" si="24"/>
        <v>2.3781996306347741E-3</v>
      </c>
      <c r="E87" s="267">
        <f t="shared" si="25"/>
        <v>2.117271181452168E-3</v>
      </c>
      <c r="F87" s="122">
        <f t="shared" si="29"/>
        <v>6.0219608413474859E-2</v>
      </c>
      <c r="G87" s="103">
        <f t="shared" si="30"/>
        <v>-0.10971679829626446</v>
      </c>
      <c r="I87" s="28">
        <v>185.18599999999998</v>
      </c>
      <c r="J87" s="261">
        <v>229.69399999999999</v>
      </c>
      <c r="K87" s="35">
        <f t="shared" si="26"/>
        <v>4.1641393991232248E-3</v>
      </c>
      <c r="L87" s="267">
        <f t="shared" si="27"/>
        <v>4.1167347938057012E-3</v>
      </c>
      <c r="M87" s="122">
        <f t="shared" si="31"/>
        <v>0.24034214249457311</v>
      </c>
      <c r="N87" s="103">
        <f t="shared" si="32"/>
        <v>-1.1384010181672779E-2</v>
      </c>
      <c r="P87" s="73">
        <f t="shared" si="23"/>
        <v>1.6832948533822967</v>
      </c>
      <c r="Q87" s="274">
        <f t="shared" si="23"/>
        <v>1.969272713243426</v>
      </c>
      <c r="R87" s="112">
        <f t="shared" si="28"/>
        <v>0.16989172116014323</v>
      </c>
    </row>
    <row r="88" spans="1:18" ht="20.100000000000001" customHeight="1" x14ac:dyDescent="0.25">
      <c r="A88" s="68" t="s">
        <v>197</v>
      </c>
      <c r="B88" s="28">
        <v>480.09</v>
      </c>
      <c r="C88" s="261">
        <v>1518.5300000000002</v>
      </c>
      <c r="D88" s="4">
        <f t="shared" si="24"/>
        <v>1.037822332313568E-3</v>
      </c>
      <c r="E88" s="267">
        <f t="shared" si="25"/>
        <v>2.7564878018249131E-3</v>
      </c>
      <c r="F88" s="122">
        <f t="shared" si="29"/>
        <v>2.1630111020850262</v>
      </c>
      <c r="G88" s="103">
        <f t="shared" si="30"/>
        <v>1.6560305323937343</v>
      </c>
      <c r="I88" s="28">
        <v>72.158000000000001</v>
      </c>
      <c r="J88" s="261">
        <v>218.03399999999999</v>
      </c>
      <c r="K88" s="35">
        <f t="shared" si="26"/>
        <v>1.6225631028367893E-3</v>
      </c>
      <c r="L88" s="267">
        <f t="shared" si="27"/>
        <v>3.9077562062249434E-3</v>
      </c>
      <c r="M88" s="122">
        <f t="shared" si="31"/>
        <v>2.0216192244796138</v>
      </c>
      <c r="N88" s="103">
        <f t="shared" si="32"/>
        <v>1.4083847336309223</v>
      </c>
      <c r="P88" s="73">
        <f t="shared" si="23"/>
        <v>1.5030098523193569</v>
      </c>
      <c r="Q88" s="274">
        <f t="shared" si="23"/>
        <v>1.4358228023153967</v>
      </c>
      <c r="R88" s="112">
        <f t="shared" si="28"/>
        <v>-4.4701669719783316E-2</v>
      </c>
    </row>
    <row r="89" spans="1:18" ht="20.100000000000001" customHeight="1" x14ac:dyDescent="0.25">
      <c r="A89" s="68" t="s">
        <v>161</v>
      </c>
      <c r="B89" s="28">
        <v>288.20000000000005</v>
      </c>
      <c r="C89" s="261">
        <v>209.39</v>
      </c>
      <c r="D89" s="4">
        <f t="shared" si="24"/>
        <v>6.2300901117034384E-4</v>
      </c>
      <c r="E89" s="267">
        <f t="shared" si="25"/>
        <v>3.8009191838430485E-4</v>
      </c>
      <c r="F89" s="122">
        <f t="shared" si="29"/>
        <v>-0.27345593337959767</v>
      </c>
      <c r="G89" s="103">
        <f t="shared" si="30"/>
        <v>-0.38990943699146646</v>
      </c>
      <c r="I89" s="28">
        <v>136.81899999999999</v>
      </c>
      <c r="J89" s="261">
        <v>190.435</v>
      </c>
      <c r="K89" s="35">
        <f t="shared" si="26"/>
        <v>3.0765467608169107E-3</v>
      </c>
      <c r="L89" s="267">
        <f t="shared" si="27"/>
        <v>3.4131078324135099E-3</v>
      </c>
      <c r="M89" s="122">
        <f t="shared" si="31"/>
        <v>0.3918753974228727</v>
      </c>
      <c r="N89" s="103">
        <f t="shared" si="32"/>
        <v>0.10939572766553132</v>
      </c>
      <c r="P89" s="73">
        <f t="shared" si="23"/>
        <v>4.747362942401109</v>
      </c>
      <c r="Q89" s="274">
        <f t="shared" si="23"/>
        <v>9.0947514207937346</v>
      </c>
      <c r="R89" s="112">
        <f t="shared" si="28"/>
        <v>0.91574807553976789</v>
      </c>
    </row>
    <row r="90" spans="1:18" ht="20.100000000000001" customHeight="1" x14ac:dyDescent="0.25">
      <c r="A90" s="68" t="s">
        <v>182</v>
      </c>
      <c r="B90" s="28">
        <v>687.9799999999999</v>
      </c>
      <c r="C90" s="261">
        <v>850.36999999999989</v>
      </c>
      <c r="D90" s="4">
        <f t="shared" si="24"/>
        <v>1.4872232460269709E-3</v>
      </c>
      <c r="E90" s="267">
        <f t="shared" si="25"/>
        <v>1.5436208254284412E-3</v>
      </c>
      <c r="F90" s="122">
        <f t="shared" si="29"/>
        <v>0.23603883833832381</v>
      </c>
      <c r="G90" s="103">
        <f t="shared" si="30"/>
        <v>3.7921394486088819E-2</v>
      </c>
      <c r="I90" s="28">
        <v>157.19000000000003</v>
      </c>
      <c r="J90" s="261">
        <v>186.62299999999999</v>
      </c>
      <c r="K90" s="35">
        <f t="shared" si="26"/>
        <v>3.5346142372975268E-3</v>
      </c>
      <c r="L90" s="267">
        <f t="shared" si="27"/>
        <v>3.3447865308819619E-3</v>
      </c>
      <c r="M90" s="122">
        <f t="shared" si="31"/>
        <v>0.18724473567020777</v>
      </c>
      <c r="N90" s="103">
        <f t="shared" si="32"/>
        <v>-5.3705353306306561E-2</v>
      </c>
      <c r="P90" s="73">
        <f t="shared" si="23"/>
        <v>2.2848047908369438</v>
      </c>
      <c r="Q90" s="274">
        <f t="shared" si="23"/>
        <v>2.1946094053176854</v>
      </c>
      <c r="R90" s="112">
        <f t="shared" si="28"/>
        <v>-3.9476188898491839E-2</v>
      </c>
    </row>
    <row r="91" spans="1:18" ht="20.100000000000001" customHeight="1" x14ac:dyDescent="0.25">
      <c r="A91" s="68" t="s">
        <v>188</v>
      </c>
      <c r="B91" s="28">
        <v>894.98000000000013</v>
      </c>
      <c r="C91" s="261">
        <v>818.56000000000006</v>
      </c>
      <c r="D91" s="4">
        <f t="shared" si="24"/>
        <v>1.9347002249036583E-3</v>
      </c>
      <c r="E91" s="267">
        <f t="shared" si="25"/>
        <v>1.4858782210834167E-3</v>
      </c>
      <c r="F91" s="122">
        <f t="shared" si="29"/>
        <v>-8.5387382958278468E-2</v>
      </c>
      <c r="G91" s="103">
        <f t="shared" si="30"/>
        <v>-0.231985295728485</v>
      </c>
      <c r="I91" s="28">
        <v>182.547</v>
      </c>
      <c r="J91" s="261">
        <v>173.79499999999999</v>
      </c>
      <c r="K91" s="35">
        <f t="shared" si="26"/>
        <v>4.1047981753034642E-3</v>
      </c>
      <c r="L91" s="267">
        <f t="shared" si="27"/>
        <v>3.1148742391593244E-3</v>
      </c>
      <c r="M91" s="122">
        <f t="shared" si="31"/>
        <v>-4.7943817208718903E-2</v>
      </c>
      <c r="N91" s="103">
        <f t="shared" si="32"/>
        <v>-0.2411626330619667</v>
      </c>
      <c r="P91" s="73">
        <f t="shared" si="23"/>
        <v>2.0396768642874701</v>
      </c>
      <c r="Q91" s="274">
        <f t="shared" si="23"/>
        <v>2.123179730258014</v>
      </c>
      <c r="R91" s="112">
        <f t="shared" si="28"/>
        <v>4.0939262209906152E-2</v>
      </c>
    </row>
    <row r="92" spans="1:18" ht="20.100000000000001" customHeight="1" x14ac:dyDescent="0.25">
      <c r="A92" s="68" t="s">
        <v>160</v>
      </c>
      <c r="B92" s="28">
        <v>769.93000000000006</v>
      </c>
      <c r="C92" s="261">
        <v>560.33000000000015</v>
      </c>
      <c r="D92" s="4">
        <f t="shared" si="24"/>
        <v>1.6643765717223552E-3</v>
      </c>
      <c r="E92" s="267">
        <f t="shared" si="25"/>
        <v>1.0171302575494418E-3</v>
      </c>
      <c r="F92" s="122">
        <f t="shared" si="19"/>
        <v>-0.27223254062057578</v>
      </c>
      <c r="G92" s="103">
        <f t="shared" si="20"/>
        <v>-0.38888213471012767</v>
      </c>
      <c r="I92" s="28">
        <v>173.178</v>
      </c>
      <c r="J92" s="261">
        <v>159.072</v>
      </c>
      <c r="K92" s="35">
        <f t="shared" si="26"/>
        <v>3.8941244633037154E-3</v>
      </c>
      <c r="L92" s="267">
        <f t="shared" si="27"/>
        <v>2.8509984462818383E-3</v>
      </c>
      <c r="M92" s="122">
        <f t="shared" si="21"/>
        <v>-8.1453764334961681E-2</v>
      </c>
      <c r="N92" s="103">
        <f t="shared" si="22"/>
        <v>-0.26787177113925759</v>
      </c>
      <c r="P92" s="73">
        <f t="shared" si="23"/>
        <v>2.2492694141025806</v>
      </c>
      <c r="Q92" s="274">
        <f t="shared" si="23"/>
        <v>2.838898506237395</v>
      </c>
      <c r="R92" s="112">
        <f t="shared" si="28"/>
        <v>0.26214249321932215</v>
      </c>
    </row>
    <row r="93" spans="1:18" ht="20.100000000000001" customHeight="1" x14ac:dyDescent="0.25">
      <c r="A93" s="68" t="s">
        <v>203</v>
      </c>
      <c r="B93" s="28">
        <v>310.21999999999991</v>
      </c>
      <c r="C93" s="261">
        <v>871.19</v>
      </c>
      <c r="D93" s="4">
        <f t="shared" si="24"/>
        <v>6.7061018544505198E-4</v>
      </c>
      <c r="E93" s="267">
        <f t="shared" si="25"/>
        <v>1.5814140043804508E-3</v>
      </c>
      <c r="F93" s="122">
        <f t="shared" ref="F93:F94" si="33">(C93-B93)/B93</f>
        <v>1.8082973373734779</v>
      </c>
      <c r="G93" s="103">
        <f t="shared" ref="G93:G94" si="34">(E93-D93)/D93</f>
        <v>1.3581717646160441</v>
      </c>
      <c r="I93" s="28">
        <v>33.685000000000002</v>
      </c>
      <c r="J93" s="261">
        <v>114.15299999999999</v>
      </c>
      <c r="K93" s="35">
        <f t="shared" si="26"/>
        <v>7.5744945978349252E-4</v>
      </c>
      <c r="L93" s="267">
        <f t="shared" si="27"/>
        <v>2.045929048722658E-3</v>
      </c>
      <c r="M93" s="122">
        <f t="shared" ref="M93:M94" si="35">(J93-I93)/I93</f>
        <v>2.3888377616149619</v>
      </c>
      <c r="N93" s="103">
        <f t="shared" ref="N93:N94" si="36">(L93-K93)/K93</f>
        <v>1.7010766491370413</v>
      </c>
      <c r="P93" s="73">
        <f t="shared" ref="P93" si="37">(I93/B93)*10</f>
        <v>1.0858423054606412</v>
      </c>
      <c r="Q93" s="274">
        <f t="shared" ref="Q93" si="38">(J93/C93)*10</f>
        <v>1.3103111835535299</v>
      </c>
      <c r="R93" s="112">
        <f t="shared" ref="R93" si="39">(Q93-P93)/P93</f>
        <v>0.20672327552909581</v>
      </c>
    </row>
    <row r="94" spans="1:18" ht="20.100000000000001" customHeight="1" x14ac:dyDescent="0.25">
      <c r="A94" s="68" t="s">
        <v>204</v>
      </c>
      <c r="B94" s="28">
        <v>750.36999999999989</v>
      </c>
      <c r="C94" s="261">
        <v>1053.1100000000001</v>
      </c>
      <c r="D94" s="4">
        <f t="shared" si="24"/>
        <v>1.6220932398053115E-3</v>
      </c>
      <c r="E94" s="267">
        <f t="shared" si="25"/>
        <v>1.9116414354539155E-3</v>
      </c>
      <c r="F94" s="122">
        <f t="shared" si="33"/>
        <v>0.40345429588069925</v>
      </c>
      <c r="G94" s="103">
        <f t="shared" si="34"/>
        <v>0.17850280646219602</v>
      </c>
      <c r="I94" s="28">
        <v>82.447999999999993</v>
      </c>
      <c r="J94" s="261">
        <v>108.857</v>
      </c>
      <c r="K94" s="35">
        <f t="shared" si="26"/>
        <v>1.8539466546008425E-3</v>
      </c>
      <c r="L94" s="267">
        <f t="shared" si="27"/>
        <v>1.9510104724081048E-3</v>
      </c>
      <c r="M94" s="122">
        <f t="shared" si="35"/>
        <v>0.32031098389287804</v>
      </c>
      <c r="N94" s="103">
        <f t="shared" si="36"/>
        <v>5.2355237712144592E-2</v>
      </c>
      <c r="P94" s="73">
        <f t="shared" ref="P94" si="40">(I94/B94)*10</f>
        <v>1.0987646094593333</v>
      </c>
      <c r="Q94" s="274">
        <f t="shared" ref="Q94" si="41">(J94/C94)*10</f>
        <v>1.0336716962140706</v>
      </c>
      <c r="R94" s="112">
        <f t="shared" ref="R94" si="42">(Q94-P94)/P94</f>
        <v>-5.9241909217746649E-2</v>
      </c>
    </row>
    <row r="95" spans="1:18" ht="20.100000000000001" customHeight="1" thickBot="1" x14ac:dyDescent="0.3">
      <c r="A95" s="15" t="s">
        <v>18</v>
      </c>
      <c r="B95" s="28">
        <f>B96-SUM(B68:B94)</f>
        <v>7753.2300000002142</v>
      </c>
      <c r="C95" s="261">
        <f>C96-SUM(C68:C94)</f>
        <v>9159.4200000002747</v>
      </c>
      <c r="D95" s="4">
        <f t="shared" si="24"/>
        <v>1.6760347521430873E-2</v>
      </c>
      <c r="E95" s="267">
        <f t="shared" si="25"/>
        <v>1.6626493715495842E-2</v>
      </c>
      <c r="F95" s="122">
        <f>(C95-B95)/B95</f>
        <v>0.18136828134855043</v>
      </c>
      <c r="G95" s="103">
        <f>(E95-D95)/D95</f>
        <v>-7.9863383359966775E-3</v>
      </c>
      <c r="I95" s="28">
        <f>I96-SUM(I68:I94)</f>
        <v>1318.2930000000051</v>
      </c>
      <c r="J95" s="261">
        <f>J96-SUM(J68:J94)</f>
        <v>1579.5450000000201</v>
      </c>
      <c r="K95" s="35">
        <f t="shared" si="26"/>
        <v>2.9643471001524816E-2</v>
      </c>
      <c r="L95" s="267">
        <f t="shared" si="27"/>
        <v>2.8309698380810596E-2</v>
      </c>
      <c r="M95" s="122">
        <f>(J95-I95)/I95</f>
        <v>0.19817445742336032</v>
      </c>
      <c r="N95" s="103">
        <f>(L95-K95)/K95</f>
        <v>-4.4993807258455421E-2</v>
      </c>
      <c r="P95" s="73">
        <f t="shared" si="23"/>
        <v>1.7003145785691496</v>
      </c>
      <c r="Q95" s="274">
        <f t="shared" si="23"/>
        <v>1.7245032982437456</v>
      </c>
      <c r="R95" s="112">
        <f>(Q95-P95)/P95</f>
        <v>1.4226026159789403E-2</v>
      </c>
    </row>
    <row r="96" spans="1:18" ht="26.25" customHeight="1" thickBot="1" x14ac:dyDescent="0.3">
      <c r="A96" s="19" t="s">
        <v>19</v>
      </c>
      <c r="B96" s="26">
        <v>462593.63000000024</v>
      </c>
      <c r="C96" s="280">
        <v>550893.06000000006</v>
      </c>
      <c r="D96" s="21">
        <f>SUM(D68:D95)</f>
        <v>1.0000000000000002</v>
      </c>
      <c r="E96" s="285">
        <f>SUM(E68:E95)</f>
        <v>1.0000000000000002</v>
      </c>
      <c r="F96" s="123">
        <f>(C96-B96)/B96</f>
        <v>0.19087904431368796</v>
      </c>
      <c r="G96" s="119">
        <v>0</v>
      </c>
      <c r="H96" s="2"/>
      <c r="I96" s="26">
        <v>44471.614000000001</v>
      </c>
      <c r="J96" s="280">
        <v>55795.190000000017</v>
      </c>
      <c r="K96" s="34">
        <f t="shared" si="26"/>
        <v>1</v>
      </c>
      <c r="L96" s="285">
        <f t="shared" si="27"/>
        <v>1</v>
      </c>
      <c r="M96" s="123">
        <f>(J96-I96)/I96</f>
        <v>0.25462480403791987</v>
      </c>
      <c r="N96" s="119">
        <f>(L96-K96)/K96</f>
        <v>0</v>
      </c>
      <c r="O96" s="2"/>
      <c r="P96" s="67">
        <f t="shared" si="23"/>
        <v>0.96135379123140918</v>
      </c>
      <c r="Q96" s="305">
        <f t="shared" si="23"/>
        <v>1.0128134487662634</v>
      </c>
      <c r="R96" s="118">
        <f>(Q96-P96)/P96</f>
        <v>5.3528324332022439E-2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G21" sqref="G21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125</v>
      </c>
    </row>
    <row r="2" spans="1:20" ht="15.75" thickBot="1" x14ac:dyDescent="0.3"/>
    <row r="3" spans="1:20" x14ac:dyDescent="0.25">
      <c r="A3" s="368" t="s">
        <v>17</v>
      </c>
      <c r="B3" s="376"/>
      <c r="C3" s="376"/>
      <c r="D3" s="379" t="s">
        <v>1</v>
      </c>
      <c r="E3" s="375"/>
      <c r="F3" s="379" t="s">
        <v>13</v>
      </c>
      <c r="G3" s="375"/>
      <c r="H3" s="379" t="s">
        <v>37</v>
      </c>
      <c r="I3" s="380"/>
      <c r="K3" s="387" t="s">
        <v>20</v>
      </c>
      <c r="L3" s="375"/>
      <c r="M3" s="388" t="s">
        <v>13</v>
      </c>
      <c r="N3" s="389"/>
      <c r="O3" s="375" t="s">
        <v>37</v>
      </c>
      <c r="P3" s="380"/>
      <c r="R3" s="374" t="s">
        <v>23</v>
      </c>
      <c r="S3" s="375"/>
      <c r="T3" s="243" t="s">
        <v>0</v>
      </c>
    </row>
    <row r="4" spans="1:20" x14ac:dyDescent="0.25">
      <c r="A4" s="377"/>
      <c r="B4" s="378"/>
      <c r="C4" s="378"/>
      <c r="D4" s="382" t="s">
        <v>143</v>
      </c>
      <c r="E4" s="383"/>
      <c r="F4" s="382" t="str">
        <f>D4</f>
        <v>jan - dez</v>
      </c>
      <c r="G4" s="383"/>
      <c r="H4" s="382" t="str">
        <f>F4</f>
        <v>jan - dez</v>
      </c>
      <c r="I4" s="384"/>
      <c r="K4" s="372" t="str">
        <f>D4</f>
        <v>jan - dez</v>
      </c>
      <c r="L4" s="383"/>
      <c r="M4" s="385" t="str">
        <f>D4</f>
        <v>jan - dez</v>
      </c>
      <c r="N4" s="386"/>
      <c r="O4" s="383" t="str">
        <f>D4</f>
        <v>jan - dez</v>
      </c>
      <c r="P4" s="384"/>
      <c r="R4" s="372" t="str">
        <f>D4</f>
        <v>jan - dez</v>
      </c>
      <c r="S4" s="373"/>
      <c r="T4" s="244" t="s">
        <v>38</v>
      </c>
    </row>
    <row r="5" spans="1:20" ht="19.5" customHeight="1" thickBot="1" x14ac:dyDescent="0.3">
      <c r="A5" s="369"/>
      <c r="B5" s="390"/>
      <c r="C5" s="390"/>
      <c r="D5" s="172">
        <v>2016</v>
      </c>
      <c r="E5" s="318">
        <v>2017</v>
      </c>
      <c r="F5" s="172">
        <f>D5</f>
        <v>2016</v>
      </c>
      <c r="G5" s="318">
        <f>E5</f>
        <v>2017</v>
      </c>
      <c r="H5" s="172" t="s">
        <v>1</v>
      </c>
      <c r="I5" s="247" t="s">
        <v>15</v>
      </c>
      <c r="K5" s="41">
        <f>D5</f>
        <v>2016</v>
      </c>
      <c r="L5" s="248">
        <f>E5</f>
        <v>2017</v>
      </c>
      <c r="M5" s="317">
        <f>F5</f>
        <v>2016</v>
      </c>
      <c r="N5" s="279">
        <f>G5</f>
        <v>2017</v>
      </c>
      <c r="O5" s="42">
        <v>1000</v>
      </c>
      <c r="P5" s="247" t="s">
        <v>15</v>
      </c>
      <c r="R5" s="41">
        <f>D5</f>
        <v>2016</v>
      </c>
      <c r="S5" s="248">
        <f>E5</f>
        <v>2017</v>
      </c>
      <c r="T5" s="333" t="s">
        <v>24</v>
      </c>
    </row>
    <row r="6" spans="1:20" ht="24" customHeight="1" x14ac:dyDescent="0.25">
      <c r="A6" s="319" t="s">
        <v>21</v>
      </c>
      <c r="B6" s="13"/>
      <c r="C6" s="13"/>
      <c r="D6" s="321">
        <v>8538.5500000000029</v>
      </c>
      <c r="E6" s="322">
        <v>4086.1599999999985</v>
      </c>
      <c r="F6" s="316">
        <f>D6/D8</f>
        <v>0.48265046102642234</v>
      </c>
      <c r="G6" s="326">
        <f>E6/E8</f>
        <v>0.29296362761665518</v>
      </c>
      <c r="H6" s="330">
        <f>(E6-D6)/D6</f>
        <v>-0.52144567871594161</v>
      </c>
      <c r="I6" s="121">
        <f>(G6-F6)/F6</f>
        <v>-0.39301077845522436</v>
      </c>
      <c r="J6" s="2"/>
      <c r="K6" s="328">
        <v>2311.0489999999995</v>
      </c>
      <c r="L6" s="322">
        <v>2525.1970000000024</v>
      </c>
      <c r="M6" s="316">
        <f>K6/K8</f>
        <v>0.29060890391209654</v>
      </c>
      <c r="N6" s="326">
        <f>L6/L8</f>
        <v>0.30633248420145237</v>
      </c>
      <c r="O6" s="330">
        <f>(L6-K6)/K6</f>
        <v>9.2662682617288911E-2</v>
      </c>
      <c r="P6" s="121">
        <f>(N6-M6)/M6</f>
        <v>5.410563846354792E-2</v>
      </c>
      <c r="R6" s="60">
        <f t="shared" ref="R6:S8" si="0">(K6/D6)*10</f>
        <v>2.7066059225512511</v>
      </c>
      <c r="S6" s="309">
        <f>(L6/E6)*10</f>
        <v>6.1798779294007167</v>
      </c>
      <c r="T6" s="331">
        <f>(S6-R6)/R6</f>
        <v>1.2832573733436428</v>
      </c>
    </row>
    <row r="7" spans="1:20" ht="24" customHeight="1" thickBot="1" x14ac:dyDescent="0.3">
      <c r="A7" s="319" t="s">
        <v>22</v>
      </c>
      <c r="B7" s="13"/>
      <c r="C7" s="13"/>
      <c r="D7" s="323">
        <v>9152.4100000000089</v>
      </c>
      <c r="E7" s="324">
        <v>9861.5100000000202</v>
      </c>
      <c r="F7" s="316">
        <f>D7/D8</f>
        <v>0.51734953897357761</v>
      </c>
      <c r="G7" s="327">
        <f>E7/E8</f>
        <v>0.70703637238334482</v>
      </c>
      <c r="H7" s="110">
        <f t="shared" ref="H7:H8" si="1">(E7-D7)/D7</f>
        <v>7.7476861285717152E-2</v>
      </c>
      <c r="I7" s="106">
        <f t="shared" ref="I7:I8" si="2">(G7-F7)/F7</f>
        <v>0.36665120797460499</v>
      </c>
      <c r="K7" s="328">
        <v>5641.3879999999954</v>
      </c>
      <c r="L7" s="324">
        <v>5718.1240000000034</v>
      </c>
      <c r="M7" s="316">
        <f>K7/K8</f>
        <v>0.70939109608790352</v>
      </c>
      <c r="N7" s="327">
        <f>L7/L8</f>
        <v>0.69366751579854768</v>
      </c>
      <c r="O7" s="332">
        <f t="shared" ref="O7:O8" si="3">(L7-K7)/K7</f>
        <v>1.3602326236027043E-2</v>
      </c>
      <c r="P7" s="103">
        <f t="shared" ref="P7:P8" si="4">(N7-M7)/M7</f>
        <v>-2.2164896593807062E-2</v>
      </c>
      <c r="R7" s="60">
        <f t="shared" si="0"/>
        <v>6.1638278879551835</v>
      </c>
      <c r="S7" s="309">
        <f t="shared" si="0"/>
        <v>5.7984264073148957</v>
      </c>
      <c r="T7" s="177">
        <f t="shared" ref="T7:T8" si="5">(S7-R7)/R7</f>
        <v>-5.9281583990092208E-2</v>
      </c>
    </row>
    <row r="8" spans="1:20" ht="26.25" customHeight="1" thickBot="1" x14ac:dyDescent="0.3">
      <c r="A8" s="19" t="s">
        <v>12</v>
      </c>
      <c r="B8" s="320"/>
      <c r="C8" s="320"/>
      <c r="D8" s="325">
        <f>D6+D7</f>
        <v>17690.960000000014</v>
      </c>
      <c r="E8" s="280">
        <f>E6+E7</f>
        <v>13947.670000000018</v>
      </c>
      <c r="F8" s="21">
        <f>SUM(F6:F7)</f>
        <v>1</v>
      </c>
      <c r="G8" s="285">
        <f>SUM(G6:G7)</f>
        <v>1</v>
      </c>
      <c r="H8" s="179">
        <f t="shared" si="1"/>
        <v>-0.21159337876519943</v>
      </c>
      <c r="I8" s="119">
        <f t="shared" si="2"/>
        <v>0</v>
      </c>
      <c r="J8" s="2"/>
      <c r="K8" s="26">
        <f>K6+K7</f>
        <v>7952.4369999999944</v>
      </c>
      <c r="L8" s="280">
        <f>L6+L7</f>
        <v>8243.3210000000054</v>
      </c>
      <c r="M8" s="21">
        <f>SUM(M6:M7)</f>
        <v>1</v>
      </c>
      <c r="N8" s="285">
        <f>SUM(N6:N7)</f>
        <v>1</v>
      </c>
      <c r="O8" s="179">
        <f t="shared" si="3"/>
        <v>3.6577969746885278E-2</v>
      </c>
      <c r="P8" s="119">
        <f t="shared" si="4"/>
        <v>0</v>
      </c>
      <c r="Q8" s="2"/>
      <c r="R8" s="51">
        <f t="shared" si="0"/>
        <v>4.4951981124823011</v>
      </c>
      <c r="S8" s="298">
        <f t="shared" si="0"/>
        <v>5.9101778289850522</v>
      </c>
      <c r="T8" s="329">
        <f t="shared" si="5"/>
        <v>0.31477582991806846</v>
      </c>
    </row>
  </sheetData>
  <mergeCells count="15"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132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150</v>
      </c>
      <c r="B7" s="70">
        <v>2327.0800000000008</v>
      </c>
      <c r="C7" s="300">
        <v>2369.79</v>
      </c>
      <c r="D7" s="4">
        <f>B7/$B$33</f>
        <v>0.13154062866006147</v>
      </c>
      <c r="E7" s="302">
        <f>C7/$C$33</f>
        <v>0.16990579788595497</v>
      </c>
      <c r="F7" s="107">
        <f>(C7-B7)/B7</f>
        <v>1.835347302198425E-2</v>
      </c>
      <c r="G7" s="121">
        <f>(E7-D7)/D7</f>
        <v>0.29166022404408642</v>
      </c>
      <c r="I7" s="70">
        <v>2843.3869999999993</v>
      </c>
      <c r="J7" s="300">
        <v>2285.3850000000002</v>
      </c>
      <c r="K7" s="4">
        <f>I7/$I$33</f>
        <v>0.35754913871056132</v>
      </c>
      <c r="L7" s="302">
        <f>J7/$J$33</f>
        <v>0.27724081107602139</v>
      </c>
      <c r="M7" s="107">
        <f>(J7-I7)/I7</f>
        <v>-0.19624553393540844</v>
      </c>
      <c r="N7" s="121">
        <f>(L7-K7)/K7</f>
        <v>-0.22460780614423495</v>
      </c>
      <c r="P7" s="60">
        <f t="shared" ref="P7:Q33" si="0">(I7/B7)*10</f>
        <v>12.218690375921748</v>
      </c>
      <c r="Q7" s="308">
        <f t="shared" si="0"/>
        <v>9.643829200055702</v>
      </c>
      <c r="R7" s="124">
        <f>(Q7-P7)/P7</f>
        <v>-0.21073135472358709</v>
      </c>
    </row>
    <row r="8" spans="1:18" ht="20.100000000000001" customHeight="1" x14ac:dyDescent="0.25">
      <c r="A8" s="15" t="s">
        <v>154</v>
      </c>
      <c r="B8" s="28">
        <v>4146.6500000000015</v>
      </c>
      <c r="C8" s="261">
        <v>716.69000000000028</v>
      </c>
      <c r="D8" s="4">
        <f t="shared" ref="D8:D32" si="1">B8/$B$33</f>
        <v>0.23439372425238664</v>
      </c>
      <c r="E8" s="267">
        <f t="shared" ref="E8:E32" si="2">C8/$C$33</f>
        <v>5.1384209692371528E-2</v>
      </c>
      <c r="F8" s="107">
        <f t="shared" ref="F8:F33" si="3">(C8-B8)/B8</f>
        <v>-0.82716409631871501</v>
      </c>
      <c r="G8" s="103">
        <f t="shared" ref="G8:G32" si="4">(E8-D8)/D8</f>
        <v>-0.78077821897209632</v>
      </c>
      <c r="I8" s="28">
        <v>1020.0799999999999</v>
      </c>
      <c r="J8" s="261">
        <v>1137.5409999999993</v>
      </c>
      <c r="K8" s="4">
        <f t="shared" ref="K8:K32" si="5">I8/$I$33</f>
        <v>0.12827262888093302</v>
      </c>
      <c r="L8" s="267">
        <f t="shared" ref="L8:L32" si="6">J8/$J$33</f>
        <v>0.13799547536726994</v>
      </c>
      <c r="M8" s="107">
        <f t="shared" ref="M8:M33" si="7">(J8-I8)/I8</f>
        <v>0.11514881185789284</v>
      </c>
      <c r="N8" s="103">
        <f t="shared" ref="N8:N32" si="8">(L8-K8)/K8</f>
        <v>7.5798294391876825E-2</v>
      </c>
      <c r="P8" s="60">
        <f t="shared" si="0"/>
        <v>2.4600098874995471</v>
      </c>
      <c r="Q8" s="309">
        <f t="shared" si="0"/>
        <v>15.872148348658399</v>
      </c>
      <c r="R8" s="112">
        <f t="shared" ref="R8:R71" si="9">(Q8-P8)/P8</f>
        <v>5.4520668918089141</v>
      </c>
    </row>
    <row r="9" spans="1:18" ht="20.100000000000001" customHeight="1" x14ac:dyDescent="0.25">
      <c r="A9" s="15" t="s">
        <v>151</v>
      </c>
      <c r="B9" s="28">
        <v>1087.1499999999999</v>
      </c>
      <c r="C9" s="261">
        <v>1605.3000000000004</v>
      </c>
      <c r="D9" s="4">
        <f t="shared" si="1"/>
        <v>6.1452289757028447E-2</v>
      </c>
      <c r="E9" s="267">
        <f t="shared" si="2"/>
        <v>0.11509449248512468</v>
      </c>
      <c r="F9" s="107">
        <f t="shared" si="3"/>
        <v>0.476613162857012</v>
      </c>
      <c r="G9" s="103">
        <f t="shared" si="4"/>
        <v>0.87290812010729102</v>
      </c>
      <c r="I9" s="28">
        <v>399.31100000000004</v>
      </c>
      <c r="J9" s="261">
        <v>773.66700000000014</v>
      </c>
      <c r="K9" s="4">
        <f t="shared" si="5"/>
        <v>5.0212406586811087E-2</v>
      </c>
      <c r="L9" s="267">
        <f t="shared" si="6"/>
        <v>9.3853799943008409E-2</v>
      </c>
      <c r="M9" s="107">
        <f t="shared" si="7"/>
        <v>0.9375048521077558</v>
      </c>
      <c r="N9" s="103">
        <f t="shared" si="8"/>
        <v>0.86913566432524425</v>
      </c>
      <c r="P9" s="60">
        <f t="shared" si="0"/>
        <v>3.6730074046819672</v>
      </c>
      <c r="Q9" s="309">
        <f t="shared" si="0"/>
        <v>4.8194543076060548</v>
      </c>
      <c r="R9" s="112">
        <f t="shared" si="9"/>
        <v>0.31212757738051833</v>
      </c>
    </row>
    <row r="10" spans="1:18" ht="20.100000000000001" customHeight="1" x14ac:dyDescent="0.25">
      <c r="A10" s="15" t="s">
        <v>146</v>
      </c>
      <c r="B10" s="28">
        <v>1097.9899999999998</v>
      </c>
      <c r="C10" s="261">
        <v>1739.07</v>
      </c>
      <c r="D10" s="4">
        <f t="shared" si="1"/>
        <v>6.2065032084183097E-2</v>
      </c>
      <c r="E10" s="267">
        <f t="shared" si="2"/>
        <v>0.12468534170940368</v>
      </c>
      <c r="F10" s="107">
        <f t="shared" si="3"/>
        <v>0.58386688403355247</v>
      </c>
      <c r="G10" s="103">
        <f t="shared" si="4"/>
        <v>1.0089467051315517</v>
      </c>
      <c r="I10" s="28">
        <v>384.52999999999992</v>
      </c>
      <c r="J10" s="261">
        <v>711.08699999999988</v>
      </c>
      <c r="K10" s="4">
        <f t="shared" si="5"/>
        <v>4.8353731063823589E-2</v>
      </c>
      <c r="L10" s="267">
        <f t="shared" si="6"/>
        <v>8.6262199421810667E-2</v>
      </c>
      <c r="M10" s="107">
        <f t="shared" si="7"/>
        <v>0.84923673055418314</v>
      </c>
      <c r="N10" s="103">
        <f t="shared" si="8"/>
        <v>0.78398228066310982</v>
      </c>
      <c r="P10" s="60">
        <f t="shared" si="0"/>
        <v>3.5021266131749833</v>
      </c>
      <c r="Q10" s="309">
        <f t="shared" si="0"/>
        <v>4.0888923390087797</v>
      </c>
      <c r="R10" s="112">
        <f t="shared" si="9"/>
        <v>0.16754554893200793</v>
      </c>
    </row>
    <row r="11" spans="1:18" ht="20.100000000000001" customHeight="1" x14ac:dyDescent="0.25">
      <c r="A11" s="15" t="s">
        <v>145</v>
      </c>
      <c r="B11" s="28">
        <v>1195.9899999999998</v>
      </c>
      <c r="C11" s="261">
        <v>700.13000000000011</v>
      </c>
      <c r="D11" s="4">
        <f t="shared" si="1"/>
        <v>6.7604584488348843E-2</v>
      </c>
      <c r="E11" s="267">
        <f t="shared" si="2"/>
        <v>5.0196914610110464E-2</v>
      </c>
      <c r="F11" s="107">
        <f t="shared" si="3"/>
        <v>-0.41460212878034075</v>
      </c>
      <c r="G11" s="103">
        <f t="shared" si="4"/>
        <v>-0.25749244685082656</v>
      </c>
      <c r="I11" s="28">
        <v>302.47099999999995</v>
      </c>
      <c r="J11" s="261">
        <v>326.34699999999998</v>
      </c>
      <c r="K11" s="4">
        <f t="shared" si="5"/>
        <v>3.8035007382013847E-2</v>
      </c>
      <c r="L11" s="267">
        <f t="shared" si="6"/>
        <v>3.9589262628496442E-2</v>
      </c>
      <c r="M11" s="107">
        <f t="shared" si="7"/>
        <v>7.8936493085287635E-2</v>
      </c>
      <c r="N11" s="103">
        <f t="shared" si="8"/>
        <v>4.0863808198380376E-2</v>
      </c>
      <c r="P11" s="60">
        <f t="shared" si="0"/>
        <v>2.529042884973955</v>
      </c>
      <c r="Q11" s="309">
        <f t="shared" si="0"/>
        <v>4.6612343421935911</v>
      </c>
      <c r="R11" s="112">
        <f t="shared" si="9"/>
        <v>0.84308236522513302</v>
      </c>
    </row>
    <row r="12" spans="1:18" ht="20.100000000000001" customHeight="1" x14ac:dyDescent="0.25">
      <c r="A12" s="15" t="s">
        <v>161</v>
      </c>
      <c r="B12" s="28">
        <v>32.630000000000003</v>
      </c>
      <c r="C12" s="261">
        <v>58.350000000000009</v>
      </c>
      <c r="D12" s="4">
        <f t="shared" si="1"/>
        <v>1.8444448464074309E-3</v>
      </c>
      <c r="E12" s="267">
        <f t="shared" si="2"/>
        <v>4.1834944474596798E-3</v>
      </c>
      <c r="F12" s="107">
        <f t="shared" si="3"/>
        <v>0.78823168863009507</v>
      </c>
      <c r="G12" s="103">
        <f t="shared" si="4"/>
        <v>1.2681591458851147</v>
      </c>
      <c r="I12" s="28">
        <v>151.14699999999999</v>
      </c>
      <c r="J12" s="261">
        <v>230.33500000000009</v>
      </c>
      <c r="K12" s="4">
        <f t="shared" si="5"/>
        <v>1.9006375026925714E-2</v>
      </c>
      <c r="L12" s="267">
        <f t="shared" si="6"/>
        <v>2.7942015117450848E-2</v>
      </c>
      <c r="M12" s="107">
        <f t="shared" si="7"/>
        <v>0.52391380576524915</v>
      </c>
      <c r="N12" s="103">
        <f t="shared" si="8"/>
        <v>0.47013910216263244</v>
      </c>
      <c r="P12" s="60">
        <f t="shared" si="0"/>
        <v>46.321483297578908</v>
      </c>
      <c r="Q12" s="309">
        <f t="shared" si="0"/>
        <v>39.47472150814054</v>
      </c>
      <c r="R12" s="112">
        <f t="shared" si="9"/>
        <v>-0.14780964040925323</v>
      </c>
    </row>
    <row r="13" spans="1:18" ht="20.100000000000001" customHeight="1" x14ac:dyDescent="0.25">
      <c r="A13" s="15" t="s">
        <v>153</v>
      </c>
      <c r="B13" s="28">
        <v>455.42999999999989</v>
      </c>
      <c r="C13" s="261">
        <v>475.40000000000003</v>
      </c>
      <c r="D13" s="4">
        <f t="shared" si="1"/>
        <v>2.5743656647236775E-2</v>
      </c>
      <c r="E13" s="267">
        <f t="shared" si="2"/>
        <v>3.4084546020948271E-2</v>
      </c>
      <c r="F13" s="107">
        <f t="shared" si="3"/>
        <v>4.3848670487232164E-2</v>
      </c>
      <c r="G13" s="103">
        <f t="shared" si="4"/>
        <v>0.32399784879071464</v>
      </c>
      <c r="I13" s="28">
        <v>247.48700000000002</v>
      </c>
      <c r="J13" s="261">
        <v>227.922</v>
      </c>
      <c r="K13" s="4">
        <f t="shared" si="5"/>
        <v>3.1120900423354515E-2</v>
      </c>
      <c r="L13" s="267">
        <f t="shared" si="6"/>
        <v>2.7649293288469531E-2</v>
      </c>
      <c r="M13" s="107">
        <f t="shared" si="7"/>
        <v>-7.9054657416349233E-2</v>
      </c>
      <c r="N13" s="103">
        <f t="shared" si="8"/>
        <v>-0.11155227154930691</v>
      </c>
      <c r="P13" s="60">
        <f t="shared" si="0"/>
        <v>5.4341391651845523</v>
      </c>
      <c r="Q13" s="309">
        <f t="shared" si="0"/>
        <v>4.7943205721497684</v>
      </c>
      <c r="R13" s="112">
        <f t="shared" si="9"/>
        <v>-0.11774056084797649</v>
      </c>
    </row>
    <row r="14" spans="1:18" ht="20.100000000000001" customHeight="1" x14ac:dyDescent="0.25">
      <c r="A14" s="15" t="s">
        <v>157</v>
      </c>
      <c r="B14" s="28">
        <v>500.02</v>
      </c>
      <c r="C14" s="261">
        <v>439.3</v>
      </c>
      <c r="D14" s="4">
        <f t="shared" si="1"/>
        <v>2.8264152991132194E-2</v>
      </c>
      <c r="E14" s="267">
        <f t="shared" si="2"/>
        <v>3.1496300098869535E-2</v>
      </c>
      <c r="F14" s="107">
        <f t="shared" si="3"/>
        <v>-0.12143514259429618</v>
      </c>
      <c r="G14" s="103">
        <f t="shared" si="4"/>
        <v>0.11435499619434621</v>
      </c>
      <c r="I14" s="28">
        <v>135.89500000000001</v>
      </c>
      <c r="J14" s="261">
        <v>224.75700000000003</v>
      </c>
      <c r="K14" s="4">
        <f t="shared" si="5"/>
        <v>1.7088472376455173E-2</v>
      </c>
      <c r="L14" s="267">
        <f t="shared" si="6"/>
        <v>2.7265346090489497E-2</v>
      </c>
      <c r="M14" s="107">
        <f t="shared" si="7"/>
        <v>0.65390190956253003</v>
      </c>
      <c r="N14" s="103">
        <f t="shared" si="8"/>
        <v>0.59554028527770675</v>
      </c>
      <c r="P14" s="60">
        <f t="shared" si="0"/>
        <v>2.7177912883484661</v>
      </c>
      <c r="Q14" s="309">
        <f t="shared" si="0"/>
        <v>5.1162531299795138</v>
      </c>
      <c r="R14" s="112">
        <f t="shared" si="9"/>
        <v>0.88250405831881706</v>
      </c>
    </row>
    <row r="15" spans="1:18" ht="20.100000000000001" customHeight="1" x14ac:dyDescent="0.25">
      <c r="A15" s="15" t="s">
        <v>162</v>
      </c>
      <c r="B15" s="28">
        <v>540.61999999999989</v>
      </c>
      <c r="C15" s="261">
        <v>597.33000000000004</v>
      </c>
      <c r="D15" s="4">
        <f t="shared" si="1"/>
        <v>3.055911041571514E-2</v>
      </c>
      <c r="E15" s="267">
        <f t="shared" si="2"/>
        <v>4.2826507940035827E-2</v>
      </c>
      <c r="F15" s="107">
        <f t="shared" si="3"/>
        <v>0.1048980799822429</v>
      </c>
      <c r="G15" s="103">
        <f t="shared" si="4"/>
        <v>0.40143176150874244</v>
      </c>
      <c r="I15" s="28">
        <v>174.011</v>
      </c>
      <c r="J15" s="261">
        <v>215.03799999999998</v>
      </c>
      <c r="K15" s="4">
        <f t="shared" si="5"/>
        <v>2.1881468535997213E-2</v>
      </c>
      <c r="L15" s="267">
        <f t="shared" si="6"/>
        <v>2.6086330982379547E-2</v>
      </c>
      <c r="M15" s="107">
        <f t="shared" si="7"/>
        <v>0.2357724511668802</v>
      </c>
      <c r="N15" s="103">
        <f t="shared" si="8"/>
        <v>0.19216545907167579</v>
      </c>
      <c r="P15" s="60">
        <f t="shared" si="0"/>
        <v>3.2187303466390449</v>
      </c>
      <c r="Q15" s="309">
        <f t="shared" si="0"/>
        <v>3.5999866070681192</v>
      </c>
      <c r="R15" s="112">
        <f t="shared" si="9"/>
        <v>0.11844927016864802</v>
      </c>
    </row>
    <row r="16" spans="1:18" ht="20.100000000000001" customHeight="1" x14ac:dyDescent="0.25">
      <c r="A16" s="15" t="s">
        <v>144</v>
      </c>
      <c r="B16" s="28">
        <v>989.22999999999968</v>
      </c>
      <c r="C16" s="261">
        <v>368.41000000000008</v>
      </c>
      <c r="D16" s="4">
        <f t="shared" si="1"/>
        <v>5.5917259436457929E-2</v>
      </c>
      <c r="E16" s="267">
        <f t="shared" si="2"/>
        <v>2.6413730752161454E-2</v>
      </c>
      <c r="F16" s="107">
        <f t="shared" si="3"/>
        <v>-0.62757902611121763</v>
      </c>
      <c r="G16" s="103">
        <f t="shared" si="4"/>
        <v>-0.52762830263208926</v>
      </c>
      <c r="I16" s="28">
        <v>231.20300000000003</v>
      </c>
      <c r="J16" s="261">
        <v>203.85300000000001</v>
      </c>
      <c r="K16" s="4">
        <f t="shared" si="5"/>
        <v>2.9073226232411539E-2</v>
      </c>
      <c r="L16" s="267">
        <f t="shared" si="6"/>
        <v>2.4729474928854519E-2</v>
      </c>
      <c r="M16" s="107">
        <f t="shared" si="7"/>
        <v>-0.11829431279005903</v>
      </c>
      <c r="N16" s="103">
        <f t="shared" si="8"/>
        <v>-0.14940726800778995</v>
      </c>
      <c r="P16" s="60">
        <f t="shared" si="0"/>
        <v>2.3372016618986495</v>
      </c>
      <c r="Q16" s="309">
        <f t="shared" si="0"/>
        <v>5.5333188567085578</v>
      </c>
      <c r="R16" s="112">
        <f t="shared" si="9"/>
        <v>1.3674973995241428</v>
      </c>
    </row>
    <row r="17" spans="1:18" ht="20.100000000000001" customHeight="1" x14ac:dyDescent="0.25">
      <c r="A17" s="15" t="s">
        <v>152</v>
      </c>
      <c r="B17" s="28">
        <v>300.87</v>
      </c>
      <c r="C17" s="261">
        <v>356.29000000000008</v>
      </c>
      <c r="D17" s="4">
        <f t="shared" si="1"/>
        <v>1.7006991141238239E-2</v>
      </c>
      <c r="E17" s="267">
        <f t="shared" si="2"/>
        <v>2.5544768409347208E-2</v>
      </c>
      <c r="F17" s="107">
        <f t="shared" si="3"/>
        <v>0.18419915578156704</v>
      </c>
      <c r="G17" s="103">
        <f t="shared" si="4"/>
        <v>0.502015741479792</v>
      </c>
      <c r="I17" s="28">
        <v>152.12099999999992</v>
      </c>
      <c r="J17" s="261">
        <v>183.92400000000001</v>
      </c>
      <c r="K17" s="4">
        <f t="shared" si="5"/>
        <v>1.9128853205627405E-2</v>
      </c>
      <c r="L17" s="267">
        <f t="shared" si="6"/>
        <v>2.2311881340056995E-2</v>
      </c>
      <c r="M17" s="107">
        <f t="shared" si="7"/>
        <v>0.20906383734001288</v>
      </c>
      <c r="N17" s="103">
        <f t="shared" si="8"/>
        <v>0.1663993183602451</v>
      </c>
      <c r="P17" s="60">
        <f t="shared" si="0"/>
        <v>5.0560374912752994</v>
      </c>
      <c r="Q17" s="309">
        <f t="shared" si="0"/>
        <v>5.1621993320048265</v>
      </c>
      <c r="R17" s="112">
        <f t="shared" si="9"/>
        <v>2.0997043813998605E-2</v>
      </c>
    </row>
    <row r="18" spans="1:18" ht="20.100000000000001" customHeight="1" x14ac:dyDescent="0.25">
      <c r="A18" s="15" t="s">
        <v>171</v>
      </c>
      <c r="B18" s="28">
        <v>279.37</v>
      </c>
      <c r="C18" s="261">
        <v>547.53000000000009</v>
      </c>
      <c r="D18" s="4">
        <f t="shared" si="1"/>
        <v>1.5791681175018203E-2</v>
      </c>
      <c r="E18" s="267">
        <f t="shared" si="2"/>
        <v>3.9256019105700063E-2</v>
      </c>
      <c r="F18" s="107">
        <f t="shared" si="3"/>
        <v>0.95987400221927932</v>
      </c>
      <c r="G18" s="103">
        <f t="shared" si="4"/>
        <v>1.4858669998860847</v>
      </c>
      <c r="I18" s="28">
        <v>82.227999999999994</v>
      </c>
      <c r="J18" s="261">
        <v>162.09899999999999</v>
      </c>
      <c r="K18" s="4">
        <f t="shared" si="5"/>
        <v>1.0339975029038271E-2</v>
      </c>
      <c r="L18" s="267">
        <f t="shared" si="6"/>
        <v>1.9664283363464791E-2</v>
      </c>
      <c r="M18" s="107">
        <f t="shared" si="7"/>
        <v>0.97133579802500369</v>
      </c>
      <c r="N18" s="103">
        <f t="shared" si="8"/>
        <v>0.90177280972541962</v>
      </c>
      <c r="P18" s="60">
        <f t="shared" si="0"/>
        <v>2.9433367934996597</v>
      </c>
      <c r="Q18" s="309">
        <f t="shared" si="0"/>
        <v>2.9605501068434599</v>
      </c>
      <c r="R18" s="112">
        <f t="shared" si="9"/>
        <v>5.8482309540028362E-3</v>
      </c>
    </row>
    <row r="19" spans="1:18" ht="20.100000000000001" customHeight="1" x14ac:dyDescent="0.25">
      <c r="A19" s="15" t="s">
        <v>182</v>
      </c>
      <c r="B19" s="28">
        <v>136.95999999999998</v>
      </c>
      <c r="C19" s="261">
        <v>69.419999999999987</v>
      </c>
      <c r="D19" s="4">
        <f t="shared" si="1"/>
        <v>7.7418071150463282E-3</v>
      </c>
      <c r="E19" s="267">
        <f t="shared" si="2"/>
        <v>4.9771753991885324E-3</v>
      </c>
      <c r="F19" s="107">
        <f t="shared" si="3"/>
        <v>-0.49313668224299068</v>
      </c>
      <c r="G19" s="103">
        <f t="shared" si="4"/>
        <v>-0.35710418443320413</v>
      </c>
      <c r="I19" s="28">
        <v>263.52300000000002</v>
      </c>
      <c r="J19" s="261">
        <v>161.714</v>
      </c>
      <c r="K19" s="4">
        <f t="shared" si="5"/>
        <v>3.3137389205346757E-2</v>
      </c>
      <c r="L19" s="267">
        <f t="shared" si="6"/>
        <v>1.9617578885985389E-2</v>
      </c>
      <c r="M19" s="107">
        <f t="shared" si="7"/>
        <v>-0.38633819438910461</v>
      </c>
      <c r="N19" s="103">
        <f t="shared" si="8"/>
        <v>-0.40799262233911687</v>
      </c>
      <c r="P19" s="60">
        <f t="shared" si="0"/>
        <v>19.240873247663558</v>
      </c>
      <c r="Q19" s="309">
        <f t="shared" si="0"/>
        <v>23.295015845577648</v>
      </c>
      <c r="R19" s="112">
        <f t="shared" si="9"/>
        <v>0.21070470896669879</v>
      </c>
    </row>
    <row r="20" spans="1:18" ht="20.100000000000001" customHeight="1" x14ac:dyDescent="0.25">
      <c r="A20" s="15" t="s">
        <v>147</v>
      </c>
      <c r="B20" s="28">
        <v>343.86</v>
      </c>
      <c r="C20" s="261">
        <v>370.03000000000009</v>
      </c>
      <c r="D20" s="4">
        <f t="shared" si="1"/>
        <v>1.9437045813228904E-2</v>
      </c>
      <c r="E20" s="267">
        <f t="shared" si="2"/>
        <v>2.6529879184121773E-2</v>
      </c>
      <c r="F20" s="107">
        <f t="shared" si="3"/>
        <v>7.610655499331144E-2</v>
      </c>
      <c r="G20" s="103">
        <f t="shared" si="4"/>
        <v>0.36491313747202608</v>
      </c>
      <c r="I20" s="28">
        <v>167.39500000000001</v>
      </c>
      <c r="J20" s="261">
        <v>150.32399999999996</v>
      </c>
      <c r="K20" s="4">
        <f t="shared" si="5"/>
        <v>2.104952230366617E-2</v>
      </c>
      <c r="L20" s="267">
        <f t="shared" si="6"/>
        <v>1.8235854214581709E-2</v>
      </c>
      <c r="M20" s="107">
        <f t="shared" si="7"/>
        <v>-0.10198034588846772</v>
      </c>
      <c r="N20" s="103">
        <f t="shared" si="8"/>
        <v>-0.13366897587953372</v>
      </c>
      <c r="P20" s="60">
        <f t="shared" si="0"/>
        <v>4.8681149304949685</v>
      </c>
      <c r="Q20" s="309">
        <f t="shared" si="0"/>
        <v>4.0624814204253692</v>
      </c>
      <c r="R20" s="112">
        <f t="shared" si="9"/>
        <v>-0.1654918837316123</v>
      </c>
    </row>
    <row r="21" spans="1:18" ht="20.100000000000001" customHeight="1" x14ac:dyDescent="0.25">
      <c r="A21" s="15" t="s">
        <v>159</v>
      </c>
      <c r="B21" s="28">
        <v>284.70999999999992</v>
      </c>
      <c r="C21" s="261">
        <v>300.08999999999997</v>
      </c>
      <c r="D21" s="4">
        <f t="shared" si="1"/>
        <v>1.609353025500029E-2</v>
      </c>
      <c r="E21" s="267">
        <f t="shared" si="2"/>
        <v>2.1515421572205227E-2</v>
      </c>
      <c r="F21" s="107">
        <f t="shared" si="3"/>
        <v>5.4019879877770564E-2</v>
      </c>
      <c r="G21" s="103">
        <f t="shared" si="4"/>
        <v>0.33689881780415121</v>
      </c>
      <c r="I21" s="28">
        <v>110.00699999999996</v>
      </c>
      <c r="J21" s="261">
        <v>116.69500000000002</v>
      </c>
      <c r="K21" s="4">
        <f t="shared" si="5"/>
        <v>1.3833118074371415E-2</v>
      </c>
      <c r="L21" s="267">
        <f t="shared" si="6"/>
        <v>1.4156309089504096E-2</v>
      </c>
      <c r="M21" s="107">
        <f t="shared" si="7"/>
        <v>6.0796131155290679E-2</v>
      </c>
      <c r="N21" s="103">
        <f t="shared" si="8"/>
        <v>2.3363569471112625E-2</v>
      </c>
      <c r="P21" s="60">
        <f t="shared" si="0"/>
        <v>3.8638263496189102</v>
      </c>
      <c r="Q21" s="309">
        <f t="shared" si="0"/>
        <v>3.88866673331334</v>
      </c>
      <c r="R21" s="112">
        <f t="shared" si="9"/>
        <v>6.4289596495142095E-3</v>
      </c>
    </row>
    <row r="22" spans="1:18" ht="20.100000000000001" customHeight="1" x14ac:dyDescent="0.25">
      <c r="A22" s="15" t="s">
        <v>201</v>
      </c>
      <c r="B22" s="28">
        <v>195.03</v>
      </c>
      <c r="C22" s="261">
        <v>612.46</v>
      </c>
      <c r="D22" s="4">
        <f t="shared" si="1"/>
        <v>1.1024274544739235E-2</v>
      </c>
      <c r="E22" s="267">
        <f t="shared" si="2"/>
        <v>4.3911276937294866E-2</v>
      </c>
      <c r="F22" s="107">
        <f t="shared" si="3"/>
        <v>2.1403373839922066</v>
      </c>
      <c r="G22" s="103">
        <f t="shared" si="4"/>
        <v>2.9831443564918523</v>
      </c>
      <c r="I22" s="28">
        <v>34.072000000000003</v>
      </c>
      <c r="J22" s="261">
        <v>109.53100000000001</v>
      </c>
      <c r="K22" s="4">
        <f t="shared" si="5"/>
        <v>4.2844727974581899E-3</v>
      </c>
      <c r="L22" s="267">
        <f t="shared" si="6"/>
        <v>1.3287241877393829E-2</v>
      </c>
      <c r="M22" s="107">
        <f t="shared" si="7"/>
        <v>2.214692416060108</v>
      </c>
      <c r="N22" s="103">
        <f t="shared" si="8"/>
        <v>2.1012548113916441</v>
      </c>
      <c r="P22" s="60">
        <f t="shared" si="0"/>
        <v>1.7470132800082039</v>
      </c>
      <c r="Q22" s="309">
        <f t="shared" si="0"/>
        <v>1.7883780165235281</v>
      </c>
      <c r="R22" s="112">
        <f t="shared" si="9"/>
        <v>2.3677402449470787E-2</v>
      </c>
    </row>
    <row r="23" spans="1:18" ht="20.100000000000001" customHeight="1" x14ac:dyDescent="0.25">
      <c r="A23" s="15" t="s">
        <v>155</v>
      </c>
      <c r="B23" s="28">
        <v>762.31</v>
      </c>
      <c r="C23" s="261">
        <v>257.17999999999995</v>
      </c>
      <c r="D23" s="4">
        <f t="shared" si="1"/>
        <v>4.3090369318567225E-2</v>
      </c>
      <c r="E23" s="267">
        <f t="shared" si="2"/>
        <v>1.8438922056515511E-2</v>
      </c>
      <c r="F23" s="107">
        <f t="shared" si="3"/>
        <v>-0.66263068830265903</v>
      </c>
      <c r="G23" s="103">
        <f t="shared" si="4"/>
        <v>-0.57208716592339914</v>
      </c>
      <c r="I23" s="28">
        <v>213.55699999999999</v>
      </c>
      <c r="J23" s="261">
        <v>106.85399999999998</v>
      </c>
      <c r="K23" s="4">
        <f t="shared" si="5"/>
        <v>2.6854283787472955E-2</v>
      </c>
      <c r="L23" s="267">
        <f t="shared" si="6"/>
        <v>1.2962494120998074E-2</v>
      </c>
      <c r="M23" s="107">
        <f t="shared" si="7"/>
        <v>-0.49964646440997024</v>
      </c>
      <c r="N23" s="103">
        <f t="shared" si="8"/>
        <v>-0.5173025568812657</v>
      </c>
      <c r="P23" s="60">
        <f t="shared" si="0"/>
        <v>2.8014456061182456</v>
      </c>
      <c r="Q23" s="309">
        <f t="shared" si="0"/>
        <v>4.1548331907613347</v>
      </c>
      <c r="R23" s="112">
        <f t="shared" si="9"/>
        <v>0.48310328841914496</v>
      </c>
    </row>
    <row r="24" spans="1:18" ht="20.100000000000001" customHeight="1" x14ac:dyDescent="0.25">
      <c r="A24" s="15" t="s">
        <v>160</v>
      </c>
      <c r="B24" s="28">
        <v>79.350000000000023</v>
      </c>
      <c r="C24" s="261">
        <v>179.07000000000002</v>
      </c>
      <c r="D24" s="4">
        <f t="shared" si="1"/>
        <v>4.4853416660260393E-3</v>
      </c>
      <c r="E24" s="267">
        <f t="shared" si="2"/>
        <v>1.2838703525391687E-2</v>
      </c>
      <c r="F24" s="107">
        <f t="shared" si="3"/>
        <v>1.2567107750472586</v>
      </c>
      <c r="G24" s="103">
        <f t="shared" si="4"/>
        <v>1.8623691306813266</v>
      </c>
      <c r="I24" s="28">
        <v>54.131</v>
      </c>
      <c r="J24" s="261">
        <v>95.311000000000021</v>
      </c>
      <c r="K24" s="4">
        <f t="shared" si="5"/>
        <v>6.8068442415828026E-3</v>
      </c>
      <c r="L24" s="267">
        <f t="shared" si="6"/>
        <v>1.1562208968933759E-2</v>
      </c>
      <c r="M24" s="107">
        <f t="shared" si="7"/>
        <v>0.7607470765365506</v>
      </c>
      <c r="N24" s="103">
        <f t="shared" si="8"/>
        <v>0.69861518180489268</v>
      </c>
      <c r="P24" s="60">
        <f t="shared" si="0"/>
        <v>6.821802142407055</v>
      </c>
      <c r="Q24" s="309">
        <f t="shared" si="0"/>
        <v>5.3225554252526948</v>
      </c>
      <c r="R24" s="112">
        <f t="shared" si="9"/>
        <v>-0.2197728233474322</v>
      </c>
    </row>
    <row r="25" spans="1:18" ht="20.100000000000001" customHeight="1" x14ac:dyDescent="0.25">
      <c r="A25" s="15" t="s">
        <v>190</v>
      </c>
      <c r="B25" s="28">
        <v>267.69</v>
      </c>
      <c r="C25" s="261">
        <v>225.35</v>
      </c>
      <c r="D25" s="4">
        <f t="shared" si="1"/>
        <v>1.513145697011355E-2</v>
      </c>
      <c r="E25" s="267">
        <f t="shared" si="2"/>
        <v>1.6156820458184038E-2</v>
      </c>
      <c r="F25" s="107">
        <f t="shared" si="3"/>
        <v>-0.15816803018416828</v>
      </c>
      <c r="G25" s="103">
        <f t="shared" si="4"/>
        <v>6.776369850541851E-2</v>
      </c>
      <c r="I25" s="28">
        <v>90.612000000000009</v>
      </c>
      <c r="J25" s="261">
        <v>87.224999999999994</v>
      </c>
      <c r="K25" s="4">
        <f t="shared" si="5"/>
        <v>1.1394243047760082E-2</v>
      </c>
      <c r="L25" s="267">
        <f t="shared" si="6"/>
        <v>1.0581293631535151E-2</v>
      </c>
      <c r="M25" s="107">
        <f t="shared" si="7"/>
        <v>-3.7379155078797667E-2</v>
      </c>
      <c r="N25" s="103">
        <f t="shared" si="8"/>
        <v>-7.1347382429651066E-2</v>
      </c>
      <c r="P25" s="60">
        <f t="shared" si="0"/>
        <v>3.384960215174269</v>
      </c>
      <c r="Q25" s="309">
        <f t="shared" si="0"/>
        <v>3.870645662303084</v>
      </c>
      <c r="R25" s="112">
        <f t="shared" si="9"/>
        <v>0.14348335467919535</v>
      </c>
    </row>
    <row r="26" spans="1:18" ht="20.100000000000001" customHeight="1" x14ac:dyDescent="0.25">
      <c r="A26" s="15" t="s">
        <v>178</v>
      </c>
      <c r="B26" s="28">
        <v>167.84000000000003</v>
      </c>
      <c r="C26" s="261">
        <v>364.06</v>
      </c>
      <c r="D26" s="4">
        <f t="shared" si="1"/>
        <v>9.487331382807945E-3</v>
      </c>
      <c r="E26" s="267">
        <f t="shared" si="2"/>
        <v>2.6101850703379108E-2</v>
      </c>
      <c r="F26" s="107">
        <f t="shared" si="3"/>
        <v>1.1690896091515726</v>
      </c>
      <c r="G26" s="103">
        <f t="shared" si="4"/>
        <v>1.7512321062884384</v>
      </c>
      <c r="I26" s="28">
        <v>35.166999999999994</v>
      </c>
      <c r="J26" s="261">
        <v>60.515999999999991</v>
      </c>
      <c r="K26" s="4">
        <f t="shared" si="5"/>
        <v>4.4221664377850469E-3</v>
      </c>
      <c r="L26" s="267">
        <f t="shared" si="6"/>
        <v>7.3412159977756511E-3</v>
      </c>
      <c r="M26" s="107">
        <f t="shared" si="7"/>
        <v>0.72081781215343932</v>
      </c>
      <c r="N26" s="103">
        <f t="shared" si="8"/>
        <v>0.66009491073173709</v>
      </c>
      <c r="P26" s="60">
        <f t="shared" si="0"/>
        <v>2.0952693040991415</v>
      </c>
      <c r="Q26" s="309">
        <f t="shared" si="0"/>
        <v>1.6622534747019717</v>
      </c>
      <c r="R26" s="112">
        <f t="shared" si="9"/>
        <v>-0.20666356756624391</v>
      </c>
    </row>
    <row r="27" spans="1:18" ht="20.100000000000001" customHeight="1" x14ac:dyDescent="0.25">
      <c r="A27" s="15" t="s">
        <v>180</v>
      </c>
      <c r="B27" s="28">
        <v>209.18</v>
      </c>
      <c r="C27" s="261">
        <v>173.66999999999993</v>
      </c>
      <c r="D27" s="4">
        <f t="shared" si="1"/>
        <v>1.182411808064684E-2</v>
      </c>
      <c r="E27" s="267">
        <f t="shared" si="2"/>
        <v>1.2451542085523945E-2</v>
      </c>
      <c r="F27" s="107">
        <f t="shared" si="3"/>
        <v>-0.16975810306912742</v>
      </c>
      <c r="G27" s="103">
        <f t="shared" si="4"/>
        <v>5.3063069955639523E-2</v>
      </c>
      <c r="I27" s="28">
        <v>70.041000000000011</v>
      </c>
      <c r="J27" s="261">
        <v>60.502999999999986</v>
      </c>
      <c r="K27" s="4">
        <f t="shared" si="5"/>
        <v>8.807488823866198E-3</v>
      </c>
      <c r="L27" s="267">
        <f t="shared" si="6"/>
        <v>7.3396389634711508E-3</v>
      </c>
      <c r="M27" s="107">
        <f t="shared" si="7"/>
        <v>-0.13617738181922051</v>
      </c>
      <c r="N27" s="103">
        <f t="shared" si="8"/>
        <v>-0.16665929298911211</v>
      </c>
      <c r="P27" s="60">
        <f t="shared" si="0"/>
        <v>3.3483602638875616</v>
      </c>
      <c r="Q27" s="309">
        <f t="shared" si="0"/>
        <v>3.4837910980595388</v>
      </c>
      <c r="R27" s="112">
        <f t="shared" si="9"/>
        <v>4.0446912368604371E-2</v>
      </c>
    </row>
    <row r="28" spans="1:18" ht="20.100000000000001" customHeight="1" x14ac:dyDescent="0.25">
      <c r="A28" s="15" t="s">
        <v>166</v>
      </c>
      <c r="B28" s="28">
        <v>394.82000000000005</v>
      </c>
      <c r="C28" s="261">
        <v>87.869999999999976</v>
      </c>
      <c r="D28" s="4">
        <f t="shared" si="1"/>
        <v>2.2317613063395095E-2</v>
      </c>
      <c r="E28" s="267">
        <f t="shared" si="2"/>
        <v>6.299976985403289E-3</v>
      </c>
      <c r="F28" s="107">
        <f t="shared" si="3"/>
        <v>-0.77744288536548301</v>
      </c>
      <c r="G28" s="103">
        <f t="shared" si="4"/>
        <v>-0.71771277835547809</v>
      </c>
      <c r="I28" s="28">
        <v>117.89999999999998</v>
      </c>
      <c r="J28" s="261">
        <v>59.780999999999992</v>
      </c>
      <c r="K28" s="4">
        <f t="shared" si="5"/>
        <v>1.482564401327543E-2</v>
      </c>
      <c r="L28" s="267">
        <f t="shared" si="6"/>
        <v>7.2520529044058793E-3</v>
      </c>
      <c r="M28" s="107">
        <f t="shared" si="7"/>
        <v>-0.49295165394402035</v>
      </c>
      <c r="N28" s="103">
        <f t="shared" si="8"/>
        <v>-0.51084398776119788</v>
      </c>
      <c r="P28" s="60">
        <f t="shared" si="0"/>
        <v>2.9861709133275918</v>
      </c>
      <c r="Q28" s="309">
        <f t="shared" si="0"/>
        <v>6.8033458518265633</v>
      </c>
      <c r="R28" s="112">
        <f t="shared" si="9"/>
        <v>1.2782841469195625</v>
      </c>
    </row>
    <row r="29" spans="1:18" ht="20.100000000000001" customHeight="1" x14ac:dyDescent="0.25">
      <c r="A29" s="15" t="s">
        <v>163</v>
      </c>
      <c r="B29" s="28">
        <v>154.45999999999998</v>
      </c>
      <c r="C29" s="261">
        <v>105.90000000000003</v>
      </c>
      <c r="D29" s="4">
        <f t="shared" si="1"/>
        <v>8.7310129015044959E-3</v>
      </c>
      <c r="E29" s="267">
        <f t="shared" si="2"/>
        <v>7.5926660151838937E-3</v>
      </c>
      <c r="F29" s="107">
        <f>(C29-B29)/B29</f>
        <v>-0.31438560145021333</v>
      </c>
      <c r="G29" s="103">
        <f>(E29-D29)/D29</f>
        <v>-0.13037970498525395</v>
      </c>
      <c r="I29" s="28">
        <v>98.022000000000006</v>
      </c>
      <c r="J29" s="261">
        <v>59.458999999999996</v>
      </c>
      <c r="K29" s="4">
        <f t="shared" si="5"/>
        <v>1.2326032887780192E-2</v>
      </c>
      <c r="L29" s="267">
        <f t="shared" si="6"/>
        <v>7.2129909777867421E-3</v>
      </c>
      <c r="M29" s="107">
        <f>(J29-I29)/I29</f>
        <v>-0.39341168309155095</v>
      </c>
      <c r="N29" s="103">
        <f>(L29-K29)/K29</f>
        <v>-0.41481650718800434</v>
      </c>
      <c r="P29" s="60">
        <f t="shared" si="0"/>
        <v>6.3461090249902892</v>
      </c>
      <c r="Q29" s="309">
        <f t="shared" si="0"/>
        <v>5.6146364494806402</v>
      </c>
      <c r="R29" s="112">
        <f>(Q29-P29)/P29</f>
        <v>-0.11526315930425861</v>
      </c>
    </row>
    <row r="30" spans="1:18" ht="20.100000000000001" customHeight="1" x14ac:dyDescent="0.25">
      <c r="A30" s="15" t="s">
        <v>205</v>
      </c>
      <c r="B30" s="28">
        <v>47.140000000000008</v>
      </c>
      <c r="C30" s="261">
        <v>35.11</v>
      </c>
      <c r="D30" s="4">
        <f t="shared" si="1"/>
        <v>2.6646377584936039E-3</v>
      </c>
      <c r="E30" s="267">
        <f t="shared" si="2"/>
        <v>2.5172663247696545E-3</v>
      </c>
      <c r="F30" s="107">
        <f t="shared" si="3"/>
        <v>-0.25519728468392039</v>
      </c>
      <c r="G30" s="103">
        <f t="shared" si="4"/>
        <v>-5.5306366973971996E-2</v>
      </c>
      <c r="I30" s="28">
        <v>66.035999999999987</v>
      </c>
      <c r="J30" s="261">
        <v>53.156999999999996</v>
      </c>
      <c r="K30" s="4">
        <f t="shared" si="5"/>
        <v>8.3038696188350823E-3</v>
      </c>
      <c r="L30" s="267">
        <f t="shared" si="6"/>
        <v>6.4484932710978963E-3</v>
      </c>
      <c r="M30" s="107">
        <f t="shared" si="7"/>
        <v>-0.19502998364528429</v>
      </c>
      <c r="N30" s="103">
        <f t="shared" si="8"/>
        <v>-0.22343514926207012</v>
      </c>
      <c r="P30" s="60">
        <f t="shared" si="0"/>
        <v>14.008485362749251</v>
      </c>
      <c r="Q30" s="309">
        <f t="shared" si="0"/>
        <v>15.140131016804329</v>
      </c>
      <c r="R30" s="112">
        <f t="shared" si="9"/>
        <v>8.0782870149852165E-2</v>
      </c>
    </row>
    <row r="31" spans="1:18" ht="20.100000000000001" customHeight="1" x14ac:dyDescent="0.25">
      <c r="A31" s="15" t="s">
        <v>148</v>
      </c>
      <c r="B31" s="28">
        <v>104.63</v>
      </c>
      <c r="C31" s="261">
        <v>175.79</v>
      </c>
      <c r="D31" s="4">
        <f t="shared" si="1"/>
        <v>5.9143200821210381E-3</v>
      </c>
      <c r="E31" s="267">
        <f t="shared" si="2"/>
        <v>1.2603538798953505E-2</v>
      </c>
      <c r="F31" s="107">
        <f t="shared" si="3"/>
        <v>0.68011086686418809</v>
      </c>
      <c r="G31" s="103">
        <f t="shared" si="4"/>
        <v>1.13102074692473</v>
      </c>
      <c r="I31" s="28">
        <v>65.283000000000001</v>
      </c>
      <c r="J31" s="261">
        <v>46.654000000000003</v>
      </c>
      <c r="K31" s="4">
        <f t="shared" si="5"/>
        <v>8.2091816634322322E-3</v>
      </c>
      <c r="L31" s="267">
        <f t="shared" si="6"/>
        <v>5.6596121878548702E-3</v>
      </c>
      <c r="M31" s="107">
        <f t="shared" si="7"/>
        <v>-0.28535759692416091</v>
      </c>
      <c r="N31" s="103">
        <f t="shared" si="8"/>
        <v>-0.31057535088234306</v>
      </c>
      <c r="P31" s="60">
        <f t="shared" si="0"/>
        <v>6.2394150817165253</v>
      </c>
      <c r="Q31" s="309">
        <f t="shared" si="0"/>
        <v>2.6539621138858873</v>
      </c>
      <c r="R31" s="112">
        <f t="shared" si="9"/>
        <v>-0.57464568727558418</v>
      </c>
    </row>
    <row r="32" spans="1:18" ht="20.100000000000001" customHeight="1" thickBot="1" x14ac:dyDescent="0.3">
      <c r="A32" s="15" t="s">
        <v>18</v>
      </c>
      <c r="B32" s="28">
        <f>B33-SUM(B7:B31)</f>
        <v>1589.9499999999989</v>
      </c>
      <c r="C32" s="261">
        <f>C33-SUM(C7:C31)</f>
        <v>1018.0800000000072</v>
      </c>
      <c r="D32" s="4">
        <f t="shared" si="1"/>
        <v>8.9873585153095084E-2</v>
      </c>
      <c r="E32" s="267">
        <f t="shared" si="2"/>
        <v>7.2992836796397273E-2</v>
      </c>
      <c r="F32" s="107">
        <f t="shared" si="3"/>
        <v>-0.35967797729487849</v>
      </c>
      <c r="G32" s="103">
        <f t="shared" si="4"/>
        <v>-0.1878276951780917</v>
      </c>
      <c r="I32" s="28">
        <f>I33-SUM(I7:I31)</f>
        <v>442.81999999999607</v>
      </c>
      <c r="J32" s="261">
        <f>J33-SUM(J7:J31)</f>
        <v>393.64200000000437</v>
      </c>
      <c r="K32" s="4">
        <f t="shared" si="5"/>
        <v>5.5683559643414496E-2</v>
      </c>
      <c r="L32" s="267">
        <f t="shared" si="6"/>
        <v>4.7752841360903485E-2</v>
      </c>
      <c r="M32" s="107">
        <f t="shared" si="7"/>
        <v>-0.11105641118285564</v>
      </c>
      <c r="N32" s="103">
        <f t="shared" si="8"/>
        <v>-0.14242477193084674</v>
      </c>
      <c r="P32" s="60">
        <f t="shared" si="0"/>
        <v>2.7851190289002572</v>
      </c>
      <c r="Q32" s="309">
        <f t="shared" si="0"/>
        <v>3.8665134370580074</v>
      </c>
      <c r="R32" s="112">
        <f t="shared" si="9"/>
        <v>0.38827583199729665</v>
      </c>
    </row>
    <row r="33" spans="1:18" ht="26.25" customHeight="1" thickBot="1" x14ac:dyDescent="0.3">
      <c r="A33" s="19" t="s">
        <v>19</v>
      </c>
      <c r="B33" s="26">
        <v>17690.96</v>
      </c>
      <c r="C33" s="280">
        <v>13947.670000000013</v>
      </c>
      <c r="D33" s="21">
        <f>SUM(D7:D32)</f>
        <v>1</v>
      </c>
      <c r="E33" s="285">
        <f>SUM(E7:E32)</f>
        <v>0.99999999999999967</v>
      </c>
      <c r="F33" s="117">
        <f t="shared" si="3"/>
        <v>-0.2115933787651991</v>
      </c>
      <c r="G33" s="119">
        <v>0</v>
      </c>
      <c r="H33" s="2"/>
      <c r="I33" s="26">
        <v>7952.4369999999972</v>
      </c>
      <c r="J33" s="280">
        <v>8243.3210000000017</v>
      </c>
      <c r="K33" s="21">
        <f>SUM(K7:K32)</f>
        <v>0.99999999999999956</v>
      </c>
      <c r="L33" s="285">
        <f>SUM(L7:L32)</f>
        <v>1</v>
      </c>
      <c r="M33" s="117">
        <f t="shared" si="7"/>
        <v>3.6577969746884466E-2</v>
      </c>
      <c r="N33" s="119">
        <f>K33-L33</f>
        <v>0</v>
      </c>
      <c r="P33" s="51">
        <f t="shared" si="0"/>
        <v>4.4951981124823064</v>
      </c>
      <c r="Q33" s="298">
        <f t="shared" si="0"/>
        <v>5.9101778289850522</v>
      </c>
      <c r="R33" s="118">
        <f t="shared" si="9"/>
        <v>0.31477582991806691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154</v>
      </c>
      <c r="B39" s="70">
        <v>4146.6500000000015</v>
      </c>
      <c r="C39" s="300">
        <v>716.69000000000028</v>
      </c>
      <c r="D39" s="4">
        <f t="shared" ref="D39:D61" si="10">B39/$B$62</f>
        <v>0.48563866230214731</v>
      </c>
      <c r="E39" s="302">
        <f t="shared" ref="E39:E61" si="11">C39/$C$62</f>
        <v>0.17539450241791807</v>
      </c>
      <c r="F39" s="107">
        <f>(C39-B39)/B39</f>
        <v>-0.82716409631871501</v>
      </c>
      <c r="G39" s="121">
        <f>(E39-D39)/D39</f>
        <v>-0.63883744019376743</v>
      </c>
      <c r="I39" s="70">
        <v>1020.08</v>
      </c>
      <c r="J39" s="300">
        <v>1137.5409999999993</v>
      </c>
      <c r="K39" s="4">
        <f t="shared" ref="K39:K61" si="12">I39/$I$62</f>
        <v>0.44139263165774512</v>
      </c>
      <c r="L39" s="302">
        <f t="shared" ref="L39:L61" si="13">J39/$J$62</f>
        <v>0.45047614106938966</v>
      </c>
      <c r="M39" s="107">
        <f>(J39-I39)/I39</f>
        <v>0.11514881185789273</v>
      </c>
      <c r="N39" s="121">
        <f>(L39-K39)/K39</f>
        <v>2.0579204907724594E-2</v>
      </c>
      <c r="P39" s="60">
        <f t="shared" ref="P39:Q62" si="14">(I39/B39)*10</f>
        <v>2.4600098874995471</v>
      </c>
      <c r="Q39" s="308">
        <f t="shared" si="14"/>
        <v>15.872148348658399</v>
      </c>
      <c r="R39" s="124">
        <f t="shared" si="9"/>
        <v>5.4520668918089141</v>
      </c>
    </row>
    <row r="40" spans="1:18" ht="20.100000000000001" customHeight="1" x14ac:dyDescent="0.25">
      <c r="A40" s="68" t="s">
        <v>145</v>
      </c>
      <c r="B40" s="28">
        <v>1195.99</v>
      </c>
      <c r="C40" s="261">
        <v>700.13000000000011</v>
      </c>
      <c r="D40" s="4">
        <f t="shared" si="10"/>
        <v>0.14006944973092617</v>
      </c>
      <c r="E40" s="267">
        <f t="shared" si="11"/>
        <v>0.17134179767801555</v>
      </c>
      <c r="F40" s="107">
        <f t="shared" ref="F40:F62" si="15">(C40-B40)/B40</f>
        <v>-0.41460212878034086</v>
      </c>
      <c r="G40" s="103">
        <f t="shared" ref="G40:G61" si="16">(E40-D40)/D40</f>
        <v>0.22326315986222306</v>
      </c>
      <c r="I40" s="28">
        <v>302.47099999999995</v>
      </c>
      <c r="J40" s="261">
        <v>326.34699999999998</v>
      </c>
      <c r="K40" s="4">
        <f t="shared" si="12"/>
        <v>0.13088039241054603</v>
      </c>
      <c r="L40" s="267">
        <f t="shared" si="13"/>
        <v>0.12923625364674521</v>
      </c>
      <c r="M40" s="107">
        <f t="shared" ref="M40:M62" si="17">(J40-I40)/I40</f>
        <v>7.8936493085287635E-2</v>
      </c>
      <c r="N40" s="103">
        <f t="shared" ref="N40:N57" si="18">(L40-K40)/K40</f>
        <v>-1.2562147266822657E-2</v>
      </c>
      <c r="P40" s="60">
        <f t="shared" si="14"/>
        <v>2.5290428849739541</v>
      </c>
      <c r="Q40" s="309">
        <f t="shared" si="14"/>
        <v>4.6612343421935911</v>
      </c>
      <c r="R40" s="112">
        <f t="shared" si="9"/>
        <v>0.84308236522513369</v>
      </c>
    </row>
    <row r="41" spans="1:18" ht="20.100000000000001" customHeight="1" x14ac:dyDescent="0.25">
      <c r="A41" s="68" t="s">
        <v>157</v>
      </c>
      <c r="B41" s="28">
        <v>500.02000000000004</v>
      </c>
      <c r="C41" s="261">
        <v>439.3</v>
      </c>
      <c r="D41" s="4">
        <f t="shared" si="10"/>
        <v>5.8560294195150214E-2</v>
      </c>
      <c r="E41" s="267">
        <f t="shared" si="11"/>
        <v>0.1075092507390802</v>
      </c>
      <c r="F41" s="107">
        <f t="shared" si="15"/>
        <v>-0.12143514259429627</v>
      </c>
      <c r="G41" s="103">
        <f t="shared" si="16"/>
        <v>0.83587279088471156</v>
      </c>
      <c r="I41" s="28">
        <v>135.89500000000004</v>
      </c>
      <c r="J41" s="261">
        <v>224.75700000000003</v>
      </c>
      <c r="K41" s="4">
        <f t="shared" si="12"/>
        <v>5.8802301465698072E-2</v>
      </c>
      <c r="L41" s="267">
        <f t="shared" si="13"/>
        <v>8.9005729057970565E-2</v>
      </c>
      <c r="M41" s="107">
        <f t="shared" si="17"/>
        <v>0.65390190956252969</v>
      </c>
      <c r="N41" s="103">
        <f t="shared" si="18"/>
        <v>0.51364363025640181</v>
      </c>
      <c r="P41" s="60">
        <f t="shared" si="14"/>
        <v>2.7177912883484669</v>
      </c>
      <c r="Q41" s="309">
        <f t="shared" si="14"/>
        <v>5.1162531299795138</v>
      </c>
      <c r="R41" s="112">
        <f t="shared" si="9"/>
        <v>0.88250405831881651</v>
      </c>
    </row>
    <row r="42" spans="1:18" ht="20.100000000000001" customHeight="1" x14ac:dyDescent="0.25">
      <c r="A42" s="68" t="s">
        <v>144</v>
      </c>
      <c r="B42" s="28">
        <v>989.22999999999968</v>
      </c>
      <c r="C42" s="261">
        <v>368.41000000000008</v>
      </c>
      <c r="D42" s="4">
        <f t="shared" si="10"/>
        <v>0.11585456547071801</v>
      </c>
      <c r="E42" s="267">
        <f t="shared" si="11"/>
        <v>9.0160444035475851E-2</v>
      </c>
      <c r="F42" s="107">
        <f t="shared" si="15"/>
        <v>-0.62757902611121763</v>
      </c>
      <c r="G42" s="103">
        <f t="shared" si="16"/>
        <v>-0.22177910150408614</v>
      </c>
      <c r="I42" s="28">
        <v>231.20299999999997</v>
      </c>
      <c r="J42" s="261">
        <v>203.85300000000001</v>
      </c>
      <c r="K42" s="4">
        <f t="shared" si="12"/>
        <v>0.10004244825618151</v>
      </c>
      <c r="L42" s="267">
        <f t="shared" si="13"/>
        <v>8.0727563037656103E-2</v>
      </c>
      <c r="M42" s="107">
        <f t="shared" si="17"/>
        <v>-0.11829431279005882</v>
      </c>
      <c r="N42" s="103">
        <f t="shared" si="18"/>
        <v>-0.19306689865351195</v>
      </c>
      <c r="P42" s="60">
        <f t="shared" si="14"/>
        <v>2.3372016618986491</v>
      </c>
      <c r="Q42" s="309">
        <f t="shared" si="14"/>
        <v>5.5333188567085578</v>
      </c>
      <c r="R42" s="112">
        <f t="shared" si="9"/>
        <v>1.3674973995241433</v>
      </c>
    </row>
    <row r="43" spans="1:18" ht="20.100000000000001" customHeight="1" x14ac:dyDescent="0.25">
      <c r="A43" s="68" t="s">
        <v>171</v>
      </c>
      <c r="B43" s="28">
        <v>279.37</v>
      </c>
      <c r="C43" s="261">
        <v>547.53000000000009</v>
      </c>
      <c r="D43" s="4">
        <f t="shared" si="10"/>
        <v>3.2718670031796959E-2</v>
      </c>
      <c r="E43" s="267">
        <f t="shared" si="11"/>
        <v>0.13399622139123285</v>
      </c>
      <c r="F43" s="107">
        <f t="shared" si="15"/>
        <v>0.95987400221927932</v>
      </c>
      <c r="G43" s="103">
        <f t="shared" si="16"/>
        <v>3.0954055058170584</v>
      </c>
      <c r="I43" s="28">
        <v>82.227999999999994</v>
      </c>
      <c r="J43" s="261">
        <v>162.09899999999999</v>
      </c>
      <c r="K43" s="4">
        <f t="shared" si="12"/>
        <v>3.5580379299616757E-2</v>
      </c>
      <c r="L43" s="267">
        <f t="shared" si="13"/>
        <v>6.4192615467228903E-2</v>
      </c>
      <c r="M43" s="107">
        <f t="shared" si="17"/>
        <v>0.97133579802500369</v>
      </c>
      <c r="N43" s="103">
        <f t="shared" si="18"/>
        <v>0.80415770519681706</v>
      </c>
      <c r="P43" s="60">
        <f t="shared" si="14"/>
        <v>2.9433367934996597</v>
      </c>
      <c r="Q43" s="309">
        <f t="shared" si="14"/>
        <v>2.9605501068434599</v>
      </c>
      <c r="R43" s="112">
        <f t="shared" si="9"/>
        <v>5.8482309540028362E-3</v>
      </c>
    </row>
    <row r="44" spans="1:18" ht="20.100000000000001" customHeight="1" x14ac:dyDescent="0.25">
      <c r="A44" s="68" t="s">
        <v>147</v>
      </c>
      <c r="B44" s="28">
        <v>343.85999999999996</v>
      </c>
      <c r="C44" s="261">
        <v>370.03000000000009</v>
      </c>
      <c r="D44" s="4">
        <f t="shared" si="10"/>
        <v>4.02714746649021E-2</v>
      </c>
      <c r="E44" s="267">
        <f t="shared" si="11"/>
        <v>9.055690428177067E-2</v>
      </c>
      <c r="F44" s="107">
        <f t="shared" si="15"/>
        <v>7.610655499331162E-2</v>
      </c>
      <c r="G44" s="103">
        <f t="shared" si="16"/>
        <v>1.2486612431079898</v>
      </c>
      <c r="I44" s="28">
        <v>167.39499999999998</v>
      </c>
      <c r="J44" s="261">
        <v>150.32399999999996</v>
      </c>
      <c r="K44" s="4">
        <f t="shared" si="12"/>
        <v>7.2432475468932084E-2</v>
      </c>
      <c r="L44" s="267">
        <f t="shared" si="13"/>
        <v>5.9529612937129266E-2</v>
      </c>
      <c r="M44" s="107">
        <f t="shared" si="17"/>
        <v>-0.10198034588846756</v>
      </c>
      <c r="N44" s="103">
        <f t="shared" si="18"/>
        <v>-0.17813642911234126</v>
      </c>
      <c r="P44" s="60">
        <f t="shared" si="14"/>
        <v>4.8681149304949685</v>
      </c>
      <c r="Q44" s="309">
        <f t="shared" si="14"/>
        <v>4.0624814204253692</v>
      </c>
      <c r="R44" s="112">
        <f t="shared" si="9"/>
        <v>-0.1654918837316123</v>
      </c>
    </row>
    <row r="45" spans="1:18" ht="20.100000000000001" customHeight="1" x14ac:dyDescent="0.25">
      <c r="A45" s="68" t="s">
        <v>159</v>
      </c>
      <c r="B45" s="28">
        <v>284.70999999999992</v>
      </c>
      <c r="C45" s="261">
        <v>300.08999999999997</v>
      </c>
      <c r="D45" s="4">
        <f t="shared" si="10"/>
        <v>3.3344068957844107E-2</v>
      </c>
      <c r="E45" s="267">
        <f t="shared" si="11"/>
        <v>7.3440589697907066E-2</v>
      </c>
      <c r="F45" s="107">
        <f t="shared" si="15"/>
        <v>5.4019879877770564E-2</v>
      </c>
      <c r="G45" s="103">
        <f t="shared" si="16"/>
        <v>1.2025083318642296</v>
      </c>
      <c r="I45" s="28">
        <v>110.00699999999998</v>
      </c>
      <c r="J45" s="261">
        <v>116.69500000000002</v>
      </c>
      <c r="K45" s="4">
        <f t="shared" si="12"/>
        <v>4.7600461954722728E-2</v>
      </c>
      <c r="L45" s="267">
        <f t="shared" si="13"/>
        <v>4.6212236114647712E-2</v>
      </c>
      <c r="M45" s="107">
        <f t="shared" si="17"/>
        <v>6.0796131155290541E-2</v>
      </c>
      <c r="N45" s="103">
        <f t="shared" si="18"/>
        <v>-2.9164125369108569E-2</v>
      </c>
      <c r="P45" s="60">
        <f t="shared" si="14"/>
        <v>3.8638263496189107</v>
      </c>
      <c r="Q45" s="309">
        <f t="shared" si="14"/>
        <v>3.88866673331334</v>
      </c>
      <c r="R45" s="112">
        <f t="shared" si="9"/>
        <v>6.4289596495140941E-3</v>
      </c>
    </row>
    <row r="46" spans="1:18" ht="20.100000000000001" customHeight="1" x14ac:dyDescent="0.25">
      <c r="A46" s="68" t="s">
        <v>148</v>
      </c>
      <c r="B46" s="28">
        <v>104.63000000000001</v>
      </c>
      <c r="C46" s="261">
        <v>175.79</v>
      </c>
      <c r="D46" s="4">
        <f t="shared" si="10"/>
        <v>1.2253837009796742E-2</v>
      </c>
      <c r="E46" s="267">
        <f t="shared" si="11"/>
        <v>4.3020831293928766E-2</v>
      </c>
      <c r="F46" s="107">
        <f t="shared" si="15"/>
        <v>0.68011086686418787</v>
      </c>
      <c r="G46" s="103">
        <f t="shared" si="16"/>
        <v>2.5108049225344122</v>
      </c>
      <c r="I46" s="28">
        <v>65.283000000000001</v>
      </c>
      <c r="J46" s="261">
        <v>46.654000000000003</v>
      </c>
      <c r="K46" s="4">
        <f t="shared" si="12"/>
        <v>2.8248211093750072E-2</v>
      </c>
      <c r="L46" s="267">
        <f t="shared" si="13"/>
        <v>1.8475390236880537E-2</v>
      </c>
      <c r="M46" s="107">
        <f t="shared" si="17"/>
        <v>-0.28535759692416091</v>
      </c>
      <c r="N46" s="103">
        <f t="shared" si="18"/>
        <v>-0.34596246907230793</v>
      </c>
      <c r="P46" s="60">
        <f t="shared" si="14"/>
        <v>6.2394150817165244</v>
      </c>
      <c r="Q46" s="309">
        <f t="shared" si="14"/>
        <v>2.6539621138858873</v>
      </c>
      <c r="R46" s="112">
        <f t="shared" si="9"/>
        <v>-0.57464568727558418</v>
      </c>
    </row>
    <row r="47" spans="1:18" ht="20.100000000000001" customHeight="1" x14ac:dyDescent="0.25">
      <c r="A47" s="68" t="s">
        <v>156</v>
      </c>
      <c r="B47" s="28">
        <v>200.85</v>
      </c>
      <c r="C47" s="261">
        <v>171.58999999999997</v>
      </c>
      <c r="D47" s="4">
        <f t="shared" si="10"/>
        <v>2.3522729269021079E-2</v>
      </c>
      <c r="E47" s="267">
        <f t="shared" si="11"/>
        <v>4.1992971396127399E-2</v>
      </c>
      <c r="F47" s="107">
        <f t="shared" si="15"/>
        <v>-0.14568085636046813</v>
      </c>
      <c r="G47" s="103">
        <f t="shared" si="16"/>
        <v>0.78520829432115369</v>
      </c>
      <c r="I47" s="28">
        <v>33.753999999999998</v>
      </c>
      <c r="J47" s="261">
        <v>45.817</v>
      </c>
      <c r="K47" s="4">
        <f t="shared" si="12"/>
        <v>1.4605488676354333E-2</v>
      </c>
      <c r="L47" s="267">
        <f t="shared" si="13"/>
        <v>1.8143930948753707E-2</v>
      </c>
      <c r="M47" s="107">
        <f t="shared" si="17"/>
        <v>0.35737986608994499</v>
      </c>
      <c r="N47" s="103">
        <f t="shared" si="18"/>
        <v>0.24226798231872659</v>
      </c>
      <c r="P47" s="60">
        <f t="shared" si="14"/>
        <v>1.6805576300721929</v>
      </c>
      <c r="Q47" s="309">
        <f t="shared" si="14"/>
        <v>2.6701439477825053</v>
      </c>
      <c r="R47" s="112">
        <f t="shared" si="9"/>
        <v>0.58884402415155612</v>
      </c>
    </row>
    <row r="48" spans="1:18" ht="20.100000000000001" customHeight="1" x14ac:dyDescent="0.25">
      <c r="A48" s="68" t="s">
        <v>149</v>
      </c>
      <c r="B48" s="28">
        <v>176.27999999999994</v>
      </c>
      <c r="C48" s="261">
        <v>70.760000000000019</v>
      </c>
      <c r="D48" s="4">
        <f t="shared" si="10"/>
        <v>2.0645191513781601E-2</v>
      </c>
      <c r="E48" s="267">
        <f t="shared" si="11"/>
        <v>1.7316991992481941E-2</v>
      </c>
      <c r="F48" s="107">
        <f t="shared" si="15"/>
        <v>-0.59859314726571344</v>
      </c>
      <c r="G48" s="103">
        <f t="shared" si="16"/>
        <v>-0.16120942831060375</v>
      </c>
      <c r="I48" s="28">
        <v>57.394000000000005</v>
      </c>
      <c r="J48" s="261">
        <v>27.822000000000003</v>
      </c>
      <c r="K48" s="4">
        <f t="shared" si="12"/>
        <v>2.4834609737829021E-2</v>
      </c>
      <c r="L48" s="267">
        <f t="shared" si="13"/>
        <v>1.1017754258380637E-2</v>
      </c>
      <c r="M48" s="107">
        <f t="shared" si="17"/>
        <v>-0.51524549604488279</v>
      </c>
      <c r="N48" s="103">
        <f t="shared" si="18"/>
        <v>-0.55635484613241271</v>
      </c>
      <c r="P48" s="60">
        <f t="shared" si="14"/>
        <v>3.2558429770819162</v>
      </c>
      <c r="Q48" s="309">
        <f t="shared" si="14"/>
        <v>3.9318824194460138</v>
      </c>
      <c r="R48" s="112">
        <f t="shared" si="9"/>
        <v>0.20763883489553453</v>
      </c>
    </row>
    <row r="49" spans="1:18" ht="20.100000000000001" customHeight="1" x14ac:dyDescent="0.25">
      <c r="A49" s="68" t="s">
        <v>172</v>
      </c>
      <c r="B49" s="28">
        <v>13.77</v>
      </c>
      <c r="C49" s="261">
        <v>55.61999999999999</v>
      </c>
      <c r="D49" s="4">
        <f t="shared" si="10"/>
        <v>1.6126859946946489E-3</v>
      </c>
      <c r="E49" s="267">
        <f t="shared" si="11"/>
        <v>1.3611801789455131E-2</v>
      </c>
      <c r="F49" s="107">
        <f t="shared" si="15"/>
        <v>3.0392156862745097</v>
      </c>
      <c r="G49" s="103">
        <f t="shared" si="16"/>
        <v>7.4404538975564387</v>
      </c>
      <c r="I49" s="28">
        <v>6.2229999999999999</v>
      </c>
      <c r="J49" s="261">
        <v>23.458999999999996</v>
      </c>
      <c r="K49" s="4">
        <f t="shared" si="12"/>
        <v>2.6927165975277898E-3</v>
      </c>
      <c r="L49" s="267">
        <f t="shared" si="13"/>
        <v>9.2899682678222739E-3</v>
      </c>
      <c r="M49" s="107">
        <f t="shared" si="17"/>
        <v>2.7697252129198131</v>
      </c>
      <c r="N49" s="103">
        <f t="shared" si="18"/>
        <v>2.4500356540868382</v>
      </c>
      <c r="P49" s="60">
        <f t="shared" si="14"/>
        <v>4.519244734931009</v>
      </c>
      <c r="Q49" s="309">
        <f t="shared" si="14"/>
        <v>4.2177274361740382</v>
      </c>
      <c r="R49" s="112">
        <f t="shared" si="9"/>
        <v>-6.671851524800719E-2</v>
      </c>
    </row>
    <row r="50" spans="1:18" ht="20.100000000000001" customHeight="1" x14ac:dyDescent="0.25">
      <c r="A50" s="68" t="s">
        <v>174</v>
      </c>
      <c r="B50" s="28">
        <v>67.86</v>
      </c>
      <c r="C50" s="261">
        <v>39.15</v>
      </c>
      <c r="D50" s="4">
        <f t="shared" si="10"/>
        <v>7.9474852287566358E-3</v>
      </c>
      <c r="E50" s="267">
        <f t="shared" si="11"/>
        <v>9.5811226187912345E-3</v>
      </c>
      <c r="F50" s="107">
        <f t="shared" si="15"/>
        <v>-0.42307692307692307</v>
      </c>
      <c r="G50" s="103">
        <f t="shared" si="16"/>
        <v>0.20555400142469685</v>
      </c>
      <c r="I50" s="28">
        <v>24.332000000000001</v>
      </c>
      <c r="J50" s="261">
        <v>14.031000000000001</v>
      </c>
      <c r="K50" s="4">
        <f t="shared" si="12"/>
        <v>1.0528552185609221E-2</v>
      </c>
      <c r="L50" s="267">
        <f t="shared" si="13"/>
        <v>5.5563981740830541E-3</v>
      </c>
      <c r="M50" s="107">
        <f t="shared" si="17"/>
        <v>-0.42335196449120499</v>
      </c>
      <c r="N50" s="103">
        <f t="shared" si="18"/>
        <v>-0.4722542970649159</v>
      </c>
      <c r="P50" s="60">
        <f t="shared" si="14"/>
        <v>3.5856174476864133</v>
      </c>
      <c r="Q50" s="309">
        <f t="shared" si="14"/>
        <v>3.5839080459770116</v>
      </c>
      <c r="R50" s="112">
        <f t="shared" si="9"/>
        <v>-4.7673845142199401E-4</v>
      </c>
    </row>
    <row r="51" spans="1:18" ht="20.100000000000001" customHeight="1" x14ac:dyDescent="0.25">
      <c r="A51" s="68" t="s">
        <v>169</v>
      </c>
      <c r="B51" s="28">
        <v>14.850000000000001</v>
      </c>
      <c r="C51" s="261">
        <v>50.58</v>
      </c>
      <c r="D51" s="4">
        <f t="shared" si="10"/>
        <v>1.7391711707491315E-3</v>
      </c>
      <c r="E51" s="267">
        <f t="shared" si="11"/>
        <v>1.2378369912093503E-2</v>
      </c>
      <c r="F51" s="107">
        <f t="shared" si="15"/>
        <v>2.4060606060606058</v>
      </c>
      <c r="G51" s="103">
        <f t="shared" si="16"/>
        <v>6.1173959874010784</v>
      </c>
      <c r="I51" s="28">
        <v>4.1790000000000003</v>
      </c>
      <c r="J51" s="261">
        <v>12.460999999999999</v>
      </c>
      <c r="K51" s="4">
        <f t="shared" si="12"/>
        <v>1.8082697510957151E-3</v>
      </c>
      <c r="L51" s="267">
        <f t="shared" si="13"/>
        <v>4.9346645034031014E-3</v>
      </c>
      <c r="M51" s="107">
        <f t="shared" si="17"/>
        <v>1.9818138310600617</v>
      </c>
      <c r="N51" s="103">
        <f t="shared" si="18"/>
        <v>1.7289426814848601</v>
      </c>
      <c r="P51" s="60">
        <f t="shared" si="14"/>
        <v>2.8141414141414138</v>
      </c>
      <c r="Q51" s="309">
        <f t="shared" si="14"/>
        <v>2.463621984974298</v>
      </c>
      <c r="R51" s="112">
        <f t="shared" si="9"/>
        <v>-0.12455643750015964</v>
      </c>
    </row>
    <row r="52" spans="1:18" ht="20.100000000000001" customHeight="1" x14ac:dyDescent="0.25">
      <c r="A52" s="68" t="s">
        <v>170</v>
      </c>
      <c r="B52" s="28">
        <v>24.75</v>
      </c>
      <c r="C52" s="261">
        <v>28.69</v>
      </c>
      <c r="D52" s="4">
        <f t="shared" si="10"/>
        <v>2.8986186179152189E-3</v>
      </c>
      <c r="E52" s="267">
        <f t="shared" si="11"/>
        <v>7.0212620161716616E-3</v>
      </c>
      <c r="F52" s="107">
        <f t="shared" si="15"/>
        <v>0.15919191919191925</v>
      </c>
      <c r="G52" s="103">
        <f t="shared" si="16"/>
        <v>1.4222786581083862</v>
      </c>
      <c r="I52" s="28">
        <v>6.109</v>
      </c>
      <c r="J52" s="261">
        <v>11.641999999999998</v>
      </c>
      <c r="K52" s="4">
        <f t="shared" si="12"/>
        <v>2.6433883487541809E-3</v>
      </c>
      <c r="L52" s="267">
        <f t="shared" si="13"/>
        <v>4.6103333720101843E-3</v>
      </c>
      <c r="M52" s="107">
        <f t="shared" si="17"/>
        <v>0.90571288263218164</v>
      </c>
      <c r="N52" s="103">
        <f t="shared" si="18"/>
        <v>0.74409990653965663</v>
      </c>
      <c r="P52" s="60">
        <f t="shared" si="14"/>
        <v>2.4682828282828284</v>
      </c>
      <c r="Q52" s="309">
        <f t="shared" si="14"/>
        <v>4.0578598814918081</v>
      </c>
      <c r="R52" s="112">
        <f t="shared" si="9"/>
        <v>0.64400117968443682</v>
      </c>
    </row>
    <row r="53" spans="1:18" ht="20.100000000000001" customHeight="1" x14ac:dyDescent="0.25">
      <c r="A53" s="68" t="s">
        <v>168</v>
      </c>
      <c r="B53" s="28">
        <v>11.62</v>
      </c>
      <c r="C53" s="261">
        <v>17.230000000000004</v>
      </c>
      <c r="D53" s="4">
        <f t="shared" si="10"/>
        <v>1.3608868016232259E-3</v>
      </c>
      <c r="E53" s="267">
        <f t="shared" si="11"/>
        <v>4.2166728664565266E-3</v>
      </c>
      <c r="F53" s="107">
        <f t="shared" si="15"/>
        <v>0.48278829604130852</v>
      </c>
      <c r="G53" s="103">
        <f t="shared" si="16"/>
        <v>2.0984743635010665</v>
      </c>
      <c r="I53" s="28">
        <v>7.4280000000000008</v>
      </c>
      <c r="J53" s="261">
        <v>9.16</v>
      </c>
      <c r="K53" s="4">
        <f t="shared" si="12"/>
        <v>3.2141248411435685E-3</v>
      </c>
      <c r="L53" s="267">
        <f t="shared" si="13"/>
        <v>3.6274397601454471E-3</v>
      </c>
      <c r="M53" s="107">
        <f t="shared" si="17"/>
        <v>0.23317178244480333</v>
      </c>
      <c r="N53" s="103">
        <f t="shared" si="18"/>
        <v>0.12859329970979702</v>
      </c>
      <c r="P53" s="60">
        <f t="shared" si="14"/>
        <v>6.3924268502581771</v>
      </c>
      <c r="Q53" s="309">
        <f t="shared" si="14"/>
        <v>5.3163087637840967</v>
      </c>
      <c r="R53" s="112">
        <f t="shared" si="9"/>
        <v>-0.16834265165359197</v>
      </c>
    </row>
    <row r="54" spans="1:18" ht="20.100000000000001" customHeight="1" x14ac:dyDescent="0.25">
      <c r="A54" s="68" t="s">
        <v>175</v>
      </c>
      <c r="B54" s="28">
        <v>14.450000000000001</v>
      </c>
      <c r="C54" s="261">
        <v>21.630000000000003</v>
      </c>
      <c r="D54" s="4">
        <f t="shared" si="10"/>
        <v>1.6923248092474714E-3</v>
      </c>
      <c r="E54" s="267">
        <f t="shared" si="11"/>
        <v>5.2934784736769968E-3</v>
      </c>
      <c r="F54" s="107">
        <f t="shared" si="15"/>
        <v>0.49688581314878899</v>
      </c>
      <c r="G54" s="103">
        <f t="shared" si="16"/>
        <v>2.1279329149767978</v>
      </c>
      <c r="I54" s="28">
        <v>5.4030000000000005</v>
      </c>
      <c r="J54" s="261">
        <v>8.0630000000000006</v>
      </c>
      <c r="K54" s="4">
        <f t="shared" si="12"/>
        <v>2.3378993695070947E-3</v>
      </c>
      <c r="L54" s="267">
        <f t="shared" si="13"/>
        <v>3.1930182080843607E-3</v>
      </c>
      <c r="M54" s="107">
        <f t="shared" si="17"/>
        <v>0.49231908199148622</v>
      </c>
      <c r="N54" s="103">
        <f t="shared" si="18"/>
        <v>0.36576374917178445</v>
      </c>
      <c r="P54" s="60">
        <f t="shared" si="14"/>
        <v>3.739100346020761</v>
      </c>
      <c r="Q54" s="309">
        <f t="shared" si="14"/>
        <v>3.7276930189551551</v>
      </c>
      <c r="R54" s="112">
        <f t="shared" si="9"/>
        <v>-3.0508213233019607E-3</v>
      </c>
    </row>
    <row r="55" spans="1:18" ht="20.100000000000001" customHeight="1" x14ac:dyDescent="0.25">
      <c r="A55" s="68" t="s">
        <v>165</v>
      </c>
      <c r="B55" s="28">
        <v>66.3</v>
      </c>
      <c r="C55" s="261">
        <v>4.0600000000000005</v>
      </c>
      <c r="D55" s="4">
        <f t="shared" si="10"/>
        <v>7.7647844189001614E-3</v>
      </c>
      <c r="E55" s="267">
        <f t="shared" si="11"/>
        <v>9.9359790120798013E-4</v>
      </c>
      <c r="F55" s="107">
        <f t="shared" si="15"/>
        <v>-0.93876319758672699</v>
      </c>
      <c r="G55" s="103">
        <f t="shared" si="16"/>
        <v>-0.87203792821479031</v>
      </c>
      <c r="I55" s="28">
        <v>22.280999999999995</v>
      </c>
      <c r="J55" s="261">
        <v>1.6060000000000001</v>
      </c>
      <c r="K55" s="4">
        <f t="shared" si="12"/>
        <v>9.6410764116208695E-3</v>
      </c>
      <c r="L55" s="267">
        <f t="shared" si="13"/>
        <v>6.3598998414777163E-4</v>
      </c>
      <c r="M55" s="107">
        <f t="shared" si="17"/>
        <v>-0.92792064988106449</v>
      </c>
      <c r="N55" s="103">
        <f t="shared" si="18"/>
        <v>-0.93403330115907168</v>
      </c>
      <c r="P55" s="60">
        <f t="shared" si="14"/>
        <v>3.3606334841628955</v>
      </c>
      <c r="Q55" s="309">
        <f t="shared" si="14"/>
        <v>3.9556650246305414</v>
      </c>
      <c r="R55" s="112">
        <f t="shared" si="9"/>
        <v>0.17705933814911773</v>
      </c>
    </row>
    <row r="56" spans="1:18" ht="20.100000000000001" customHeight="1" x14ac:dyDescent="0.25">
      <c r="A56" s="68" t="s">
        <v>173</v>
      </c>
      <c r="B56" s="28">
        <v>89.420000000000016</v>
      </c>
      <c r="C56" s="261">
        <v>5.2600000000000007</v>
      </c>
      <c r="D56" s="4">
        <f t="shared" si="10"/>
        <v>1.0472504113696117E-2</v>
      </c>
      <c r="E56" s="267">
        <f t="shared" si="11"/>
        <v>1.2872721577226541E-3</v>
      </c>
      <c r="F56" s="107">
        <f t="shared" si="15"/>
        <v>-0.94117647058823528</v>
      </c>
      <c r="G56" s="103">
        <f t="shared" si="16"/>
        <v>-0.87708076848218786</v>
      </c>
      <c r="I56" s="28">
        <v>19.671000000000003</v>
      </c>
      <c r="J56" s="261">
        <v>1.2389999999999999</v>
      </c>
      <c r="K56" s="4">
        <f t="shared" si="12"/>
        <v>8.5117191370671971E-3</v>
      </c>
      <c r="L56" s="267">
        <f t="shared" si="13"/>
        <v>4.9065478851749E-4</v>
      </c>
      <c r="M56" s="107">
        <f t="shared" si="17"/>
        <v>-0.93701387829800209</v>
      </c>
      <c r="N56" s="103">
        <f t="shared" si="18"/>
        <v>-0.94235538313514544</v>
      </c>
      <c r="P56" s="60">
        <f t="shared" si="14"/>
        <v>2.1998434354730483</v>
      </c>
      <c r="Q56" s="309">
        <f t="shared" si="14"/>
        <v>2.3555133079847903</v>
      </c>
      <c r="R56" s="112">
        <f t="shared" si="9"/>
        <v>7.0764068933963573E-2</v>
      </c>
    </row>
    <row r="57" spans="1:18" ht="20.100000000000001" customHeight="1" x14ac:dyDescent="0.25">
      <c r="A57" s="68" t="s">
        <v>164</v>
      </c>
      <c r="B57" s="28">
        <v>2.3199999999999998</v>
      </c>
      <c r="C57" s="261">
        <v>2.4299999999999997</v>
      </c>
      <c r="D57" s="4">
        <f t="shared" si="10"/>
        <v>2.717088967096286E-4</v>
      </c>
      <c r="E57" s="267">
        <f t="shared" si="11"/>
        <v>5.9469036944221449E-4</v>
      </c>
      <c r="F57" s="107">
        <f t="shared" si="15"/>
        <v>4.7413793103448225E-2</v>
      </c>
      <c r="G57" s="103">
        <f t="shared" si="16"/>
        <v>1.1887040750003544</v>
      </c>
      <c r="I57" s="28">
        <v>4.5419999999999998</v>
      </c>
      <c r="J57" s="261">
        <v>1.0169999999999999</v>
      </c>
      <c r="K57" s="4">
        <f t="shared" si="12"/>
        <v>1.965341280085364E-3</v>
      </c>
      <c r="L57" s="267">
        <f t="shared" si="13"/>
        <v>4.0274085546593009E-4</v>
      </c>
      <c r="M57" s="107">
        <f t="shared" si="17"/>
        <v>-0.7760898282694848</v>
      </c>
      <c r="N57" s="103">
        <f t="shared" si="18"/>
        <v>-0.79507841231094623</v>
      </c>
      <c r="P57" s="60">
        <f t="shared" si="14"/>
        <v>19.577586206896555</v>
      </c>
      <c r="Q57" s="309">
        <f t="shared" si="14"/>
        <v>4.1851851851851851</v>
      </c>
      <c r="R57" s="112">
        <f t="shared" si="9"/>
        <v>-0.78622567966469337</v>
      </c>
    </row>
    <row r="58" spans="1:18" ht="20.100000000000001" customHeight="1" x14ac:dyDescent="0.25">
      <c r="A58" s="68" t="s">
        <v>206</v>
      </c>
      <c r="B58" s="28">
        <v>0.22</v>
      </c>
      <c r="C58" s="261">
        <v>0.45</v>
      </c>
      <c r="D58" s="4">
        <f t="shared" si="10"/>
        <v>2.5765498825913055E-5</v>
      </c>
      <c r="E58" s="267">
        <f t="shared" si="11"/>
        <v>1.1012784619300271E-4</v>
      </c>
      <c r="F58" s="107">
        <f t="shared" ref="F58" si="19">(C58-B58)/B58</f>
        <v>1.0454545454545454</v>
      </c>
      <c r="G58" s="103">
        <f t="shared" ref="G58" si="20">(E58-D58)/D58</f>
        <v>3.2742369141421075</v>
      </c>
      <c r="I58" s="28">
        <v>0.155</v>
      </c>
      <c r="J58" s="261">
        <v>0.31</v>
      </c>
      <c r="K58" s="4">
        <f t="shared" si="12"/>
        <v>6.706911017464365E-5</v>
      </c>
      <c r="L58" s="267">
        <f t="shared" si="13"/>
        <v>1.2276269930623239E-4</v>
      </c>
      <c r="M58" s="107">
        <f t="shared" ref="M58:M61" si="21">(J58-I58)/I58</f>
        <v>1</v>
      </c>
      <c r="N58" s="103">
        <f t="shared" ref="N58:N61" si="22">(L58-K58)/K58</f>
        <v>0.8303910546385096</v>
      </c>
      <c r="P58" s="60">
        <f t="shared" ref="P58:P61" si="23">(I58/B58)*10</f>
        <v>7.0454545454545459</v>
      </c>
      <c r="Q58" s="309">
        <f t="shared" ref="Q58:Q61" si="24">(J58/C58)*10</f>
        <v>6.8888888888888893</v>
      </c>
      <c r="R58" s="112">
        <f t="shared" ref="R58:R61" si="25">(Q58-P58)/P58</f>
        <v>-2.2222222222222223E-2</v>
      </c>
    </row>
    <row r="59" spans="1:18" ht="20.100000000000001" customHeight="1" x14ac:dyDescent="0.25">
      <c r="A59" s="68" t="s">
        <v>158</v>
      </c>
      <c r="B59" s="28">
        <v>7.2</v>
      </c>
      <c r="C59" s="261">
        <v>0.72</v>
      </c>
      <c r="D59" s="4">
        <f t="shared" si="10"/>
        <v>8.4323450702988184E-4</v>
      </c>
      <c r="E59" s="267">
        <f t="shared" si="11"/>
        <v>1.762045539088043E-4</v>
      </c>
      <c r="F59" s="107">
        <f t="shared" ref="F59" si="26">(C59-B59)/B59</f>
        <v>-0.9</v>
      </c>
      <c r="G59" s="103">
        <f t="shared" ref="G59" si="27">(E59-D59)/D59</f>
        <v>-0.79103730641971914</v>
      </c>
      <c r="I59" s="28">
        <v>2.3519999999999999</v>
      </c>
      <c r="J59" s="261">
        <v>0.22900000000000001</v>
      </c>
      <c r="K59" s="4">
        <f t="shared" si="12"/>
        <v>1.017719658908141E-3</v>
      </c>
      <c r="L59" s="267">
        <f t="shared" si="13"/>
        <v>9.0685994003636186E-5</v>
      </c>
      <c r="M59" s="107">
        <f t="shared" si="21"/>
        <v>-0.90263605442176864</v>
      </c>
      <c r="N59" s="103">
        <f t="shared" si="22"/>
        <v>-0.91089295248464741</v>
      </c>
      <c r="P59" s="60">
        <f t="shared" si="23"/>
        <v>3.2666666666666666</v>
      </c>
      <c r="Q59" s="309">
        <f t="shared" si="24"/>
        <v>3.1805555555555558</v>
      </c>
      <c r="R59" s="112">
        <f t="shared" si="25"/>
        <v>-2.6360544217686983E-2</v>
      </c>
    </row>
    <row r="60" spans="1:18" ht="20.100000000000001" customHeight="1" x14ac:dyDescent="0.25">
      <c r="A60" s="68" t="s">
        <v>194</v>
      </c>
      <c r="B60" s="28">
        <v>0.46</v>
      </c>
      <c r="C60" s="261">
        <v>0.02</v>
      </c>
      <c r="D60" s="4">
        <f t="shared" si="10"/>
        <v>5.3873315726909119E-5</v>
      </c>
      <c r="E60" s="267">
        <f t="shared" si="11"/>
        <v>4.8945709419112313E-6</v>
      </c>
      <c r="F60" s="107">
        <f t="shared" ref="F60" si="28">(C60-B60)/B60</f>
        <v>-0.9565217391304347</v>
      </c>
      <c r="G60" s="103">
        <f t="shared" ref="G60" si="29">(E60-D60)/D60</f>
        <v>-0.90914665496509528</v>
      </c>
      <c r="I60" s="28">
        <v>1.1599999999999999</v>
      </c>
      <c r="J60" s="261">
        <v>7.0999999999999994E-2</v>
      </c>
      <c r="K60" s="4">
        <f t="shared" si="12"/>
        <v>5.0193656646830079E-4</v>
      </c>
      <c r="L60" s="267">
        <f t="shared" si="13"/>
        <v>2.8116618228201606E-5</v>
      </c>
      <c r="M60" s="107">
        <f t="shared" si="21"/>
        <v>-0.93879310344827593</v>
      </c>
      <c r="N60" s="103">
        <f t="shared" si="22"/>
        <v>-0.94398372203476977</v>
      </c>
      <c r="P60" s="60">
        <f t="shared" si="23"/>
        <v>25.217391304347821</v>
      </c>
      <c r="Q60" s="309">
        <f t="shared" si="24"/>
        <v>35.5</v>
      </c>
      <c r="R60" s="112">
        <f t="shared" si="25"/>
        <v>0.40775862068965546</v>
      </c>
    </row>
    <row r="61" spans="1:18" ht="20.100000000000001" customHeight="1" thickBot="1" x14ac:dyDescent="0.3">
      <c r="A61" s="15" t="s">
        <v>18</v>
      </c>
      <c r="B61" s="28">
        <f>B62-SUM(B39:B60)</f>
        <v>3.7399999999997817</v>
      </c>
      <c r="C61" s="261">
        <f>C62-SUM(C39:C60)</f>
        <v>0</v>
      </c>
      <c r="D61" s="4">
        <f t="shared" si="10"/>
        <v>4.380134800404964E-4</v>
      </c>
      <c r="E61" s="267">
        <f t="shared" si="11"/>
        <v>0</v>
      </c>
      <c r="F61" s="107">
        <f t="shared" si="15"/>
        <v>-1</v>
      </c>
      <c r="G61" s="103">
        <f t="shared" si="16"/>
        <v>-1</v>
      </c>
      <c r="I61" s="28">
        <f>I62-SUM(I39:I60)</f>
        <v>1.5040000000003602</v>
      </c>
      <c r="J61" s="261">
        <f>J62-SUM(J39:J60)</f>
        <v>0</v>
      </c>
      <c r="K61" s="4">
        <f t="shared" si="12"/>
        <v>6.5078672066250459E-4</v>
      </c>
      <c r="L61" s="267">
        <f t="shared" si="13"/>
        <v>0</v>
      </c>
      <c r="M61" s="107">
        <f t="shared" si="21"/>
        <v>-1</v>
      </c>
      <c r="N61" s="103">
        <f t="shared" si="22"/>
        <v>-1</v>
      </c>
      <c r="P61" s="60">
        <f t="shared" si="23"/>
        <v>4.0213903743327482</v>
      </c>
      <c r="Q61" s="309"/>
      <c r="R61" s="112">
        <f t="shared" si="25"/>
        <v>-1</v>
      </c>
    </row>
    <row r="62" spans="1:18" ht="26.25" customHeight="1" thickBot="1" x14ac:dyDescent="0.3">
      <c r="A62" s="19" t="s">
        <v>19</v>
      </c>
      <c r="B62" s="72">
        <v>8538.5500000000029</v>
      </c>
      <c r="C62" s="306">
        <v>4086.1600000000008</v>
      </c>
      <c r="D62" s="69">
        <f>SUM(D39:D61)</f>
        <v>0.99999999999999989</v>
      </c>
      <c r="E62" s="307">
        <f>SUM(E39:E61)</f>
        <v>1</v>
      </c>
      <c r="F62" s="117">
        <f t="shared" si="15"/>
        <v>-0.52144567871594127</v>
      </c>
      <c r="G62" s="119">
        <v>0</v>
      </c>
      <c r="H62" s="2"/>
      <c r="I62" s="72">
        <v>2311.0489999999995</v>
      </c>
      <c r="J62" s="306">
        <v>2525.1969999999992</v>
      </c>
      <c r="K62" s="69">
        <f>SUM(K39:K61)</f>
        <v>1.0000000000000004</v>
      </c>
      <c r="L62" s="307">
        <f>SUM(L39:L61)</f>
        <v>0.99999999999999989</v>
      </c>
      <c r="M62" s="117">
        <f t="shared" si="17"/>
        <v>9.2662682617287523E-2</v>
      </c>
      <c r="N62" s="119">
        <v>0</v>
      </c>
      <c r="O62" s="2"/>
      <c r="P62" s="51">
        <f t="shared" si="14"/>
        <v>2.7066059225512511</v>
      </c>
      <c r="Q62" s="298">
        <f t="shared" si="14"/>
        <v>6.1798779294007051</v>
      </c>
      <c r="R62" s="118">
        <f t="shared" si="9"/>
        <v>1.2832573733436385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150</v>
      </c>
      <c r="B68" s="70">
        <v>2327.0800000000004</v>
      </c>
      <c r="C68" s="300">
        <v>2369.79</v>
      </c>
      <c r="D68" s="4">
        <f>B68/$B$96</f>
        <v>0.25425871437140596</v>
      </c>
      <c r="E68" s="302">
        <f>C68/$C$96</f>
        <v>0.24030701180650824</v>
      </c>
      <c r="F68" s="120">
        <f t="shared" ref="F68:F85" si="30">(C68-B68)/B68</f>
        <v>1.8353473021984451E-2</v>
      </c>
      <c r="G68" s="121">
        <f t="shared" ref="G68:G85" si="31">(E68-D68)/D68</f>
        <v>-5.4872072327550224E-2</v>
      </c>
      <c r="I68" s="28">
        <v>2843.3869999999997</v>
      </c>
      <c r="J68" s="300">
        <v>2285.3850000000002</v>
      </c>
      <c r="K68" s="74">
        <f>I68/$I$96</f>
        <v>0.50402259160334317</v>
      </c>
      <c r="L68" s="302">
        <f>J68/$J$96</f>
        <v>0.3996739140319448</v>
      </c>
      <c r="M68" s="120">
        <f t="shared" ref="M68:M85" si="32">(J68-I68)/I68</f>
        <v>-0.19624553393540856</v>
      </c>
      <c r="N68" s="121">
        <f t="shared" ref="N68:N85" si="33">(L68-K68)/K68</f>
        <v>-0.20703174681010911</v>
      </c>
      <c r="P68" s="75">
        <f t="shared" ref="P68:Q96" si="34">(I68/B68)*10</f>
        <v>12.218690375921753</v>
      </c>
      <c r="Q68" s="304">
        <f t="shared" si="34"/>
        <v>9.643829200055702</v>
      </c>
      <c r="R68" s="124">
        <f t="shared" si="9"/>
        <v>-0.21073135472358745</v>
      </c>
    </row>
    <row r="69" spans="1:18" ht="20.100000000000001" customHeight="1" x14ac:dyDescent="0.25">
      <c r="A69" s="68" t="s">
        <v>151</v>
      </c>
      <c r="B69" s="28">
        <v>1087.1499999999999</v>
      </c>
      <c r="C69" s="261">
        <v>1605.3000000000004</v>
      </c>
      <c r="D69" s="4">
        <f t="shared" ref="D69:D95" si="35">B69/$B$96</f>
        <v>0.11878292165670019</v>
      </c>
      <c r="E69" s="267">
        <f t="shared" ref="E69:E95" si="36">C69/$C$96</f>
        <v>0.16278440117182863</v>
      </c>
      <c r="F69" s="122">
        <f t="shared" si="30"/>
        <v>0.476613162857012</v>
      </c>
      <c r="G69" s="103">
        <f t="shared" si="31"/>
        <v>0.3704360770170233</v>
      </c>
      <c r="I69" s="28">
        <v>399.31099999999998</v>
      </c>
      <c r="J69" s="261">
        <v>773.66700000000014</v>
      </c>
      <c r="K69" s="35">
        <f t="shared" ref="K69:K96" si="37">I69/$I$96</f>
        <v>7.0782403195809279E-2</v>
      </c>
      <c r="L69" s="267">
        <f t="shared" ref="L69:L96" si="38">J69/$J$96</f>
        <v>0.13530084342347248</v>
      </c>
      <c r="M69" s="122">
        <f t="shared" si="32"/>
        <v>0.93750485210775603</v>
      </c>
      <c r="N69" s="103">
        <f t="shared" si="33"/>
        <v>0.91150395175453813</v>
      </c>
      <c r="P69" s="73">
        <f t="shared" si="34"/>
        <v>3.6730074046819667</v>
      </c>
      <c r="Q69" s="274">
        <f t="shared" si="34"/>
        <v>4.8194543076060548</v>
      </c>
      <c r="R69" s="112">
        <f t="shared" si="9"/>
        <v>0.31212757738051849</v>
      </c>
    </row>
    <row r="70" spans="1:18" ht="20.100000000000001" customHeight="1" x14ac:dyDescent="0.25">
      <c r="A70" s="68" t="s">
        <v>146</v>
      </c>
      <c r="B70" s="28">
        <v>1097.9899999999998</v>
      </c>
      <c r="C70" s="261">
        <v>1739.07</v>
      </c>
      <c r="D70" s="4">
        <f t="shared" si="35"/>
        <v>0.1199673091568231</v>
      </c>
      <c r="E70" s="267">
        <f t="shared" si="36"/>
        <v>0.17634926091440351</v>
      </c>
      <c r="F70" s="122">
        <f t="shared" si="30"/>
        <v>0.58386688403355247</v>
      </c>
      <c r="G70" s="103">
        <f t="shared" si="31"/>
        <v>0.4699776310217732</v>
      </c>
      <c r="I70" s="28">
        <v>384.52999999999992</v>
      </c>
      <c r="J70" s="261">
        <v>711.08699999999988</v>
      </c>
      <c r="K70" s="35">
        <f t="shared" si="37"/>
        <v>6.8162303319679485E-2</v>
      </c>
      <c r="L70" s="267">
        <f t="shared" si="38"/>
        <v>0.12435669460823164</v>
      </c>
      <c r="M70" s="122">
        <f t="shared" si="32"/>
        <v>0.84923673055418314</v>
      </c>
      <c r="N70" s="103">
        <f t="shared" si="33"/>
        <v>0.8244203694966391</v>
      </c>
      <c r="P70" s="73">
        <f t="shared" si="34"/>
        <v>3.5021266131749833</v>
      </c>
      <c r="Q70" s="274">
        <f t="shared" si="34"/>
        <v>4.0888923390087797</v>
      </c>
      <c r="R70" s="112">
        <f t="shared" si="9"/>
        <v>0.16754554893200793</v>
      </c>
    </row>
    <row r="71" spans="1:18" ht="20.100000000000001" customHeight="1" x14ac:dyDescent="0.25">
      <c r="A71" s="68" t="s">
        <v>161</v>
      </c>
      <c r="B71" s="28">
        <v>32.630000000000003</v>
      </c>
      <c r="C71" s="261">
        <v>58.350000000000009</v>
      </c>
      <c r="D71" s="4">
        <f t="shared" si="35"/>
        <v>3.565181192713175E-3</v>
      </c>
      <c r="E71" s="267">
        <f t="shared" si="36"/>
        <v>5.9169437540498348E-3</v>
      </c>
      <c r="F71" s="122">
        <f t="shared" si="30"/>
        <v>0.78823168863009507</v>
      </c>
      <c r="G71" s="103">
        <f t="shared" si="31"/>
        <v>0.65964741599764831</v>
      </c>
      <c r="I71" s="28">
        <v>151.14699999999999</v>
      </c>
      <c r="J71" s="261">
        <v>230.33500000000009</v>
      </c>
      <c r="K71" s="35">
        <f t="shared" si="37"/>
        <v>2.6792519855042773E-2</v>
      </c>
      <c r="L71" s="267">
        <f t="shared" si="38"/>
        <v>4.0281567870861158E-2</v>
      </c>
      <c r="M71" s="122">
        <f t="shared" si="32"/>
        <v>0.52391380576524915</v>
      </c>
      <c r="N71" s="103">
        <f t="shared" si="33"/>
        <v>0.50346320871642591</v>
      </c>
      <c r="P71" s="73">
        <f t="shared" si="34"/>
        <v>46.321483297578908</v>
      </c>
      <c r="Q71" s="274">
        <f t="shared" si="34"/>
        <v>39.47472150814054</v>
      </c>
      <c r="R71" s="112">
        <f t="shared" si="9"/>
        <v>-0.14780964040925323</v>
      </c>
    </row>
    <row r="72" spans="1:18" ht="20.100000000000001" customHeight="1" x14ac:dyDescent="0.25">
      <c r="A72" s="68" t="s">
        <v>153</v>
      </c>
      <c r="B72" s="28">
        <v>455.42999999999989</v>
      </c>
      <c r="C72" s="261">
        <v>475.40000000000003</v>
      </c>
      <c r="D72" s="4">
        <f t="shared" si="35"/>
        <v>4.9760664131086756E-2</v>
      </c>
      <c r="E72" s="267">
        <f t="shared" si="36"/>
        <v>4.8207627432310045E-2</v>
      </c>
      <c r="F72" s="122">
        <f t="shared" si="30"/>
        <v>4.3848670487232164E-2</v>
      </c>
      <c r="G72" s="103">
        <f t="shared" si="31"/>
        <v>-3.121012803779058E-2</v>
      </c>
      <c r="I72" s="28">
        <v>247.48700000000002</v>
      </c>
      <c r="J72" s="261">
        <v>227.922</v>
      </c>
      <c r="K72" s="35">
        <f t="shared" si="37"/>
        <v>4.3869877413147282E-2</v>
      </c>
      <c r="L72" s="267">
        <f t="shared" si="38"/>
        <v>3.985957632258412E-2</v>
      </c>
      <c r="M72" s="122">
        <f t="shared" si="32"/>
        <v>-7.9054657416349233E-2</v>
      </c>
      <c r="N72" s="103">
        <f t="shared" si="33"/>
        <v>-9.1413546766860171E-2</v>
      </c>
      <c r="P72" s="73">
        <f t="shared" si="34"/>
        <v>5.4341391651845523</v>
      </c>
      <c r="Q72" s="274">
        <f t="shared" si="34"/>
        <v>4.7943205721497684</v>
      </c>
      <c r="R72" s="112">
        <f t="shared" ref="R72:R85" si="39">(Q72-P72)/P72</f>
        <v>-0.11774056084797649</v>
      </c>
    </row>
    <row r="73" spans="1:18" ht="20.100000000000001" customHeight="1" x14ac:dyDescent="0.25">
      <c r="A73" s="68" t="s">
        <v>162</v>
      </c>
      <c r="B73" s="28">
        <v>540.61999999999989</v>
      </c>
      <c r="C73" s="261">
        <v>597.33000000000004</v>
      </c>
      <c r="D73" s="4">
        <f t="shared" si="35"/>
        <v>5.9068595047643155E-2</v>
      </c>
      <c r="E73" s="267">
        <f t="shared" si="36"/>
        <v>6.0571859684774423E-2</v>
      </c>
      <c r="F73" s="122">
        <f t="shared" si="30"/>
        <v>0.1048980799822429</v>
      </c>
      <c r="G73" s="103">
        <f t="shared" si="31"/>
        <v>2.5449473377837671E-2</v>
      </c>
      <c r="I73" s="28">
        <v>174.011</v>
      </c>
      <c r="J73" s="261">
        <v>215.03799999999998</v>
      </c>
      <c r="K73" s="35">
        <f t="shared" si="37"/>
        <v>3.0845423147636726E-2</v>
      </c>
      <c r="L73" s="267">
        <f t="shared" si="38"/>
        <v>3.7606389787979415E-2</v>
      </c>
      <c r="M73" s="122">
        <f t="shared" si="32"/>
        <v>0.2357724511668802</v>
      </c>
      <c r="N73" s="103">
        <f t="shared" si="33"/>
        <v>0.21918864941428731</v>
      </c>
      <c r="P73" s="73">
        <f t="shared" si="34"/>
        <v>3.2187303466390449</v>
      </c>
      <c r="Q73" s="274">
        <f t="shared" si="34"/>
        <v>3.5999866070681192</v>
      </c>
      <c r="R73" s="112">
        <f t="shared" si="39"/>
        <v>0.11844927016864802</v>
      </c>
    </row>
    <row r="74" spans="1:18" ht="20.100000000000001" customHeight="1" x14ac:dyDescent="0.25">
      <c r="A74" s="68" t="s">
        <v>152</v>
      </c>
      <c r="B74" s="28">
        <v>300.87</v>
      </c>
      <c r="C74" s="261">
        <v>356.29000000000008</v>
      </c>
      <c r="D74" s="4">
        <f t="shared" si="35"/>
        <v>3.2873308778780662E-2</v>
      </c>
      <c r="E74" s="267">
        <f t="shared" si="36"/>
        <v>3.6129355443537542E-2</v>
      </c>
      <c r="F74" s="122">
        <f t="shared" si="30"/>
        <v>0.18419915578156704</v>
      </c>
      <c r="G74" s="103">
        <f t="shared" si="31"/>
        <v>9.9048339997299575E-2</v>
      </c>
      <c r="I74" s="28">
        <v>152.12099999999995</v>
      </c>
      <c r="J74" s="261">
        <v>183.92400000000001</v>
      </c>
      <c r="K74" s="35">
        <f t="shared" si="37"/>
        <v>2.6965172400834687E-2</v>
      </c>
      <c r="L74" s="267">
        <f t="shared" si="38"/>
        <v>3.2165094705886056E-2</v>
      </c>
      <c r="M74" s="122">
        <f t="shared" si="32"/>
        <v>0.20906383734001266</v>
      </c>
      <c r="N74" s="103">
        <f t="shared" si="33"/>
        <v>0.1928384594674577</v>
      </c>
      <c r="P74" s="73">
        <f t="shared" si="34"/>
        <v>5.0560374912753003</v>
      </c>
      <c r="Q74" s="274">
        <f t="shared" si="34"/>
        <v>5.1621993320048265</v>
      </c>
      <c r="R74" s="112">
        <f t="shared" si="39"/>
        <v>2.0997043813998428E-2</v>
      </c>
    </row>
    <row r="75" spans="1:18" ht="20.100000000000001" customHeight="1" x14ac:dyDescent="0.25">
      <c r="A75" s="68" t="s">
        <v>182</v>
      </c>
      <c r="B75" s="28">
        <v>136.95999999999995</v>
      </c>
      <c r="C75" s="261">
        <v>69.419999999999987</v>
      </c>
      <c r="D75" s="4">
        <f t="shared" si="35"/>
        <v>1.4964364577198781E-2</v>
      </c>
      <c r="E75" s="267">
        <f t="shared" si="36"/>
        <v>7.0394898955636574E-3</v>
      </c>
      <c r="F75" s="122">
        <f t="shared" si="30"/>
        <v>-0.49313668224299056</v>
      </c>
      <c r="G75" s="103">
        <f t="shared" si="31"/>
        <v>-0.52958310663656671</v>
      </c>
      <c r="I75" s="28">
        <v>263.52300000000002</v>
      </c>
      <c r="J75" s="261">
        <v>161.714</v>
      </c>
      <c r="K75" s="35">
        <f t="shared" si="37"/>
        <v>4.6712440271791292E-2</v>
      </c>
      <c r="L75" s="267">
        <f t="shared" si="38"/>
        <v>2.8280953683410853E-2</v>
      </c>
      <c r="M75" s="122">
        <f t="shared" si="32"/>
        <v>-0.38633819438910461</v>
      </c>
      <c r="N75" s="103">
        <f t="shared" si="33"/>
        <v>-0.39457340445369204</v>
      </c>
      <c r="P75" s="73">
        <f t="shared" si="34"/>
        <v>19.240873247663558</v>
      </c>
      <c r="Q75" s="274">
        <f t="shared" si="34"/>
        <v>23.295015845577648</v>
      </c>
      <c r="R75" s="112">
        <f t="shared" si="39"/>
        <v>0.21070470896669879</v>
      </c>
    </row>
    <row r="76" spans="1:18" ht="20.100000000000001" customHeight="1" x14ac:dyDescent="0.25">
      <c r="A76" s="68" t="s">
        <v>201</v>
      </c>
      <c r="B76" s="28">
        <v>195.03</v>
      </c>
      <c r="C76" s="261">
        <v>612.46</v>
      </c>
      <c r="D76" s="4">
        <f t="shared" si="35"/>
        <v>2.1309141526657999E-2</v>
      </c>
      <c r="E76" s="267">
        <f t="shared" si="36"/>
        <v>6.2106107482525472E-2</v>
      </c>
      <c r="F76" s="122">
        <f t="shared" si="30"/>
        <v>2.1403373839922066</v>
      </c>
      <c r="G76" s="103">
        <f t="shared" si="31"/>
        <v>1.9145288375334111</v>
      </c>
      <c r="I76" s="28">
        <v>34.072000000000003</v>
      </c>
      <c r="J76" s="261">
        <v>109.53100000000001</v>
      </c>
      <c r="K76" s="35">
        <f t="shared" si="37"/>
        <v>6.0396483985855984E-3</v>
      </c>
      <c r="L76" s="267">
        <f t="shared" si="38"/>
        <v>1.9155058547173864E-2</v>
      </c>
      <c r="M76" s="122">
        <f t="shared" si="32"/>
        <v>2.214692416060108</v>
      </c>
      <c r="N76" s="103">
        <f t="shared" si="33"/>
        <v>2.1715519320064578</v>
      </c>
      <c r="P76" s="73">
        <f t="shared" si="34"/>
        <v>1.7470132800082039</v>
      </c>
      <c r="Q76" s="274">
        <f t="shared" si="34"/>
        <v>1.7883780165235281</v>
      </c>
      <c r="R76" s="112">
        <f t="shared" si="39"/>
        <v>2.3677402449470787E-2</v>
      </c>
    </row>
    <row r="77" spans="1:18" ht="20.100000000000001" customHeight="1" x14ac:dyDescent="0.25">
      <c r="A77" s="68" t="s">
        <v>155</v>
      </c>
      <c r="B77" s="28">
        <v>762.30999999999983</v>
      </c>
      <c r="C77" s="261">
        <v>257.17999999999995</v>
      </c>
      <c r="D77" s="4">
        <f t="shared" si="35"/>
        <v>8.3290630555230755E-2</v>
      </c>
      <c r="E77" s="267">
        <f t="shared" si="36"/>
        <v>2.6079170431303103E-2</v>
      </c>
      <c r="F77" s="122">
        <f t="shared" si="30"/>
        <v>-0.66263068830265903</v>
      </c>
      <c r="G77" s="103">
        <f t="shared" si="31"/>
        <v>-0.68688950656929204</v>
      </c>
      <c r="I77" s="28">
        <v>213.55699999999999</v>
      </c>
      <c r="J77" s="261">
        <v>106.85399999999998</v>
      </c>
      <c r="K77" s="35">
        <f t="shared" si="37"/>
        <v>3.7855400124933804E-2</v>
      </c>
      <c r="L77" s="267">
        <f t="shared" si="38"/>
        <v>1.8686898010606273E-2</v>
      </c>
      <c r="M77" s="122">
        <f t="shared" si="32"/>
        <v>-0.49964646440997024</v>
      </c>
      <c r="N77" s="103">
        <f t="shared" si="33"/>
        <v>-0.5063611017468026</v>
      </c>
      <c r="P77" s="73">
        <f t="shared" si="34"/>
        <v>2.8014456061182464</v>
      </c>
      <c r="Q77" s="274">
        <f t="shared" si="34"/>
        <v>4.1548331907613347</v>
      </c>
      <c r="R77" s="112">
        <f t="shared" si="39"/>
        <v>0.48310328841914452</v>
      </c>
    </row>
    <row r="78" spans="1:18" ht="20.100000000000001" customHeight="1" x14ac:dyDescent="0.25">
      <c r="A78" s="68" t="s">
        <v>160</v>
      </c>
      <c r="B78" s="28">
        <v>79.350000000000037</v>
      </c>
      <c r="C78" s="261">
        <v>179.07000000000002</v>
      </c>
      <c r="D78" s="4">
        <f t="shared" si="35"/>
        <v>8.6698476139071574E-3</v>
      </c>
      <c r="E78" s="267">
        <f t="shared" si="36"/>
        <v>1.8158476744433657E-2</v>
      </c>
      <c r="F78" s="122">
        <f t="shared" si="30"/>
        <v>1.2567107750472581</v>
      </c>
      <c r="G78" s="103">
        <f t="shared" si="31"/>
        <v>1.0944401277948586</v>
      </c>
      <c r="I78" s="28">
        <v>54.131</v>
      </c>
      <c r="J78" s="261">
        <v>95.311000000000021</v>
      </c>
      <c r="K78" s="35">
        <f t="shared" si="37"/>
        <v>9.5953336306596922E-3</v>
      </c>
      <c r="L78" s="267">
        <f t="shared" si="38"/>
        <v>1.6668228950613876E-2</v>
      </c>
      <c r="M78" s="122">
        <f t="shared" si="32"/>
        <v>0.7607470765365506</v>
      </c>
      <c r="N78" s="103">
        <f t="shared" si="33"/>
        <v>0.73711822769292423</v>
      </c>
      <c r="P78" s="73">
        <f t="shared" si="34"/>
        <v>6.8218021424070541</v>
      </c>
      <c r="Q78" s="274">
        <f t="shared" si="34"/>
        <v>5.3225554252526948</v>
      </c>
      <c r="R78" s="112">
        <f t="shared" si="39"/>
        <v>-0.21977282334743209</v>
      </c>
    </row>
    <row r="79" spans="1:18" ht="20.100000000000001" customHeight="1" x14ac:dyDescent="0.25">
      <c r="A79" s="68" t="s">
        <v>190</v>
      </c>
      <c r="B79" s="28">
        <v>267.69</v>
      </c>
      <c r="C79" s="261">
        <v>225.35</v>
      </c>
      <c r="D79" s="4">
        <f t="shared" si="35"/>
        <v>2.924803412434538E-2</v>
      </c>
      <c r="E79" s="267">
        <f t="shared" si="36"/>
        <v>2.2851470008142759E-2</v>
      </c>
      <c r="F79" s="122">
        <f t="shared" si="30"/>
        <v>-0.15816803018416828</v>
      </c>
      <c r="G79" s="103">
        <f t="shared" si="31"/>
        <v>-0.21870065143551889</v>
      </c>
      <c r="I79" s="28">
        <v>90.612000000000009</v>
      </c>
      <c r="J79" s="261">
        <v>87.224999999999994</v>
      </c>
      <c r="K79" s="35">
        <f t="shared" si="37"/>
        <v>1.6062004598868227E-2</v>
      </c>
      <c r="L79" s="267">
        <f t="shared" si="38"/>
        <v>1.5254128801683909E-2</v>
      </c>
      <c r="M79" s="122">
        <f t="shared" si="32"/>
        <v>-3.7379155078797667E-2</v>
      </c>
      <c r="N79" s="103">
        <f t="shared" si="33"/>
        <v>-5.0297320749194858E-2</v>
      </c>
      <c r="P79" s="73">
        <f t="shared" si="34"/>
        <v>3.384960215174269</v>
      </c>
      <c r="Q79" s="274">
        <f t="shared" si="34"/>
        <v>3.870645662303084</v>
      </c>
      <c r="R79" s="112">
        <f t="shared" si="39"/>
        <v>0.14348335467919535</v>
      </c>
    </row>
    <row r="80" spans="1:18" ht="20.100000000000001" customHeight="1" x14ac:dyDescent="0.25">
      <c r="A80" s="68" t="s">
        <v>178</v>
      </c>
      <c r="B80" s="28">
        <v>167.84000000000003</v>
      </c>
      <c r="C80" s="261">
        <v>364.06</v>
      </c>
      <c r="D80" s="4">
        <f t="shared" si="35"/>
        <v>1.8338339300796182E-2</v>
      </c>
      <c r="E80" s="267">
        <f t="shared" si="36"/>
        <v>3.6917267233922579E-2</v>
      </c>
      <c r="F80" s="122">
        <f t="shared" si="30"/>
        <v>1.1690896091515726</v>
      </c>
      <c r="G80" s="103">
        <f t="shared" si="31"/>
        <v>1.013119434011114</v>
      </c>
      <c r="I80" s="28">
        <v>35.166999999999994</v>
      </c>
      <c r="J80" s="261">
        <v>60.515999999999991</v>
      </c>
      <c r="K80" s="35">
        <f t="shared" si="37"/>
        <v>6.2337495665960229E-3</v>
      </c>
      <c r="L80" s="267">
        <f t="shared" si="38"/>
        <v>1.0583191270423654E-2</v>
      </c>
      <c r="M80" s="122">
        <f t="shared" si="32"/>
        <v>0.72081781215343932</v>
      </c>
      <c r="N80" s="103">
        <f t="shared" si="33"/>
        <v>0.69772480549016835</v>
      </c>
      <c r="P80" s="73">
        <f t="shared" si="34"/>
        <v>2.0952693040991415</v>
      </c>
      <c r="Q80" s="274">
        <f t="shared" si="34"/>
        <v>1.6622534747019717</v>
      </c>
      <c r="R80" s="112">
        <f t="shared" si="39"/>
        <v>-0.20666356756624391</v>
      </c>
    </row>
    <row r="81" spans="1:18" ht="20.100000000000001" customHeight="1" x14ac:dyDescent="0.25">
      <c r="A81" s="68" t="s">
        <v>180</v>
      </c>
      <c r="B81" s="28">
        <v>209.17999999999998</v>
      </c>
      <c r="C81" s="261">
        <v>173.66999999999993</v>
      </c>
      <c r="D81" s="4">
        <f t="shared" si="35"/>
        <v>2.2855182405508483E-2</v>
      </c>
      <c r="E81" s="267">
        <f t="shared" si="36"/>
        <v>1.7610893260768368E-2</v>
      </c>
      <c r="F81" s="122">
        <f t="shared" si="30"/>
        <v>-0.16975810306912731</v>
      </c>
      <c r="G81" s="103">
        <f t="shared" si="31"/>
        <v>-0.22945733058232576</v>
      </c>
      <c r="I81" s="28">
        <v>70.041000000000011</v>
      </c>
      <c r="J81" s="261">
        <v>60.502999999999986</v>
      </c>
      <c r="K81" s="35">
        <f t="shared" si="37"/>
        <v>1.2415561560381955E-2</v>
      </c>
      <c r="L81" s="267">
        <f t="shared" si="38"/>
        <v>1.0580917797515407E-2</v>
      </c>
      <c r="M81" s="122">
        <f t="shared" si="32"/>
        <v>-0.13617738181922051</v>
      </c>
      <c r="N81" s="103">
        <f t="shared" si="33"/>
        <v>-0.14776969643651838</v>
      </c>
      <c r="P81" s="73">
        <f t="shared" si="34"/>
        <v>3.348360263887562</v>
      </c>
      <c r="Q81" s="274">
        <f t="shared" si="34"/>
        <v>3.4837910980595388</v>
      </c>
      <c r="R81" s="112">
        <f t="shared" si="39"/>
        <v>4.0446912368604232E-2</v>
      </c>
    </row>
    <row r="82" spans="1:18" ht="20.100000000000001" customHeight="1" x14ac:dyDescent="0.25">
      <c r="A82" s="68" t="s">
        <v>166</v>
      </c>
      <c r="B82" s="28">
        <v>394.82</v>
      </c>
      <c r="C82" s="261">
        <v>87.869999999999976</v>
      </c>
      <c r="D82" s="4">
        <f t="shared" si="35"/>
        <v>4.313836464931093E-2</v>
      </c>
      <c r="E82" s="267">
        <f t="shared" si="36"/>
        <v>8.91040013142003E-3</v>
      </c>
      <c r="F82" s="122">
        <f t="shared" si="30"/>
        <v>-0.77744288536548312</v>
      </c>
      <c r="G82" s="103">
        <f t="shared" si="31"/>
        <v>-0.79344603802540381</v>
      </c>
      <c r="I82" s="28">
        <v>117.89999999999999</v>
      </c>
      <c r="J82" s="261">
        <v>59.780999999999992</v>
      </c>
      <c r="K82" s="35">
        <f t="shared" si="37"/>
        <v>2.0899112062492429E-2</v>
      </c>
      <c r="L82" s="267">
        <f t="shared" si="38"/>
        <v>1.0454652609841969E-2</v>
      </c>
      <c r="M82" s="122">
        <f t="shared" si="32"/>
        <v>-0.49295165394402041</v>
      </c>
      <c r="N82" s="103">
        <f t="shared" si="33"/>
        <v>-0.49975613420414633</v>
      </c>
      <c r="P82" s="73">
        <f t="shared" si="34"/>
        <v>2.9861709133275922</v>
      </c>
      <c r="Q82" s="274">
        <f t="shared" si="34"/>
        <v>6.8033458518265633</v>
      </c>
      <c r="R82" s="112">
        <f t="shared" si="39"/>
        <v>1.2782841469195623</v>
      </c>
    </row>
    <row r="83" spans="1:18" ht="20.100000000000001" customHeight="1" x14ac:dyDescent="0.25">
      <c r="A83" s="68" t="s">
        <v>163</v>
      </c>
      <c r="B83" s="28">
        <v>154.46</v>
      </c>
      <c r="C83" s="261">
        <v>105.90000000000003</v>
      </c>
      <c r="D83" s="4">
        <f t="shared" si="35"/>
        <v>1.6876429268356634E-2</v>
      </c>
      <c r="E83" s="267">
        <f t="shared" si="36"/>
        <v>1.073872054076911E-2</v>
      </c>
      <c r="F83" s="122">
        <f t="shared" si="30"/>
        <v>-0.31438560145021344</v>
      </c>
      <c r="G83" s="103">
        <f t="shared" si="31"/>
        <v>-0.3636852695549615</v>
      </c>
      <c r="I83" s="28">
        <v>98.022000000000006</v>
      </c>
      <c r="J83" s="261">
        <v>59.458999999999996</v>
      </c>
      <c r="K83" s="35">
        <f t="shared" si="37"/>
        <v>1.7375511133075769E-2</v>
      </c>
      <c r="L83" s="267">
        <f t="shared" si="38"/>
        <v>1.0398340434729992E-2</v>
      </c>
      <c r="M83" s="122">
        <f t="shared" si="32"/>
        <v>-0.39341168309155095</v>
      </c>
      <c r="N83" s="103">
        <f t="shared" si="33"/>
        <v>-0.40155196845197472</v>
      </c>
      <c r="P83" s="73">
        <f t="shared" si="34"/>
        <v>6.3461090249902883</v>
      </c>
      <c r="Q83" s="274">
        <f t="shared" si="34"/>
        <v>5.6146364494806402</v>
      </c>
      <c r="R83" s="112">
        <f t="shared" si="39"/>
        <v>-0.11526315930425848</v>
      </c>
    </row>
    <row r="84" spans="1:18" ht="20.100000000000001" customHeight="1" x14ac:dyDescent="0.25">
      <c r="A84" s="68" t="s">
        <v>205</v>
      </c>
      <c r="B84" s="28">
        <v>47.140000000000008</v>
      </c>
      <c r="C84" s="261">
        <v>35.11</v>
      </c>
      <c r="D84" s="4">
        <f t="shared" si="35"/>
        <v>5.1505559737817681E-3</v>
      </c>
      <c r="E84" s="267">
        <f t="shared" si="36"/>
        <v>3.5603066873125906E-3</v>
      </c>
      <c r="F84" s="122">
        <f t="shared" si="30"/>
        <v>-0.25519728468392039</v>
      </c>
      <c r="G84" s="103">
        <f t="shared" si="31"/>
        <v>-0.30875293746231158</v>
      </c>
      <c r="I84" s="28">
        <v>66.035999999999987</v>
      </c>
      <c r="J84" s="261">
        <v>53.156999999999996</v>
      </c>
      <c r="K84" s="35">
        <f t="shared" si="37"/>
        <v>1.1705629891083544E-2</v>
      </c>
      <c r="L84" s="267">
        <f t="shared" si="38"/>
        <v>9.2962307218241499E-3</v>
      </c>
      <c r="M84" s="122">
        <f t="shared" si="32"/>
        <v>-0.19502998364528429</v>
      </c>
      <c r="N84" s="103">
        <f t="shared" si="33"/>
        <v>-0.20583250894466523</v>
      </c>
      <c r="P84" s="73">
        <f t="shared" si="34"/>
        <v>14.008485362749251</v>
      </c>
      <c r="Q84" s="274">
        <f t="shared" si="34"/>
        <v>15.140131016804329</v>
      </c>
      <c r="R84" s="112">
        <f t="shared" si="39"/>
        <v>8.0782870149852165E-2</v>
      </c>
    </row>
    <row r="85" spans="1:18" ht="20.100000000000001" customHeight="1" x14ac:dyDescent="0.25">
      <c r="A85" s="68" t="s">
        <v>183</v>
      </c>
      <c r="B85" s="28">
        <v>65.220000000000013</v>
      </c>
      <c r="C85" s="261">
        <v>73.690000000000012</v>
      </c>
      <c r="D85" s="4">
        <f t="shared" si="35"/>
        <v>7.1259919518465616E-3</v>
      </c>
      <c r="E85" s="267">
        <f t="shared" si="36"/>
        <v>7.4724864650545387E-3</v>
      </c>
      <c r="F85" s="122">
        <f t="shared" si="30"/>
        <v>0.12986813860778898</v>
      </c>
      <c r="G85" s="103">
        <f t="shared" si="31"/>
        <v>4.8624039368749192E-2</v>
      </c>
      <c r="I85" s="28">
        <v>23.786000000000001</v>
      </c>
      <c r="J85" s="261">
        <v>27.391999999999996</v>
      </c>
      <c r="K85" s="35">
        <f t="shared" si="37"/>
        <v>4.2163382486721367E-3</v>
      </c>
      <c r="L85" s="267">
        <f t="shared" si="38"/>
        <v>4.790382300208949E-3</v>
      </c>
      <c r="M85" s="122">
        <f t="shared" si="32"/>
        <v>0.15160178256117021</v>
      </c>
      <c r="N85" s="103">
        <f t="shared" si="33"/>
        <v>0.13614753316283332</v>
      </c>
      <c r="P85" s="73">
        <f t="shared" si="34"/>
        <v>3.6470407850352649</v>
      </c>
      <c r="Q85" s="274">
        <f t="shared" si="34"/>
        <v>3.7171936490704289</v>
      </c>
      <c r="R85" s="112">
        <f t="shared" si="39"/>
        <v>1.9235557859133109E-2</v>
      </c>
    </row>
    <row r="86" spans="1:18" ht="20.100000000000001" customHeight="1" x14ac:dyDescent="0.25">
      <c r="A86" s="68" t="s">
        <v>167</v>
      </c>
      <c r="B86" s="28">
        <v>31.52</v>
      </c>
      <c r="C86" s="261">
        <v>73.509999999999991</v>
      </c>
      <c r="D86" s="4">
        <f t="shared" si="35"/>
        <v>3.4439016608740197E-3</v>
      </c>
      <c r="E86" s="267">
        <f t="shared" si="36"/>
        <v>7.4542336822656938E-3</v>
      </c>
      <c r="F86" s="122">
        <f t="shared" ref="F86:F93" si="40">(C86-B86)/B86</f>
        <v>1.3321700507614211</v>
      </c>
      <c r="G86" s="103">
        <f t="shared" ref="G86:G93" si="41">(E86-D86)/D86</f>
        <v>1.164473442128978</v>
      </c>
      <c r="I86" s="28">
        <v>11.034000000000001</v>
      </c>
      <c r="J86" s="261">
        <v>26.175000000000001</v>
      </c>
      <c r="K86" s="35">
        <f t="shared" si="37"/>
        <v>1.9559016327187571E-3</v>
      </c>
      <c r="L86" s="267">
        <f t="shared" si="38"/>
        <v>4.5775502594907003E-3</v>
      </c>
      <c r="M86" s="122">
        <f t="shared" ref="M86:M93" si="42">(J86-I86)/I86</f>
        <v>1.3722131593257205</v>
      </c>
      <c r="N86" s="103">
        <f t="shared" ref="N86:N93" si="43">(L86-K86)/K86</f>
        <v>1.3403785665477357</v>
      </c>
      <c r="P86" s="73">
        <f t="shared" ref="P86:P93" si="44">(I86/B86)*10</f>
        <v>3.5006345177664979</v>
      </c>
      <c r="Q86" s="274">
        <f t="shared" ref="Q86:Q93" si="45">(J86/C86)*10</f>
        <v>3.5607400353693381</v>
      </c>
      <c r="R86" s="112">
        <f t="shared" ref="R86:R93" si="46">(Q86-P86)/P86</f>
        <v>1.716989228603882E-2</v>
      </c>
    </row>
    <row r="87" spans="1:18" ht="20.100000000000001" customHeight="1" x14ac:dyDescent="0.25">
      <c r="A87" s="68" t="s">
        <v>207</v>
      </c>
      <c r="B87" s="28">
        <v>9.9999999999999982</v>
      </c>
      <c r="C87" s="261">
        <v>40.860000000000007</v>
      </c>
      <c r="D87" s="4">
        <f t="shared" si="35"/>
        <v>1.0926083949473412E-3</v>
      </c>
      <c r="E87" s="267">
        <f t="shared" si="36"/>
        <v>4.1433816930672883E-3</v>
      </c>
      <c r="F87" s="122">
        <f t="shared" si="40"/>
        <v>3.0860000000000012</v>
      </c>
      <c r="G87" s="103">
        <f t="shared" si="41"/>
        <v>2.7921928041445994</v>
      </c>
      <c r="I87" s="28">
        <v>5.37</v>
      </c>
      <c r="J87" s="261">
        <v>21.574999999999999</v>
      </c>
      <c r="K87" s="35">
        <f t="shared" si="37"/>
        <v>9.5189339928400635E-4</v>
      </c>
      <c r="L87" s="267">
        <f t="shared" si="38"/>
        <v>3.7730906150338817E-3</v>
      </c>
      <c r="M87" s="122">
        <f t="shared" si="42"/>
        <v>3.0176908752327742</v>
      </c>
      <c r="N87" s="103">
        <f t="shared" si="43"/>
        <v>2.9637743237550751</v>
      </c>
      <c r="P87" s="73">
        <f t="shared" si="44"/>
        <v>5.370000000000001</v>
      </c>
      <c r="Q87" s="274">
        <f t="shared" si="45"/>
        <v>5.2802251590797837</v>
      </c>
      <c r="R87" s="112">
        <f t="shared" si="46"/>
        <v>-1.6717847471176394E-2</v>
      </c>
    </row>
    <row r="88" spans="1:18" ht="20.100000000000001" customHeight="1" x14ac:dyDescent="0.25">
      <c r="A88" s="68" t="s">
        <v>208</v>
      </c>
      <c r="B88" s="28">
        <v>26.549999999999997</v>
      </c>
      <c r="C88" s="261">
        <v>38.700000000000003</v>
      </c>
      <c r="D88" s="4">
        <f t="shared" si="35"/>
        <v>2.9008752885851907E-3</v>
      </c>
      <c r="E88" s="267">
        <f t="shared" si="36"/>
        <v>3.9243482996011757E-3</v>
      </c>
      <c r="F88" s="122">
        <f t="shared" si="40"/>
        <v>0.45762711864406808</v>
      </c>
      <c r="G88" s="103">
        <f t="shared" si="41"/>
        <v>0.35281523995302511</v>
      </c>
      <c r="I88" s="28">
        <v>8.9690000000000012</v>
      </c>
      <c r="J88" s="261">
        <v>12.71</v>
      </c>
      <c r="K88" s="35">
        <f t="shared" si="37"/>
        <v>1.5898569642790045E-3</v>
      </c>
      <c r="L88" s="267">
        <f t="shared" si="38"/>
        <v>2.2227569741404699E-3</v>
      </c>
      <c r="M88" s="122">
        <f t="shared" si="42"/>
        <v>0.41710335600401371</v>
      </c>
      <c r="N88" s="103">
        <f t="shared" si="43"/>
        <v>0.39808613232605095</v>
      </c>
      <c r="P88" s="73">
        <f t="shared" si="44"/>
        <v>3.3781544256120539</v>
      </c>
      <c r="Q88" s="274">
        <f t="shared" si="45"/>
        <v>3.2842377260981914</v>
      </c>
      <c r="R88" s="112">
        <f t="shared" si="46"/>
        <v>-2.7801185997246611E-2</v>
      </c>
    </row>
    <row r="89" spans="1:18" ht="20.100000000000001" customHeight="1" x14ac:dyDescent="0.25">
      <c r="A89" s="68" t="s">
        <v>191</v>
      </c>
      <c r="B89" s="28">
        <v>3.6</v>
      </c>
      <c r="C89" s="261">
        <v>30.009999999999998</v>
      </c>
      <c r="D89" s="4">
        <f t="shared" si="35"/>
        <v>3.933390221810429E-4</v>
      </c>
      <c r="E89" s="267">
        <f t="shared" si="36"/>
        <v>3.0431445082953813E-3</v>
      </c>
      <c r="F89" s="122">
        <f t="shared" si="40"/>
        <v>7.3361111111111104</v>
      </c>
      <c r="G89" s="103">
        <f t="shared" si="41"/>
        <v>6.7366961747688165</v>
      </c>
      <c r="I89" s="28">
        <v>1.53</v>
      </c>
      <c r="J89" s="261">
        <v>12.466000000000001</v>
      </c>
      <c r="K89" s="35">
        <f t="shared" si="37"/>
        <v>2.7120985119264985E-4</v>
      </c>
      <c r="L89" s="267">
        <f t="shared" si="38"/>
        <v>2.180085636477978E-3</v>
      </c>
      <c r="M89" s="122">
        <f t="shared" si="42"/>
        <v>7.1477124183006548</v>
      </c>
      <c r="N89" s="103">
        <f t="shared" si="43"/>
        <v>7.0383718618295568</v>
      </c>
      <c r="P89" s="73">
        <f t="shared" si="44"/>
        <v>4.25</v>
      </c>
      <c r="Q89" s="274">
        <f t="shared" si="45"/>
        <v>4.1539486837720769</v>
      </c>
      <c r="R89" s="112">
        <f t="shared" si="46"/>
        <v>-2.2600309700687781E-2</v>
      </c>
    </row>
    <row r="90" spans="1:18" ht="20.100000000000001" customHeight="1" x14ac:dyDescent="0.25">
      <c r="A90" s="68" t="s">
        <v>209</v>
      </c>
      <c r="B90" s="28">
        <v>1.18</v>
      </c>
      <c r="C90" s="261">
        <v>1.35</v>
      </c>
      <c r="D90" s="4">
        <f t="shared" si="35"/>
        <v>1.2892779060378628E-4</v>
      </c>
      <c r="E90" s="267">
        <f t="shared" si="36"/>
        <v>1.3689587091632007E-4</v>
      </c>
      <c r="F90" s="122">
        <f t="shared" si="40"/>
        <v>0.14406779661016964</v>
      </c>
      <c r="G90" s="103">
        <f t="shared" si="41"/>
        <v>6.1802659265455459E-2</v>
      </c>
      <c r="I90" s="28">
        <v>0.57299999999999995</v>
      </c>
      <c r="J90" s="261">
        <v>10.678000000000001</v>
      </c>
      <c r="K90" s="35">
        <f t="shared" si="37"/>
        <v>1.0157074819175709E-4</v>
      </c>
      <c r="L90" s="267">
        <f t="shared" si="38"/>
        <v>1.8673956703282408E-3</v>
      </c>
      <c r="M90" s="122">
        <f t="shared" si="42"/>
        <v>17.635253054101224</v>
      </c>
      <c r="N90" s="103">
        <f t="shared" si="43"/>
        <v>17.385171947367699</v>
      </c>
      <c r="P90" s="73">
        <f t="shared" si="44"/>
        <v>4.8559322033898304</v>
      </c>
      <c r="Q90" s="274">
        <f t="shared" si="45"/>
        <v>79.096296296296302</v>
      </c>
      <c r="R90" s="112">
        <f t="shared" si="46"/>
        <v>15.288591558399588</v>
      </c>
    </row>
    <row r="91" spans="1:18" ht="20.100000000000001" customHeight="1" x14ac:dyDescent="0.25">
      <c r="A91" s="68" t="s">
        <v>187</v>
      </c>
      <c r="B91" s="28">
        <v>18.93</v>
      </c>
      <c r="C91" s="261">
        <v>17.38</v>
      </c>
      <c r="D91" s="4">
        <f t="shared" si="35"/>
        <v>2.0683076916353173E-3</v>
      </c>
      <c r="E91" s="267">
        <f t="shared" si="36"/>
        <v>1.7624075826115871E-3</v>
      </c>
      <c r="F91" s="122">
        <f t="shared" si="40"/>
        <v>-8.1880612783940876E-2</v>
      </c>
      <c r="G91" s="103">
        <f t="shared" si="41"/>
        <v>-0.14789874362545583</v>
      </c>
      <c r="I91" s="28">
        <v>9.2569999999999997</v>
      </c>
      <c r="J91" s="261">
        <v>9.4009999999999998</v>
      </c>
      <c r="K91" s="35">
        <f t="shared" si="37"/>
        <v>1.640908230385856E-3</v>
      </c>
      <c r="L91" s="267">
        <f t="shared" si="38"/>
        <v>1.6440706777257716E-3</v>
      </c>
      <c r="M91" s="122">
        <f t="shared" si="42"/>
        <v>1.5555795614129862E-2</v>
      </c>
      <c r="N91" s="103">
        <f t="shared" si="43"/>
        <v>1.9272542372293616E-3</v>
      </c>
      <c r="P91" s="73">
        <f t="shared" si="44"/>
        <v>4.8901215002641312</v>
      </c>
      <c r="Q91" s="274">
        <f t="shared" si="45"/>
        <v>5.4090909090909092</v>
      </c>
      <c r="R91" s="112">
        <f t="shared" si="46"/>
        <v>0.10612607658086753</v>
      </c>
    </row>
    <row r="92" spans="1:18" ht="20.100000000000001" customHeight="1" x14ac:dyDescent="0.25">
      <c r="A92" s="68" t="s">
        <v>210</v>
      </c>
      <c r="B92" s="28">
        <v>5.26</v>
      </c>
      <c r="C92" s="261">
        <v>24.11</v>
      </c>
      <c r="D92" s="4">
        <f t="shared" si="35"/>
        <v>5.7471201574230146E-4</v>
      </c>
      <c r="E92" s="267">
        <f t="shared" si="36"/>
        <v>2.4448588502166495E-3</v>
      </c>
      <c r="F92" s="122">
        <f t="shared" si="40"/>
        <v>3.5836501901140689</v>
      </c>
      <c r="G92" s="103">
        <f t="shared" si="41"/>
        <v>3.2540590473976003</v>
      </c>
      <c r="I92" s="28">
        <v>1.8180000000000001</v>
      </c>
      <c r="J92" s="261">
        <v>9.0950000000000006</v>
      </c>
      <c r="K92" s="35">
        <f t="shared" si="37"/>
        <v>3.2226111729950161E-4</v>
      </c>
      <c r="L92" s="267">
        <f t="shared" si="38"/>
        <v>1.590556623116253E-3</v>
      </c>
      <c r="M92" s="122">
        <f t="shared" si="42"/>
        <v>4.0027502750275028</v>
      </c>
      <c r="N92" s="103">
        <f t="shared" si="43"/>
        <v>3.935614437276429</v>
      </c>
      <c r="P92" s="73">
        <f t="shared" si="44"/>
        <v>3.4562737642585555</v>
      </c>
      <c r="Q92" s="274">
        <f t="shared" si="45"/>
        <v>3.7722936540854417</v>
      </c>
      <c r="R92" s="112">
        <f t="shared" si="46"/>
        <v>9.143369749666784E-2</v>
      </c>
    </row>
    <row r="93" spans="1:18" ht="20.100000000000001" customHeight="1" x14ac:dyDescent="0.25">
      <c r="A93" s="68" t="s">
        <v>186</v>
      </c>
      <c r="B93" s="28">
        <v>227.91</v>
      </c>
      <c r="C93" s="261">
        <v>8.89</v>
      </c>
      <c r="D93" s="4">
        <f t="shared" si="35"/>
        <v>2.4901637929244855E-2</v>
      </c>
      <c r="E93" s="267">
        <f t="shared" si="36"/>
        <v>9.0148466107117439E-4</v>
      </c>
      <c r="F93" s="122">
        <f t="shared" si="40"/>
        <v>-0.96099337457768408</v>
      </c>
      <c r="G93" s="103">
        <f t="shared" si="41"/>
        <v>-0.96379817811050661</v>
      </c>
      <c r="I93" s="28">
        <v>23.762</v>
      </c>
      <c r="J93" s="261">
        <v>7.6569999999999991</v>
      </c>
      <c r="K93" s="35">
        <f t="shared" si="37"/>
        <v>4.212083976496566E-3</v>
      </c>
      <c r="L93" s="267">
        <f t="shared" si="38"/>
        <v>1.3390755429577952E-3</v>
      </c>
      <c r="M93" s="122">
        <f t="shared" si="42"/>
        <v>-0.67776281457789744</v>
      </c>
      <c r="N93" s="103">
        <f t="shared" si="43"/>
        <v>-0.6820871686248805</v>
      </c>
      <c r="P93" s="73">
        <f t="shared" si="44"/>
        <v>1.0426045368785926</v>
      </c>
      <c r="Q93" s="274">
        <f t="shared" si="45"/>
        <v>8.6130483689538799</v>
      </c>
      <c r="R93" s="112">
        <f t="shared" si="46"/>
        <v>7.261088518509716</v>
      </c>
    </row>
    <row r="94" spans="1:18" ht="20.100000000000001" customHeight="1" x14ac:dyDescent="0.25">
      <c r="A94" s="68" t="s">
        <v>211</v>
      </c>
      <c r="B94" s="28">
        <v>6.85</v>
      </c>
      <c r="C94" s="261">
        <v>14.4</v>
      </c>
      <c r="D94" s="4">
        <f t="shared" si="35"/>
        <v>7.4843675053892875E-4</v>
      </c>
      <c r="E94" s="267">
        <f t="shared" si="36"/>
        <v>1.4602226231074141E-3</v>
      </c>
      <c r="F94" s="122">
        <f t="shared" ref="F94" si="47">(C94-B94)/B94</f>
        <v>1.1021897810218979</v>
      </c>
      <c r="G94" s="103">
        <f t="shared" ref="G94" si="48">(E94-D94)/D94</f>
        <v>0.95103009313204878</v>
      </c>
      <c r="I94" s="28">
        <v>3.351</v>
      </c>
      <c r="J94" s="261">
        <v>6.7940000000000005</v>
      </c>
      <c r="K94" s="35">
        <f t="shared" si="37"/>
        <v>5.9400275251409774E-4</v>
      </c>
      <c r="L94" s="267">
        <f t="shared" si="38"/>
        <v>1.1881519183564401E-3</v>
      </c>
      <c r="M94" s="122">
        <f t="shared" ref="M94" si="49">(J94-I94)/I94</f>
        <v>1.0274544911966579</v>
      </c>
      <c r="N94" s="103">
        <f t="shared" ref="N94" si="50">(L94-K94)/K94</f>
        <v>1.000246485942405</v>
      </c>
      <c r="P94" s="73">
        <f t="shared" ref="P94" si="51">(I94/B94)*10</f>
        <v>4.8919708029197082</v>
      </c>
      <c r="Q94" s="274">
        <f t="shared" ref="Q94" si="52">(J94/C94)*10</f>
        <v>4.7180555555555559</v>
      </c>
      <c r="R94" s="112">
        <f t="shared" ref="R94" si="53">(Q94-P94)/P94</f>
        <v>-3.5551162173812094E-2</v>
      </c>
    </row>
    <row r="95" spans="1:18" ht="20.100000000000001" customHeight="1" thickBot="1" x14ac:dyDescent="0.3">
      <c r="A95" s="15" t="s">
        <v>18</v>
      </c>
      <c r="B95" s="28">
        <f>B96-SUM(B68:B94)</f>
        <v>498.84000000000378</v>
      </c>
      <c r="C95" s="261">
        <f>C96-SUM(C68:C94)</f>
        <v>226.9900000000016</v>
      </c>
      <c r="D95" s="4">
        <f t="shared" si="35"/>
        <v>5.4503677173553589E-2</v>
      </c>
      <c r="E95" s="267">
        <f t="shared" si="36"/>
        <v>2.3017773140219043E-2</v>
      </c>
      <c r="F95" s="122">
        <f>(C95-B95)/B95</f>
        <v>-0.54496431721594119</v>
      </c>
      <c r="G95" s="103">
        <f>(E95-D95)/D95</f>
        <v>-0.57768403282360947</v>
      </c>
      <c r="I95" s="28">
        <f>I96-SUM(I68:I94)</f>
        <v>156.8829999999989</v>
      </c>
      <c r="J95" s="261">
        <f>J96-SUM(J68:J94)</f>
        <v>92.771999999999935</v>
      </c>
      <c r="K95" s="35">
        <f t="shared" si="37"/>
        <v>2.7809290905004044E-2</v>
      </c>
      <c r="L95" s="267">
        <f t="shared" si="38"/>
        <v>1.622420220337998E-2</v>
      </c>
      <c r="M95" s="122">
        <f>(J95-I95)/I95</f>
        <v>-0.40865485744152913</v>
      </c>
      <c r="N95" s="103">
        <f>(L95-K95)/K95</f>
        <v>-0.4165905826652857</v>
      </c>
      <c r="P95" s="73">
        <f t="shared" si="34"/>
        <v>3.1449562986127355</v>
      </c>
      <c r="Q95" s="274">
        <f t="shared" si="34"/>
        <v>4.0870522930525253</v>
      </c>
      <c r="R95" s="112">
        <f>(Q95-P95)/P95</f>
        <v>0.29955773784689965</v>
      </c>
    </row>
    <row r="96" spans="1:18" ht="26.25" customHeight="1" thickBot="1" x14ac:dyDescent="0.3">
      <c r="A96" s="19" t="s">
        <v>19</v>
      </c>
      <c r="B96" s="26">
        <v>9152.4100000000035</v>
      </c>
      <c r="C96" s="280">
        <v>9861.5100000000039</v>
      </c>
      <c r="D96" s="21">
        <f>SUM(D68:D95)</f>
        <v>1.0000000000000002</v>
      </c>
      <c r="E96" s="285">
        <f>SUM(E68:E95)</f>
        <v>0.99999999999999967</v>
      </c>
      <c r="F96" s="123">
        <f>(C96-B96)/B96</f>
        <v>7.7476861285716014E-2</v>
      </c>
      <c r="G96" s="119">
        <v>0</v>
      </c>
      <c r="H96" s="2"/>
      <c r="I96" s="26">
        <v>5641.3879999999981</v>
      </c>
      <c r="J96" s="280">
        <v>5718.1239999999998</v>
      </c>
      <c r="K96" s="34">
        <f t="shared" si="37"/>
        <v>1</v>
      </c>
      <c r="L96" s="285">
        <f t="shared" si="38"/>
        <v>1</v>
      </c>
      <c r="M96" s="123">
        <f>(J96-I96)/I96</f>
        <v>1.3602326236025907E-2</v>
      </c>
      <c r="N96" s="119">
        <f>(L96-K96)/K96</f>
        <v>0</v>
      </c>
      <c r="O96" s="2"/>
      <c r="P96" s="67">
        <f t="shared" si="34"/>
        <v>6.1638278879551898</v>
      </c>
      <c r="Q96" s="305">
        <f t="shared" si="34"/>
        <v>5.7984264073149019</v>
      </c>
      <c r="R96" s="118">
        <f>(Q96-P96)/P96</f>
        <v>-5.9281583990092146E-2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127</v>
      </c>
    </row>
    <row r="2" spans="1:20" ht="15.75" thickBot="1" x14ac:dyDescent="0.3"/>
    <row r="3" spans="1:20" x14ac:dyDescent="0.25">
      <c r="A3" s="368" t="s">
        <v>17</v>
      </c>
      <c r="B3" s="376"/>
      <c r="C3" s="376"/>
      <c r="D3" s="379" t="s">
        <v>1</v>
      </c>
      <c r="E3" s="375"/>
      <c r="F3" s="379" t="s">
        <v>13</v>
      </c>
      <c r="G3" s="375"/>
      <c r="H3" s="379" t="s">
        <v>37</v>
      </c>
      <c r="I3" s="380"/>
      <c r="K3" s="387" t="s">
        <v>20</v>
      </c>
      <c r="L3" s="375"/>
      <c r="M3" s="388" t="s">
        <v>13</v>
      </c>
      <c r="N3" s="389"/>
      <c r="O3" s="375" t="s">
        <v>37</v>
      </c>
      <c r="P3" s="380"/>
      <c r="R3" s="374" t="s">
        <v>23</v>
      </c>
      <c r="S3" s="375"/>
      <c r="T3" s="243" t="s">
        <v>0</v>
      </c>
    </row>
    <row r="4" spans="1:20" x14ac:dyDescent="0.25">
      <c r="A4" s="377"/>
      <c r="B4" s="378"/>
      <c r="C4" s="378"/>
      <c r="D4" s="382" t="s">
        <v>143</v>
      </c>
      <c r="E4" s="383"/>
      <c r="F4" s="382" t="str">
        <f>D4</f>
        <v>jan - dez</v>
      </c>
      <c r="G4" s="383"/>
      <c r="H4" s="382" t="str">
        <f>F4</f>
        <v>jan - dez</v>
      </c>
      <c r="I4" s="384"/>
      <c r="K4" s="372" t="str">
        <f>D4</f>
        <v>jan - dez</v>
      </c>
      <c r="L4" s="383"/>
      <c r="M4" s="385" t="str">
        <f>D4</f>
        <v>jan - dez</v>
      </c>
      <c r="N4" s="386"/>
      <c r="O4" s="383" t="str">
        <f>D4</f>
        <v>jan - dez</v>
      </c>
      <c r="P4" s="384"/>
      <c r="R4" s="372" t="str">
        <f>D4</f>
        <v>jan - dez</v>
      </c>
      <c r="S4" s="373"/>
      <c r="T4" s="244" t="s">
        <v>38</v>
      </c>
    </row>
    <row r="5" spans="1:20" ht="19.5" customHeight="1" thickBot="1" x14ac:dyDescent="0.3">
      <c r="A5" s="369"/>
      <c r="B5" s="390"/>
      <c r="C5" s="390"/>
      <c r="D5" s="172">
        <v>2016</v>
      </c>
      <c r="E5" s="318">
        <v>2017</v>
      </c>
      <c r="F5" s="172">
        <f>D5</f>
        <v>2016</v>
      </c>
      <c r="G5" s="318">
        <f>E5</f>
        <v>2017</v>
      </c>
      <c r="H5" s="172" t="s">
        <v>1</v>
      </c>
      <c r="I5" s="247" t="s">
        <v>15</v>
      </c>
      <c r="K5" s="41">
        <f>D5</f>
        <v>2016</v>
      </c>
      <c r="L5" s="248">
        <f>E5</f>
        <v>2017</v>
      </c>
      <c r="M5" s="317">
        <f>F5</f>
        <v>2016</v>
      </c>
      <c r="N5" s="279">
        <f>G5</f>
        <v>2017</v>
      </c>
      <c r="O5" s="42">
        <v>1000</v>
      </c>
      <c r="P5" s="247" t="s">
        <v>15</v>
      </c>
      <c r="R5" s="41">
        <f>D5</f>
        <v>2016</v>
      </c>
      <c r="S5" s="248">
        <f>E5</f>
        <v>2017</v>
      </c>
      <c r="T5" s="333" t="s">
        <v>24</v>
      </c>
    </row>
    <row r="6" spans="1:20" ht="24" customHeight="1" x14ac:dyDescent="0.25">
      <c r="A6" s="319" t="s">
        <v>21</v>
      </c>
      <c r="B6" s="13"/>
      <c r="C6" s="13"/>
      <c r="D6" s="321">
        <v>571338.61999999976</v>
      </c>
      <c r="E6" s="322">
        <v>563547.81999999995</v>
      </c>
      <c r="F6" s="316">
        <f>D6/D8</f>
        <v>0.87780085082083115</v>
      </c>
      <c r="G6" s="326">
        <f>E6/E8</f>
        <v>0.87397600338431858</v>
      </c>
      <c r="H6" s="330">
        <f>(E6-D6)/D6</f>
        <v>-1.3636046518262352E-2</v>
      </c>
      <c r="I6" s="121">
        <f>(G6-F6)/F6</f>
        <v>-4.3573065951530527E-3</v>
      </c>
      <c r="J6" s="2"/>
      <c r="K6" s="328">
        <v>243227.28200000006</v>
      </c>
      <c r="L6" s="322">
        <v>242317.83400000006</v>
      </c>
      <c r="M6" s="316">
        <f>K6/K8</f>
        <v>0.78098242271257245</v>
      </c>
      <c r="N6" s="326">
        <f>L6/L8</f>
        <v>0.77627744752516825</v>
      </c>
      <c r="O6" s="330">
        <f>(L6-K6)/K6</f>
        <v>-3.7390871308589624E-3</v>
      </c>
      <c r="P6" s="121">
        <f>(N6-M6)/M6</f>
        <v>-6.0244316012420564E-3</v>
      </c>
      <c r="R6" s="60">
        <f t="shared" ref="R6:S8" si="0">(K6/D6)*10</f>
        <v>4.2571475738853461</v>
      </c>
      <c r="S6" s="309">
        <f t="shared" si="0"/>
        <v>4.2998628581333183</v>
      </c>
      <c r="T6" s="331">
        <f>(S6-R6)/R6</f>
        <v>1.0033780484848778E-2</v>
      </c>
    </row>
    <row r="7" spans="1:20" ht="24" customHeight="1" thickBot="1" x14ac:dyDescent="0.3">
      <c r="A7" s="319" t="s">
        <v>22</v>
      </c>
      <c r="B7" s="13"/>
      <c r="C7" s="13"/>
      <c r="D7" s="323">
        <v>79536.37000000001</v>
      </c>
      <c r="E7" s="324">
        <v>81261.440000000002</v>
      </c>
      <c r="F7" s="316">
        <f>D7/D8</f>
        <v>0.12219914917916885</v>
      </c>
      <c r="G7" s="327">
        <f>E7/E8</f>
        <v>0.12602399661568137</v>
      </c>
      <c r="H7" s="110">
        <f t="shared" ref="H7:H8" si="1">(E7-D7)/D7</f>
        <v>2.1689071301594379E-2</v>
      </c>
      <c r="I7" s="106">
        <f t="shared" ref="I7:I8" si="2">(G7-F7)/F7</f>
        <v>3.1300115117041505E-2</v>
      </c>
      <c r="K7" s="328">
        <v>68210.306000000055</v>
      </c>
      <c r="L7" s="324">
        <v>69835.809999999954</v>
      </c>
      <c r="M7" s="316">
        <f>K7/K8</f>
        <v>0.2190175772874276</v>
      </c>
      <c r="N7" s="327">
        <f>L7/L8</f>
        <v>0.22372255247483175</v>
      </c>
      <c r="O7" s="332">
        <f t="shared" ref="O7:O8" si="3">(L7-K7)/K7</f>
        <v>2.383076832993386E-2</v>
      </c>
      <c r="P7" s="103">
        <f t="shared" ref="P7:P8" si="4">(N7-M7)/M7</f>
        <v>2.1482180771407112E-2</v>
      </c>
      <c r="R7" s="60">
        <f t="shared" si="0"/>
        <v>8.5759893241293312</v>
      </c>
      <c r="S7" s="309">
        <f t="shared" si="0"/>
        <v>8.5939665848894577</v>
      </c>
      <c r="T7" s="177">
        <f t="shared" ref="T7:T8" si="5">(S7-R7)/R7</f>
        <v>2.0962317093312886E-3</v>
      </c>
    </row>
    <row r="8" spans="1:20" ht="26.25" customHeight="1" thickBot="1" x14ac:dyDescent="0.3">
      <c r="A8" s="19" t="s">
        <v>12</v>
      </c>
      <c r="B8" s="320"/>
      <c r="C8" s="320"/>
      <c r="D8" s="325">
        <f>D6+D7</f>
        <v>650874.98999999976</v>
      </c>
      <c r="E8" s="280">
        <f>E6+E7</f>
        <v>644809.26</v>
      </c>
      <c r="F8" s="21">
        <f>SUM(F6:F7)</f>
        <v>1</v>
      </c>
      <c r="G8" s="285">
        <f>SUM(G6:G7)</f>
        <v>1</v>
      </c>
      <c r="H8" s="179">
        <f t="shared" si="1"/>
        <v>-9.319347176021852E-3</v>
      </c>
      <c r="I8" s="119">
        <f t="shared" si="2"/>
        <v>0</v>
      </c>
      <c r="J8" s="2"/>
      <c r="K8" s="26">
        <f>K6+K7</f>
        <v>311437.58800000011</v>
      </c>
      <c r="L8" s="280">
        <f>L6+L7</f>
        <v>312153.64400000003</v>
      </c>
      <c r="M8" s="21">
        <f>SUM(M6:M7)</f>
        <v>1</v>
      </c>
      <c r="N8" s="285">
        <f>SUM(N6:N7)</f>
        <v>1</v>
      </c>
      <c r="O8" s="179">
        <f t="shared" si="3"/>
        <v>2.2991958183285308E-3</v>
      </c>
      <c r="P8" s="119">
        <f t="shared" si="4"/>
        <v>0</v>
      </c>
      <c r="Q8" s="2"/>
      <c r="R8" s="51">
        <f t="shared" si="0"/>
        <v>4.7849063612046336</v>
      </c>
      <c r="S8" s="298">
        <f t="shared" si="0"/>
        <v>4.8410229716614186</v>
      </c>
      <c r="T8" s="329">
        <f t="shared" si="5"/>
        <v>1.1727838795712025E-2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128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144</v>
      </c>
      <c r="B7" s="70">
        <v>209955.91</v>
      </c>
      <c r="C7" s="300">
        <v>205475.79000000004</v>
      </c>
      <c r="D7" s="4">
        <f>B7/$B$33</f>
        <v>0.32257486187939088</v>
      </c>
      <c r="E7" s="302">
        <f>C7/$C$33</f>
        <v>0.31866135111024935</v>
      </c>
      <c r="F7" s="107">
        <f>(C7-B7)/B7</f>
        <v>-2.1338384806600424E-2</v>
      </c>
      <c r="G7" s="121">
        <f>(E7-D7)/D7</f>
        <v>-1.2132100890753164E-2</v>
      </c>
      <c r="I7" s="70">
        <v>78616.056000000011</v>
      </c>
      <c r="J7" s="300">
        <v>77415.707999999999</v>
      </c>
      <c r="K7" s="4">
        <f>I7/$I$33</f>
        <v>0.25242956864924093</v>
      </c>
      <c r="L7" s="302">
        <f>J7/$J$33</f>
        <v>0.24800513941781827</v>
      </c>
      <c r="M7" s="107">
        <f>(J7-I7)/I7</f>
        <v>-1.5268484086762284E-2</v>
      </c>
      <c r="N7" s="121">
        <f>(L7-K7)/K7</f>
        <v>-1.752738102393446E-2</v>
      </c>
      <c r="P7" s="60">
        <f t="shared" ref="P7:Q33" si="0">(I7/B7)*10</f>
        <v>3.7444078616315215</v>
      </c>
      <c r="Q7" s="308">
        <f t="shared" si="0"/>
        <v>3.7676316027304231</v>
      </c>
      <c r="R7" s="124">
        <f>(Q7-P7)/P7</f>
        <v>6.2022466454235235E-3</v>
      </c>
    </row>
    <row r="8" spans="1:18" ht="20.100000000000001" customHeight="1" x14ac:dyDescent="0.25">
      <c r="A8" s="15" t="s">
        <v>145</v>
      </c>
      <c r="B8" s="28">
        <v>87863.859999999986</v>
      </c>
      <c r="C8" s="261">
        <v>92264.659999999989</v>
      </c>
      <c r="D8" s="4">
        <f t="shared" ref="D8:D32" si="1">B8/$B$33</f>
        <v>0.13499344935653459</v>
      </c>
      <c r="E8" s="267">
        <f t="shared" ref="E8:E32" si="2">C8/$C$33</f>
        <v>0.14308829870092127</v>
      </c>
      <c r="F8" s="107">
        <f t="shared" ref="F8:F33" si="3">(C8-B8)/B8</f>
        <v>5.0086577120559049E-2</v>
      </c>
      <c r="G8" s="103">
        <f t="shared" ref="G8:G32" si="4">(E8-D8)/D8</f>
        <v>5.9964756682431036E-2</v>
      </c>
      <c r="I8" s="28">
        <v>46957.781999999992</v>
      </c>
      <c r="J8" s="261">
        <v>48680.544999999998</v>
      </c>
      <c r="K8" s="4">
        <f t="shared" ref="K8:K32" si="5">I8/$I$33</f>
        <v>0.1507775034527945</v>
      </c>
      <c r="L8" s="267">
        <f t="shared" ref="L8:L32" si="6">J8/$J$33</f>
        <v>0.15595059015232898</v>
      </c>
      <c r="M8" s="107">
        <f t="shared" ref="M8:M33" si="7">(J8-I8)/I8</f>
        <v>3.6687486644918763E-2</v>
      </c>
      <c r="N8" s="103">
        <f t="shared" ref="N8:N32" si="8">(L8-K8)/K8</f>
        <v>3.4309406781987684E-2</v>
      </c>
      <c r="P8" s="60">
        <f t="shared" si="0"/>
        <v>5.3443795890597112</v>
      </c>
      <c r="Q8" s="309">
        <f t="shared" si="0"/>
        <v>5.276185378020144</v>
      </c>
      <c r="R8" s="112">
        <f t="shared" ref="R8:R71" si="9">(Q8-P8)/P8</f>
        <v>-1.2759986431196838E-2</v>
      </c>
    </row>
    <row r="9" spans="1:18" ht="20.100000000000001" customHeight="1" x14ac:dyDescent="0.25">
      <c r="A9" s="15" t="s">
        <v>148</v>
      </c>
      <c r="B9" s="28">
        <v>111277.57</v>
      </c>
      <c r="C9" s="261">
        <v>100004.15</v>
      </c>
      <c r="D9" s="4">
        <f t="shared" si="1"/>
        <v>0.17096611747211238</v>
      </c>
      <c r="E9" s="267">
        <f t="shared" si="2"/>
        <v>0.15509105747023547</v>
      </c>
      <c r="F9" s="107">
        <f t="shared" si="3"/>
        <v>-0.10130900593893281</v>
      </c>
      <c r="G9" s="103">
        <f t="shared" si="4"/>
        <v>-9.2855006808389484E-2</v>
      </c>
      <c r="I9" s="28">
        <v>42643.987000000001</v>
      </c>
      <c r="J9" s="261">
        <v>38598.412000000004</v>
      </c>
      <c r="K9" s="4">
        <f t="shared" si="5"/>
        <v>0.13692626915669537</v>
      </c>
      <c r="L9" s="267">
        <f t="shared" si="6"/>
        <v>0.12365196672187498</v>
      </c>
      <c r="M9" s="107">
        <f t="shared" si="7"/>
        <v>-9.4868591907224742E-2</v>
      </c>
      <c r="N9" s="103">
        <f t="shared" si="8"/>
        <v>-9.6944892434260174E-2</v>
      </c>
      <c r="P9" s="60">
        <f t="shared" si="0"/>
        <v>3.8322176697424286</v>
      </c>
      <c r="Q9" s="309">
        <f t="shared" si="0"/>
        <v>3.859681023237536</v>
      </c>
      <c r="R9" s="112">
        <f t="shared" si="9"/>
        <v>7.1664388252124763E-3</v>
      </c>
    </row>
    <row r="10" spans="1:18" ht="20.100000000000001" customHeight="1" x14ac:dyDescent="0.25">
      <c r="A10" s="15" t="s">
        <v>149</v>
      </c>
      <c r="B10" s="28">
        <v>78042.98</v>
      </c>
      <c r="C10" s="261">
        <v>81140.89999999998</v>
      </c>
      <c r="D10" s="4">
        <f t="shared" si="1"/>
        <v>0.11990471472870692</v>
      </c>
      <c r="E10" s="267">
        <f t="shared" si="2"/>
        <v>0.12583705761297534</v>
      </c>
      <c r="F10" s="107">
        <f t="shared" si="3"/>
        <v>3.9695050086503411E-2</v>
      </c>
      <c r="G10" s="103">
        <f t="shared" si="4"/>
        <v>4.9475476403832576E-2</v>
      </c>
      <c r="I10" s="28">
        <v>30418.017</v>
      </c>
      <c r="J10" s="261">
        <v>31560.965</v>
      </c>
      <c r="K10" s="4">
        <f t="shared" si="5"/>
        <v>9.7669703889435466E-2</v>
      </c>
      <c r="L10" s="267">
        <f t="shared" si="6"/>
        <v>0.10110714901665541</v>
      </c>
      <c r="M10" s="107">
        <f t="shared" si="7"/>
        <v>3.7574704491749093E-2</v>
      </c>
      <c r="N10" s="103">
        <f t="shared" si="8"/>
        <v>3.5194589420596722E-2</v>
      </c>
      <c r="P10" s="60">
        <f t="shared" si="0"/>
        <v>3.8975980927432552</v>
      </c>
      <c r="Q10" s="309">
        <f t="shared" si="0"/>
        <v>3.8896493630216087</v>
      </c>
      <c r="R10" s="112">
        <f t="shared" si="9"/>
        <v>-2.0393918337670205E-3</v>
      </c>
    </row>
    <row r="11" spans="1:18" ht="20.100000000000001" customHeight="1" x14ac:dyDescent="0.25">
      <c r="A11" s="15" t="s">
        <v>146</v>
      </c>
      <c r="B11" s="28">
        <v>34918.120000000003</v>
      </c>
      <c r="C11" s="261">
        <v>34454.269999999997</v>
      </c>
      <c r="D11" s="4">
        <f t="shared" si="1"/>
        <v>5.3647967023590801E-2</v>
      </c>
      <c r="E11" s="267">
        <f t="shared" si="2"/>
        <v>5.3433274205770563E-2</v>
      </c>
      <c r="F11" s="107">
        <f t="shared" si="3"/>
        <v>-1.328393395749845E-2</v>
      </c>
      <c r="G11" s="103">
        <f t="shared" si="4"/>
        <v>-4.0018817064555309E-3</v>
      </c>
      <c r="I11" s="28">
        <v>31961.773000000001</v>
      </c>
      <c r="J11" s="261">
        <v>31361.759000000002</v>
      </c>
      <c r="K11" s="4">
        <f t="shared" si="5"/>
        <v>0.10262657505554533</v>
      </c>
      <c r="L11" s="267">
        <f t="shared" si="6"/>
        <v>0.10046898251170185</v>
      </c>
      <c r="M11" s="107">
        <f t="shared" si="7"/>
        <v>-1.8772863445341383E-2</v>
      </c>
      <c r="N11" s="103">
        <f t="shared" si="8"/>
        <v>-2.1023721610856784E-2</v>
      </c>
      <c r="P11" s="60">
        <f t="shared" si="0"/>
        <v>9.1533487484435021</v>
      </c>
      <c r="Q11" s="309">
        <f t="shared" si="0"/>
        <v>9.1024302648118809</v>
      </c>
      <c r="R11" s="112">
        <f t="shared" si="9"/>
        <v>-5.5628256970193272E-3</v>
      </c>
    </row>
    <row r="12" spans="1:18" ht="20.100000000000001" customHeight="1" x14ac:dyDescent="0.25">
      <c r="A12" s="15" t="s">
        <v>157</v>
      </c>
      <c r="B12" s="28">
        <v>15888.93</v>
      </c>
      <c r="C12" s="261">
        <v>15867.029999999999</v>
      </c>
      <c r="D12" s="4">
        <f t="shared" si="1"/>
        <v>2.4411646236399395E-2</v>
      </c>
      <c r="E12" s="267">
        <f t="shared" si="2"/>
        <v>2.4607323412197898E-2</v>
      </c>
      <c r="F12" s="107">
        <f t="shared" si="3"/>
        <v>-1.3783181120441373E-3</v>
      </c>
      <c r="G12" s="103">
        <f t="shared" si="4"/>
        <v>8.0157304388073086E-3</v>
      </c>
      <c r="I12" s="28">
        <v>12526.118</v>
      </c>
      <c r="J12" s="261">
        <v>12803.643</v>
      </c>
      <c r="K12" s="4">
        <f t="shared" si="5"/>
        <v>4.0220315346136064E-2</v>
      </c>
      <c r="L12" s="267">
        <f t="shared" si="6"/>
        <v>4.1017118480282742E-2</v>
      </c>
      <c r="M12" s="107">
        <f t="shared" si="7"/>
        <v>2.2155706979608496E-2</v>
      </c>
      <c r="N12" s="103">
        <f t="shared" si="8"/>
        <v>1.981096188056683E-2</v>
      </c>
      <c r="P12" s="60">
        <f t="shared" si="0"/>
        <v>7.883550371233305</v>
      </c>
      <c r="Q12" s="309">
        <f t="shared" si="0"/>
        <v>8.0693381180977166</v>
      </c>
      <c r="R12" s="112">
        <f t="shared" si="9"/>
        <v>2.3566507235412881E-2</v>
      </c>
    </row>
    <row r="13" spans="1:18" ht="20.100000000000001" customHeight="1" x14ac:dyDescent="0.25">
      <c r="A13" s="15" t="s">
        <v>152</v>
      </c>
      <c r="B13" s="28">
        <v>13555.859999999999</v>
      </c>
      <c r="C13" s="261">
        <v>12800.320000000003</v>
      </c>
      <c r="D13" s="4">
        <f t="shared" si="1"/>
        <v>2.0827133025959399E-2</v>
      </c>
      <c r="E13" s="267">
        <f t="shared" si="2"/>
        <v>1.9851327817469629E-2</v>
      </c>
      <c r="F13" s="107">
        <f t="shared" si="3"/>
        <v>-5.5735305616906303E-2</v>
      </c>
      <c r="G13" s="103">
        <f t="shared" si="4"/>
        <v>-4.68525940307533E-2</v>
      </c>
      <c r="I13" s="28">
        <v>12139.701999999999</v>
      </c>
      <c r="J13" s="261">
        <v>12113.694999999998</v>
      </c>
      <c r="K13" s="4">
        <f t="shared" si="5"/>
        <v>3.8979565947575984E-2</v>
      </c>
      <c r="L13" s="267">
        <f t="shared" si="6"/>
        <v>3.8806835136609839E-2</v>
      </c>
      <c r="M13" s="107">
        <f t="shared" si="7"/>
        <v>-2.1423095888186898E-3</v>
      </c>
      <c r="N13" s="103">
        <f t="shared" si="8"/>
        <v>-4.4313169417651236E-3</v>
      </c>
      <c r="P13" s="60">
        <f t="shared" si="0"/>
        <v>8.9553167412469588</v>
      </c>
      <c r="Q13" s="309">
        <f t="shared" si="0"/>
        <v>9.4635876290592691</v>
      </c>
      <c r="R13" s="112">
        <f t="shared" si="9"/>
        <v>5.675632727442062E-2</v>
      </c>
    </row>
    <row r="14" spans="1:18" ht="20.100000000000001" customHeight="1" x14ac:dyDescent="0.25">
      <c r="A14" s="15" t="s">
        <v>147</v>
      </c>
      <c r="B14" s="28">
        <v>25154.539999999997</v>
      </c>
      <c r="C14" s="261">
        <v>25034.21</v>
      </c>
      <c r="D14" s="4">
        <f t="shared" si="1"/>
        <v>3.8647267734161959E-2</v>
      </c>
      <c r="E14" s="267">
        <f t="shared" si="2"/>
        <v>3.8824209813612176E-2</v>
      </c>
      <c r="F14" s="107">
        <f t="shared" si="3"/>
        <v>-4.7836295157851474E-3</v>
      </c>
      <c r="G14" s="103">
        <f t="shared" si="4"/>
        <v>4.5783852216235718E-3</v>
      </c>
      <c r="I14" s="28">
        <v>11214.565000000001</v>
      </c>
      <c r="J14" s="261">
        <v>11835.126999999999</v>
      </c>
      <c r="K14" s="4">
        <f t="shared" si="5"/>
        <v>3.6009028556951192E-2</v>
      </c>
      <c r="L14" s="267">
        <f t="shared" si="6"/>
        <v>3.791442844729373E-2</v>
      </c>
      <c r="M14" s="107">
        <f t="shared" si="7"/>
        <v>5.5335360756302007E-2</v>
      </c>
      <c r="N14" s="103">
        <f t="shared" si="8"/>
        <v>5.2914504131345665E-2</v>
      </c>
      <c r="P14" s="60">
        <f t="shared" si="0"/>
        <v>4.4582667780845933</v>
      </c>
      <c r="Q14" s="309">
        <f t="shared" si="0"/>
        <v>4.7275815773695271</v>
      </c>
      <c r="R14" s="112">
        <f t="shared" si="9"/>
        <v>6.0407959570476774E-2</v>
      </c>
    </row>
    <row r="15" spans="1:18" ht="20.100000000000001" customHeight="1" x14ac:dyDescent="0.25">
      <c r="A15" s="15" t="s">
        <v>154</v>
      </c>
      <c r="B15" s="28">
        <v>13478.39</v>
      </c>
      <c r="C15" s="261">
        <v>14928.67</v>
      </c>
      <c r="D15" s="4">
        <f t="shared" si="1"/>
        <v>2.0708108633886814E-2</v>
      </c>
      <c r="E15" s="267">
        <f t="shared" si="2"/>
        <v>2.3152071358280436E-2</v>
      </c>
      <c r="F15" s="107">
        <f t="shared" si="3"/>
        <v>0.10760038847369759</v>
      </c>
      <c r="G15" s="103">
        <f t="shared" si="4"/>
        <v>0.11801960128769627</v>
      </c>
      <c r="I15" s="28">
        <v>5639.1849999999995</v>
      </c>
      <c r="J15" s="261">
        <v>6370.0540000000001</v>
      </c>
      <c r="K15" s="4">
        <f t="shared" si="5"/>
        <v>1.8106950532894569E-2</v>
      </c>
      <c r="L15" s="267">
        <f t="shared" si="6"/>
        <v>2.0406790445797265E-2</v>
      </c>
      <c r="M15" s="107">
        <f t="shared" si="7"/>
        <v>0.12960543057197108</v>
      </c>
      <c r="N15" s="103">
        <f t="shared" si="8"/>
        <v>0.12701420422641671</v>
      </c>
      <c r="P15" s="60">
        <f t="shared" si="0"/>
        <v>4.1838713674259314</v>
      </c>
      <c r="Q15" s="309">
        <f t="shared" si="0"/>
        <v>4.2669936437740272</v>
      </c>
      <c r="R15" s="112">
        <f t="shared" si="9"/>
        <v>1.9867311647115887E-2</v>
      </c>
    </row>
    <row r="16" spans="1:18" ht="20.100000000000001" customHeight="1" x14ac:dyDescent="0.25">
      <c r="A16" s="15" t="s">
        <v>153</v>
      </c>
      <c r="B16" s="28">
        <v>6035.8700000000008</v>
      </c>
      <c r="C16" s="261">
        <v>6308.3399999999992</v>
      </c>
      <c r="D16" s="4">
        <f t="shared" si="1"/>
        <v>9.2734704708810501E-3</v>
      </c>
      <c r="E16" s="267">
        <f t="shared" si="2"/>
        <v>9.7832652093116663E-3</v>
      </c>
      <c r="F16" s="107">
        <f t="shared" si="3"/>
        <v>4.5141793975019079E-2</v>
      </c>
      <c r="G16" s="103">
        <f t="shared" si="4"/>
        <v>5.497345789059075E-2</v>
      </c>
      <c r="I16" s="28">
        <v>4015.308</v>
      </c>
      <c r="J16" s="261">
        <v>3995.7290000000003</v>
      </c>
      <c r="K16" s="4">
        <f t="shared" si="5"/>
        <v>1.2892817549049347E-2</v>
      </c>
      <c r="L16" s="267">
        <f t="shared" si="6"/>
        <v>1.2800520118227422E-2</v>
      </c>
      <c r="M16" s="107">
        <f t="shared" si="7"/>
        <v>-4.8760892066062487E-3</v>
      </c>
      <c r="N16" s="103">
        <f t="shared" si="8"/>
        <v>-7.1588254833196202E-3</v>
      </c>
      <c r="P16" s="60">
        <f t="shared" si="0"/>
        <v>6.6524096774781425</v>
      </c>
      <c r="Q16" s="309">
        <f t="shared" si="0"/>
        <v>6.3340419191102582</v>
      </c>
      <c r="R16" s="112">
        <f t="shared" si="9"/>
        <v>-4.7857509354200529E-2</v>
      </c>
    </row>
    <row r="17" spans="1:18" ht="20.100000000000001" customHeight="1" x14ac:dyDescent="0.25">
      <c r="A17" s="15" t="s">
        <v>161</v>
      </c>
      <c r="B17" s="28">
        <v>1118.06</v>
      </c>
      <c r="C17" s="261">
        <v>1482.46</v>
      </c>
      <c r="D17" s="4">
        <f t="shared" si="1"/>
        <v>1.7177799380492399E-3</v>
      </c>
      <c r="E17" s="267">
        <f t="shared" si="2"/>
        <v>2.2990674792728633E-3</v>
      </c>
      <c r="F17" s="107">
        <f t="shared" si="3"/>
        <v>0.32592168577714981</v>
      </c>
      <c r="G17" s="103">
        <f t="shared" si="4"/>
        <v>0.33839465018071535</v>
      </c>
      <c r="I17" s="28">
        <v>2878.9590000000003</v>
      </c>
      <c r="J17" s="261">
        <v>3554.6230000000005</v>
      </c>
      <c r="K17" s="4">
        <f t="shared" si="5"/>
        <v>9.2440961236830554E-3</v>
      </c>
      <c r="L17" s="267">
        <f t="shared" si="6"/>
        <v>1.138741471811875E-2</v>
      </c>
      <c r="M17" s="107">
        <f t="shared" si="7"/>
        <v>0.23469038635145556</v>
      </c>
      <c r="N17" s="103">
        <f t="shared" si="8"/>
        <v>0.23185810335145551</v>
      </c>
      <c r="P17" s="60">
        <f t="shared" si="0"/>
        <v>25.749593045095974</v>
      </c>
      <c r="Q17" s="309">
        <f t="shared" si="0"/>
        <v>23.977867868273009</v>
      </c>
      <c r="R17" s="112">
        <f t="shared" si="9"/>
        <v>-6.8805948650143473E-2</v>
      </c>
    </row>
    <row r="18" spans="1:18" ht="20.100000000000001" customHeight="1" x14ac:dyDescent="0.25">
      <c r="A18" s="15" t="s">
        <v>151</v>
      </c>
      <c r="B18" s="28">
        <v>5757.8300000000017</v>
      </c>
      <c r="C18" s="261">
        <v>6607.72</v>
      </c>
      <c r="D18" s="4">
        <f t="shared" si="1"/>
        <v>8.8462916665456755E-3</v>
      </c>
      <c r="E18" s="267">
        <f t="shared" si="2"/>
        <v>1.024755754903396E-2</v>
      </c>
      <c r="F18" s="107">
        <f t="shared" si="3"/>
        <v>0.14760595571595519</v>
      </c>
      <c r="G18" s="103">
        <f t="shared" si="4"/>
        <v>0.15840150147744952</v>
      </c>
      <c r="I18" s="28">
        <v>2444.6030000000001</v>
      </c>
      <c r="J18" s="261">
        <v>3007.5279999999998</v>
      </c>
      <c r="K18" s="4">
        <f t="shared" si="5"/>
        <v>7.8494154019713262E-3</v>
      </c>
      <c r="L18" s="267">
        <f t="shared" si="6"/>
        <v>9.6347681912692974E-3</v>
      </c>
      <c r="M18" s="107">
        <f t="shared" si="7"/>
        <v>0.23027256368416454</v>
      </c>
      <c r="N18" s="103">
        <f t="shared" si="8"/>
        <v>0.22745041482319719</v>
      </c>
      <c r="P18" s="60">
        <f t="shared" si="0"/>
        <v>4.2457019397932889</v>
      </c>
      <c r="Q18" s="309">
        <f t="shared" si="0"/>
        <v>4.551536687389901</v>
      </c>
      <c r="R18" s="112">
        <f t="shared" si="9"/>
        <v>7.2033965627719576E-2</v>
      </c>
    </row>
    <row r="19" spans="1:18" ht="20.100000000000001" customHeight="1" x14ac:dyDescent="0.25">
      <c r="A19" s="15" t="s">
        <v>164</v>
      </c>
      <c r="B19" s="28">
        <v>5171.71</v>
      </c>
      <c r="C19" s="261">
        <v>4802.6099999999997</v>
      </c>
      <c r="D19" s="4">
        <f t="shared" si="1"/>
        <v>7.9457808019324852E-3</v>
      </c>
      <c r="E19" s="267">
        <f t="shared" si="2"/>
        <v>7.4481095386254234E-3</v>
      </c>
      <c r="F19" s="107">
        <f t="shared" si="3"/>
        <v>-7.1369044281291941E-2</v>
      </c>
      <c r="G19" s="103">
        <f t="shared" si="4"/>
        <v>-6.2633399500024431E-2</v>
      </c>
      <c r="I19" s="28">
        <v>2540.8050000000007</v>
      </c>
      <c r="J19" s="261">
        <v>2474.8720000000003</v>
      </c>
      <c r="K19" s="4">
        <f t="shared" si="5"/>
        <v>8.1583119632945549E-3</v>
      </c>
      <c r="L19" s="267">
        <f t="shared" si="6"/>
        <v>7.9283777318325983E-3</v>
      </c>
      <c r="M19" s="107">
        <f t="shared" si="7"/>
        <v>-2.5949649815708183E-2</v>
      </c>
      <c r="N19" s="103">
        <f t="shared" si="8"/>
        <v>-2.8184044995639354E-2</v>
      </c>
      <c r="P19" s="60">
        <f t="shared" si="0"/>
        <v>4.9128914807674846</v>
      </c>
      <c r="Q19" s="309">
        <f t="shared" si="0"/>
        <v>5.1531812910063497</v>
      </c>
      <c r="R19" s="112">
        <f t="shared" si="9"/>
        <v>4.8910058603885011E-2</v>
      </c>
    </row>
    <row r="20" spans="1:18" ht="20.100000000000001" customHeight="1" x14ac:dyDescent="0.25">
      <c r="A20" s="15" t="s">
        <v>156</v>
      </c>
      <c r="B20" s="28">
        <v>6684.3300000000008</v>
      </c>
      <c r="C20" s="261">
        <v>6560.43</v>
      </c>
      <c r="D20" s="4">
        <f t="shared" si="1"/>
        <v>1.0269760096328172E-2</v>
      </c>
      <c r="E20" s="267">
        <f t="shared" si="2"/>
        <v>1.0174218031546261E-2</v>
      </c>
      <c r="F20" s="107">
        <f t="shared" si="3"/>
        <v>-1.8535889161666246E-2</v>
      </c>
      <c r="G20" s="103">
        <f t="shared" si="4"/>
        <v>-9.3032421289053462E-3</v>
      </c>
      <c r="I20" s="28">
        <v>2282.3870000000002</v>
      </c>
      <c r="J20" s="261">
        <v>2404.4259999999995</v>
      </c>
      <c r="K20" s="4">
        <f t="shared" si="5"/>
        <v>7.3285534179002194E-3</v>
      </c>
      <c r="L20" s="267">
        <f t="shared" si="6"/>
        <v>7.7027004048044996E-3</v>
      </c>
      <c r="M20" s="107">
        <f t="shared" si="7"/>
        <v>5.3469897962089383E-2</v>
      </c>
      <c r="N20" s="103">
        <f t="shared" si="8"/>
        <v>5.1053320562611249E-2</v>
      </c>
      <c r="P20" s="60">
        <f t="shared" si="0"/>
        <v>3.4145336929804482</v>
      </c>
      <c r="Q20" s="309">
        <f t="shared" si="0"/>
        <v>3.6650432974667808</v>
      </c>
      <c r="R20" s="112">
        <f t="shared" si="9"/>
        <v>7.3365685335402275E-2</v>
      </c>
    </row>
    <row r="21" spans="1:18" ht="20.100000000000001" customHeight="1" x14ac:dyDescent="0.25">
      <c r="A21" s="15" t="s">
        <v>181</v>
      </c>
      <c r="B21" s="28">
        <v>1000.3900000000001</v>
      </c>
      <c r="C21" s="261">
        <v>1252.7899999999997</v>
      </c>
      <c r="D21" s="4">
        <f t="shared" si="1"/>
        <v>1.5369925336968313E-3</v>
      </c>
      <c r="E21" s="267">
        <f t="shared" si="2"/>
        <v>1.9428846291692523E-3</v>
      </c>
      <c r="F21" s="107">
        <f t="shared" si="3"/>
        <v>0.25230160237507332</v>
      </c>
      <c r="G21" s="103">
        <f t="shared" si="4"/>
        <v>0.26408202159326971</v>
      </c>
      <c r="I21" s="28">
        <v>1547.5809999999999</v>
      </c>
      <c r="J21" s="261">
        <v>1919.7940000000003</v>
      </c>
      <c r="K21" s="4">
        <f t="shared" si="5"/>
        <v>4.9691529206166343E-3</v>
      </c>
      <c r="L21" s="267">
        <f t="shared" si="6"/>
        <v>6.1501572603778433E-3</v>
      </c>
      <c r="M21" s="107">
        <f t="shared" si="7"/>
        <v>0.24051277445251681</v>
      </c>
      <c r="N21" s="103">
        <f t="shared" si="8"/>
        <v>0.23766713535043621</v>
      </c>
      <c r="P21" s="60">
        <f t="shared" si="0"/>
        <v>15.469776787053046</v>
      </c>
      <c r="Q21" s="309">
        <f t="shared" si="0"/>
        <v>15.324148500546785</v>
      </c>
      <c r="R21" s="112">
        <f t="shared" si="9"/>
        <v>-9.4137290092084543E-3</v>
      </c>
    </row>
    <row r="22" spans="1:18" ht="20.100000000000001" customHeight="1" x14ac:dyDescent="0.25">
      <c r="A22" s="15" t="s">
        <v>155</v>
      </c>
      <c r="B22" s="28">
        <v>1728.4</v>
      </c>
      <c r="C22" s="261">
        <v>2502.5</v>
      </c>
      <c r="D22" s="4">
        <f t="shared" si="1"/>
        <v>2.6555022493643509E-3</v>
      </c>
      <c r="E22" s="267">
        <f t="shared" si="2"/>
        <v>3.880992651997585E-3</v>
      </c>
      <c r="F22" s="107">
        <f t="shared" si="3"/>
        <v>0.44787086322610498</v>
      </c>
      <c r="G22" s="103">
        <f t="shared" si="4"/>
        <v>0.46149100529912201</v>
      </c>
      <c r="I22" s="28">
        <v>1226.7170000000001</v>
      </c>
      <c r="J22" s="261">
        <v>1782.5779999999997</v>
      </c>
      <c r="K22" s="4">
        <f t="shared" si="5"/>
        <v>3.9388855015149941E-3</v>
      </c>
      <c r="L22" s="267">
        <f t="shared" si="6"/>
        <v>5.7105788584034594E-3</v>
      </c>
      <c r="M22" s="107">
        <f t="shared" si="7"/>
        <v>0.45312896128446872</v>
      </c>
      <c r="N22" s="103">
        <f t="shared" si="8"/>
        <v>0.44979559730970287</v>
      </c>
      <c r="P22" s="60">
        <f t="shared" si="0"/>
        <v>7.0974137931034491</v>
      </c>
      <c r="Q22" s="309">
        <f t="shared" si="0"/>
        <v>7.1231888111888093</v>
      </c>
      <c r="R22" s="112">
        <f t="shared" si="9"/>
        <v>3.6316070665635648E-3</v>
      </c>
    </row>
    <row r="23" spans="1:18" ht="20.100000000000001" customHeight="1" x14ac:dyDescent="0.25">
      <c r="A23" s="15" t="s">
        <v>170</v>
      </c>
      <c r="B23" s="28">
        <v>2789.24</v>
      </c>
      <c r="C23" s="261">
        <v>3633.64</v>
      </c>
      <c r="D23" s="4">
        <f t="shared" si="1"/>
        <v>4.2853697604819611E-3</v>
      </c>
      <c r="E23" s="267">
        <f t="shared" si="2"/>
        <v>5.6352168391626397E-3</v>
      </c>
      <c r="F23" s="107">
        <f t="shared" si="3"/>
        <v>0.30273479514132889</v>
      </c>
      <c r="G23" s="103">
        <f t="shared" si="4"/>
        <v>0.31498964013057906</v>
      </c>
      <c r="I23" s="28">
        <v>1395.6920000000002</v>
      </c>
      <c r="J23" s="261">
        <v>1717.5450000000001</v>
      </c>
      <c r="K23" s="4">
        <f t="shared" si="5"/>
        <v>4.4814500682557315E-3</v>
      </c>
      <c r="L23" s="267">
        <f t="shared" si="6"/>
        <v>5.5022423508853868E-3</v>
      </c>
      <c r="M23" s="107">
        <f t="shared" si="7"/>
        <v>0.23060460330789298</v>
      </c>
      <c r="N23" s="103">
        <f t="shared" si="8"/>
        <v>0.2277816927740462</v>
      </c>
      <c r="P23" s="60">
        <f t="shared" si="0"/>
        <v>5.0038433408383654</v>
      </c>
      <c r="Q23" s="309">
        <f t="shared" si="0"/>
        <v>4.726789115047171</v>
      </c>
      <c r="R23" s="112">
        <f t="shared" si="9"/>
        <v>-5.5368285319814879E-2</v>
      </c>
    </row>
    <row r="24" spans="1:18" ht="20.100000000000001" customHeight="1" x14ac:dyDescent="0.25">
      <c r="A24" s="15" t="s">
        <v>158</v>
      </c>
      <c r="B24" s="28">
        <v>3258.5500000000006</v>
      </c>
      <c r="C24" s="261">
        <v>2929.88</v>
      </c>
      <c r="D24" s="4">
        <f t="shared" si="1"/>
        <v>5.0064145190153939E-3</v>
      </c>
      <c r="E24" s="267">
        <f t="shared" si="2"/>
        <v>4.5437933071866875E-3</v>
      </c>
      <c r="F24" s="107">
        <f t="shared" si="3"/>
        <v>-0.10086388117414201</v>
      </c>
      <c r="G24" s="103">
        <f t="shared" si="4"/>
        <v>-9.2405694748522255E-2</v>
      </c>
      <c r="I24" s="28">
        <v>1891.0810000000001</v>
      </c>
      <c r="J24" s="261">
        <v>1692.92</v>
      </c>
      <c r="K24" s="4">
        <f t="shared" si="5"/>
        <v>6.0721026390687313E-3</v>
      </c>
      <c r="L24" s="267">
        <f t="shared" si="6"/>
        <v>5.4233549168498582E-3</v>
      </c>
      <c r="M24" s="107">
        <f t="shared" si="7"/>
        <v>-0.10478715612921924</v>
      </c>
      <c r="N24" s="103">
        <f t="shared" si="8"/>
        <v>-0.10684070424711571</v>
      </c>
      <c r="P24" s="60">
        <f t="shared" si="0"/>
        <v>5.8034432492980006</v>
      </c>
      <c r="Q24" s="309">
        <f t="shared" si="0"/>
        <v>5.7781206056220737</v>
      </c>
      <c r="R24" s="112">
        <f t="shared" si="9"/>
        <v>-4.3633826657975749E-3</v>
      </c>
    </row>
    <row r="25" spans="1:18" ht="20.100000000000001" customHeight="1" x14ac:dyDescent="0.25">
      <c r="A25" s="15" t="s">
        <v>168</v>
      </c>
      <c r="B25" s="28">
        <v>2905.51</v>
      </c>
      <c r="C25" s="261">
        <v>2270.8200000000002</v>
      </c>
      <c r="D25" s="4">
        <f t="shared" si="1"/>
        <v>4.4640062141579583E-3</v>
      </c>
      <c r="E25" s="267">
        <f t="shared" si="2"/>
        <v>3.5216926010026603E-3</v>
      </c>
      <c r="F25" s="107">
        <f t="shared" si="3"/>
        <v>-0.21844357789166102</v>
      </c>
      <c r="G25" s="103">
        <f t="shared" si="4"/>
        <v>-0.21109146536729134</v>
      </c>
      <c r="I25" s="28">
        <v>1978.1469999999997</v>
      </c>
      <c r="J25" s="261">
        <v>1557.8319999999999</v>
      </c>
      <c r="K25" s="4">
        <f t="shared" si="5"/>
        <v>6.3516642698889635E-3</v>
      </c>
      <c r="L25" s="267">
        <f t="shared" si="6"/>
        <v>4.9905936705963942E-3</v>
      </c>
      <c r="M25" s="107">
        <f t="shared" si="7"/>
        <v>-0.2124791534703942</v>
      </c>
      <c r="N25" s="103">
        <f t="shared" si="8"/>
        <v>-0.21428566458478179</v>
      </c>
      <c r="P25" s="60">
        <f t="shared" si="0"/>
        <v>6.8082608560975508</v>
      </c>
      <c r="Q25" s="309">
        <f t="shared" si="0"/>
        <v>6.8602178948573638</v>
      </c>
      <c r="R25" s="112">
        <f t="shared" si="9"/>
        <v>7.6314700417625262E-3</v>
      </c>
    </row>
    <row r="26" spans="1:18" ht="20.100000000000001" customHeight="1" x14ac:dyDescent="0.25">
      <c r="A26" s="15" t="s">
        <v>160</v>
      </c>
      <c r="B26" s="28">
        <v>1700.5200000000002</v>
      </c>
      <c r="C26" s="261">
        <v>1572.5100000000002</v>
      </c>
      <c r="D26" s="4">
        <f t="shared" si="1"/>
        <v>2.6126676030369515E-3</v>
      </c>
      <c r="E26" s="267">
        <f t="shared" si="2"/>
        <v>2.438721180896193E-3</v>
      </c>
      <c r="F26" s="107">
        <f t="shared" si="3"/>
        <v>-7.527697410203936E-2</v>
      </c>
      <c r="G26" s="103">
        <f t="shared" si="4"/>
        <v>-6.6578091272905912E-2</v>
      </c>
      <c r="I26" s="28">
        <v>1606.9</v>
      </c>
      <c r="J26" s="261">
        <v>1339.6609999999998</v>
      </c>
      <c r="K26" s="4">
        <f t="shared" si="5"/>
        <v>5.1596212593323842E-3</v>
      </c>
      <c r="L26" s="267">
        <f t="shared" si="6"/>
        <v>4.2916718281206419E-3</v>
      </c>
      <c r="M26" s="107">
        <f t="shared" si="7"/>
        <v>-0.16630717530649092</v>
      </c>
      <c r="N26" s="103">
        <f t="shared" si="8"/>
        <v>-0.16821960132090169</v>
      </c>
      <c r="P26" s="60">
        <f t="shared" si="0"/>
        <v>9.4494625173476336</v>
      </c>
      <c r="Q26" s="309">
        <f t="shared" si="0"/>
        <v>8.5192526597605074</v>
      </c>
      <c r="R26" s="112">
        <f t="shared" si="9"/>
        <v>-9.84405045132902E-2</v>
      </c>
    </row>
    <row r="27" spans="1:18" ht="20.100000000000001" customHeight="1" x14ac:dyDescent="0.25">
      <c r="A27" s="15" t="s">
        <v>167</v>
      </c>
      <c r="B27" s="28">
        <v>1212.6200000000001</v>
      </c>
      <c r="C27" s="261">
        <v>1885.53</v>
      </c>
      <c r="D27" s="4">
        <f t="shared" si="1"/>
        <v>1.8630612923074517E-3</v>
      </c>
      <c r="E27" s="267">
        <f t="shared" si="2"/>
        <v>2.9241670629854173E-3</v>
      </c>
      <c r="F27" s="107">
        <f t="shared" si="3"/>
        <v>0.55492239943263333</v>
      </c>
      <c r="G27" s="103">
        <f t="shared" si="4"/>
        <v>0.56954957684927121</v>
      </c>
      <c r="I27" s="28">
        <v>765.26799999999992</v>
      </c>
      <c r="J27" s="261">
        <v>1313.3620000000001</v>
      </c>
      <c r="K27" s="4">
        <f t="shared" si="5"/>
        <v>2.4572114269007243E-3</v>
      </c>
      <c r="L27" s="267">
        <f t="shared" si="6"/>
        <v>4.2074216503460082E-3</v>
      </c>
      <c r="M27" s="107">
        <f t="shared" si="7"/>
        <v>0.71621183689896906</v>
      </c>
      <c r="N27" s="103">
        <f t="shared" si="8"/>
        <v>0.71227498142185519</v>
      </c>
      <c r="P27" s="60">
        <f t="shared" si="0"/>
        <v>6.3108640794313136</v>
      </c>
      <c r="Q27" s="309">
        <f t="shared" si="0"/>
        <v>6.9654792021341478</v>
      </c>
      <c r="R27" s="112">
        <f t="shared" si="9"/>
        <v>0.10372828735709724</v>
      </c>
    </row>
    <row r="28" spans="1:18" ht="20.100000000000001" customHeight="1" x14ac:dyDescent="0.25">
      <c r="A28" s="15" t="s">
        <v>159</v>
      </c>
      <c r="B28" s="28">
        <v>2893.7200000000003</v>
      </c>
      <c r="C28" s="261">
        <v>2471.2600000000002</v>
      </c>
      <c r="D28" s="4">
        <f t="shared" si="1"/>
        <v>4.445892136675891E-3</v>
      </c>
      <c r="E28" s="267">
        <f t="shared" si="2"/>
        <v>3.8325442162539672E-3</v>
      </c>
      <c r="F28" s="107">
        <f t="shared" si="3"/>
        <v>-0.14599201028433989</v>
      </c>
      <c r="G28" s="103">
        <f t="shared" si="4"/>
        <v>-0.13795834481951971</v>
      </c>
      <c r="I28" s="28">
        <v>1462.28</v>
      </c>
      <c r="J28" s="261">
        <v>1284.9840000000002</v>
      </c>
      <c r="K28" s="4">
        <f t="shared" si="5"/>
        <v>4.6952585569086797E-3</v>
      </c>
      <c r="L28" s="267">
        <f t="shared" si="6"/>
        <v>4.1165112908308713E-3</v>
      </c>
      <c r="M28" s="107">
        <f t="shared" si="7"/>
        <v>-0.12124627294362217</v>
      </c>
      <c r="N28" s="103">
        <f t="shared" si="8"/>
        <v>-0.12326206513722875</v>
      </c>
      <c r="P28" s="60">
        <f t="shared" si="0"/>
        <v>5.0532878094632503</v>
      </c>
      <c r="Q28" s="309">
        <f t="shared" si="0"/>
        <v>5.199711887862871</v>
      </c>
      <c r="R28" s="112">
        <f t="shared" si="9"/>
        <v>2.8976002143676346E-2</v>
      </c>
    </row>
    <row r="29" spans="1:18" ht="20.100000000000001" customHeight="1" x14ac:dyDescent="0.25">
      <c r="A29" s="15" t="s">
        <v>185</v>
      </c>
      <c r="B29" s="28">
        <v>1193.0899999999999</v>
      </c>
      <c r="C29" s="261">
        <v>1574.78</v>
      </c>
      <c r="D29" s="4">
        <f t="shared" si="1"/>
        <v>1.8330555303715072E-3</v>
      </c>
      <c r="E29" s="267">
        <f t="shared" si="2"/>
        <v>2.4422416018032994E-3</v>
      </c>
      <c r="F29" s="107">
        <f>(C29-B29)/B29</f>
        <v>0.31991718981803557</v>
      </c>
      <c r="G29" s="103">
        <f>(E29-D29)/D29</f>
        <v>0.33233366984159385</v>
      </c>
      <c r="I29" s="28">
        <v>816.53000000000009</v>
      </c>
      <c r="J29" s="261">
        <v>1134.1130000000001</v>
      </c>
      <c r="K29" s="4">
        <f t="shared" si="5"/>
        <v>2.6218094137050669E-3</v>
      </c>
      <c r="L29" s="267">
        <f t="shared" si="6"/>
        <v>3.6331884051303922E-3</v>
      </c>
      <c r="M29" s="107">
        <f>(J29-I29)/I29</f>
        <v>0.38894223114888604</v>
      </c>
      <c r="N29" s="103">
        <f>(L29-K29)/K29</f>
        <v>0.38575610650358949</v>
      </c>
      <c r="P29" s="60">
        <f t="shared" si="0"/>
        <v>6.8438256963012023</v>
      </c>
      <c r="Q29" s="309">
        <f t="shared" si="0"/>
        <v>7.2017234153342056</v>
      </c>
      <c r="R29" s="112">
        <f>(Q29-P29)/P29</f>
        <v>5.2294978702691362E-2</v>
      </c>
    </row>
    <row r="30" spans="1:18" ht="20.100000000000001" customHeight="1" x14ac:dyDescent="0.25">
      <c r="A30" s="15" t="s">
        <v>182</v>
      </c>
      <c r="B30" s="28">
        <v>635.43999999999994</v>
      </c>
      <c r="C30" s="261">
        <v>553.4</v>
      </c>
      <c r="D30" s="4">
        <f t="shared" si="1"/>
        <v>9.7628578415649323E-4</v>
      </c>
      <c r="E30" s="267">
        <f t="shared" si="2"/>
        <v>8.5823829515103436E-4</v>
      </c>
      <c r="F30" s="107">
        <f t="shared" si="3"/>
        <v>-0.12910739015485329</v>
      </c>
      <c r="G30" s="103">
        <f t="shared" si="4"/>
        <v>-0.12091489082518128</v>
      </c>
      <c r="I30" s="28">
        <v>629.29499999999996</v>
      </c>
      <c r="J30" s="261">
        <v>1115.171</v>
      </c>
      <c r="K30" s="4">
        <f t="shared" si="5"/>
        <v>2.0206135169528734E-3</v>
      </c>
      <c r="L30" s="267">
        <f t="shared" si="6"/>
        <v>3.5725067492724839E-3</v>
      </c>
      <c r="M30" s="107">
        <f t="shared" si="7"/>
        <v>0.77209575795135843</v>
      </c>
      <c r="N30" s="103">
        <f t="shared" si="8"/>
        <v>0.76803070913823113</v>
      </c>
      <c r="P30" s="60">
        <f t="shared" si="0"/>
        <v>9.9032953544001003</v>
      </c>
      <c r="Q30" s="309">
        <f t="shared" si="0"/>
        <v>20.151264907842432</v>
      </c>
      <c r="R30" s="112">
        <f t="shared" si="9"/>
        <v>1.0348039906624706</v>
      </c>
    </row>
    <row r="31" spans="1:18" ht="20.100000000000001" customHeight="1" x14ac:dyDescent="0.25">
      <c r="A31" s="15" t="s">
        <v>169</v>
      </c>
      <c r="B31" s="28">
        <v>2028.97</v>
      </c>
      <c r="C31" s="261">
        <v>1693.77</v>
      </c>
      <c r="D31" s="4">
        <f t="shared" si="1"/>
        <v>3.1172959956565537E-3</v>
      </c>
      <c r="E31" s="267">
        <f t="shared" si="2"/>
        <v>2.626776792876703E-3</v>
      </c>
      <c r="F31" s="107">
        <f t="shared" si="3"/>
        <v>-0.16520697693903805</v>
      </c>
      <c r="G31" s="103">
        <f t="shared" si="4"/>
        <v>-0.15735406694241086</v>
      </c>
      <c r="I31" s="28">
        <v>1113.9600000000003</v>
      </c>
      <c r="J31" s="261">
        <v>1083.623</v>
      </c>
      <c r="K31" s="4">
        <f t="shared" si="5"/>
        <v>3.5768322223199349E-3</v>
      </c>
      <c r="L31" s="267">
        <f t="shared" si="6"/>
        <v>3.4714411342896263E-3</v>
      </c>
      <c r="M31" s="107">
        <f t="shared" si="7"/>
        <v>-2.7233473374268565E-2</v>
      </c>
      <c r="N31" s="103">
        <f t="shared" si="8"/>
        <v>-2.9464923563552514E-2</v>
      </c>
      <c r="P31" s="60">
        <f t="shared" si="0"/>
        <v>5.4902733899466236</v>
      </c>
      <c r="Q31" s="309">
        <f t="shared" si="0"/>
        <v>6.3976986249608867</v>
      </c>
      <c r="R31" s="112">
        <f t="shared" si="9"/>
        <v>0.16527869753733432</v>
      </c>
    </row>
    <row r="32" spans="1:18" ht="20.100000000000001" customHeight="1" thickBot="1" x14ac:dyDescent="0.3">
      <c r="A32" s="15" t="s">
        <v>18</v>
      </c>
      <c r="B32" s="28">
        <f>B33-SUM(B7:B31)</f>
        <v>14624.580000000307</v>
      </c>
      <c r="C32" s="261">
        <f>C33-SUM(C7:C31)</f>
        <v>14736.819999999949</v>
      </c>
      <c r="D32" s="4">
        <f t="shared" si="1"/>
        <v>2.2469107316599003E-2</v>
      </c>
      <c r="E32" s="267">
        <f t="shared" si="2"/>
        <v>2.2854541512012331E-2</v>
      </c>
      <c r="F32" s="107">
        <f t="shared" si="3"/>
        <v>7.6747503175912798E-3</v>
      </c>
      <c r="G32" s="103">
        <f t="shared" si="4"/>
        <v>1.7153961213607703E-2</v>
      </c>
      <c r="I32" s="28">
        <f>I33-SUM(I7:I31)</f>
        <v>10724.890000000014</v>
      </c>
      <c r="J32" s="261">
        <f>J33-SUM(J7:J31)</f>
        <v>10034.975000000035</v>
      </c>
      <c r="K32" s="4">
        <f t="shared" si="5"/>
        <v>3.443672316136745E-2</v>
      </c>
      <c r="L32" s="267">
        <f t="shared" si="6"/>
        <v>3.2147550390281637E-2</v>
      </c>
      <c r="M32" s="107">
        <f t="shared" si="7"/>
        <v>-6.4328398706185161E-2</v>
      </c>
      <c r="N32" s="103">
        <f t="shared" si="8"/>
        <v>-6.6474756043394451E-2</v>
      </c>
      <c r="P32" s="60">
        <f t="shared" si="0"/>
        <v>7.3334687218366534</v>
      </c>
      <c r="Q32" s="309">
        <f t="shared" si="0"/>
        <v>6.8094575356149223</v>
      </c>
      <c r="R32" s="112">
        <f t="shared" si="9"/>
        <v>-7.1454751645888728E-2</v>
      </c>
    </row>
    <row r="33" spans="1:18" ht="26.25" customHeight="1" thickBot="1" x14ac:dyDescent="0.3">
      <c r="A33" s="19" t="s">
        <v>19</v>
      </c>
      <c r="B33" s="26">
        <v>650874.99000000022</v>
      </c>
      <c r="C33" s="280">
        <v>644809.25999999989</v>
      </c>
      <c r="D33" s="21">
        <f>SUM(D7:D32)</f>
        <v>1.0000000000000002</v>
      </c>
      <c r="E33" s="285">
        <f>SUM(E7:E32)</f>
        <v>1.0000000000000002</v>
      </c>
      <c r="F33" s="117">
        <f t="shared" si="3"/>
        <v>-9.3193471760227384E-3</v>
      </c>
      <c r="G33" s="119">
        <v>0</v>
      </c>
      <c r="H33" s="2"/>
      <c r="I33" s="26">
        <v>311437.58799999999</v>
      </c>
      <c r="J33" s="280">
        <v>312153.64399999997</v>
      </c>
      <c r="K33" s="21">
        <f>SUM(K7:K32)</f>
        <v>0.99999999999999989</v>
      </c>
      <c r="L33" s="285">
        <f>SUM(L7:L32)</f>
        <v>1.0000000000000004</v>
      </c>
      <c r="M33" s="117">
        <f t="shared" si="7"/>
        <v>2.2991958183287186E-3</v>
      </c>
      <c r="N33" s="119">
        <f>K33-L33</f>
        <v>0</v>
      </c>
      <c r="P33" s="51">
        <f t="shared" si="0"/>
        <v>4.7849063612046283</v>
      </c>
      <c r="Q33" s="298">
        <f t="shared" si="0"/>
        <v>4.8410229716614186</v>
      </c>
      <c r="R33" s="118">
        <f t="shared" si="9"/>
        <v>1.1727838795713151E-2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144</v>
      </c>
      <c r="B39" s="70">
        <v>209955.91</v>
      </c>
      <c r="C39" s="300">
        <v>205475.79000000004</v>
      </c>
      <c r="D39" s="4">
        <f t="shared" ref="D39:D61" si="10">B39/$B$62</f>
        <v>0.39968436199140889</v>
      </c>
      <c r="E39" s="302">
        <f t="shared" ref="E39:E61" si="11">C39/$C$62</f>
        <v>0.39814163564655175</v>
      </c>
      <c r="F39" s="107">
        <f>(C39-B39)/B39</f>
        <v>-2.1338384806600424E-2</v>
      </c>
      <c r="G39" s="121">
        <f>(E39-D39)/D39</f>
        <v>-3.8598616597621542E-3</v>
      </c>
      <c r="I39" s="70">
        <v>78616.056000000011</v>
      </c>
      <c r="J39" s="300">
        <v>77415.707999999999</v>
      </c>
      <c r="K39" s="4">
        <f t="shared" ref="K39:K61" si="12">I39/$I$62</f>
        <v>0.3526251925743224</v>
      </c>
      <c r="L39" s="302">
        <f t="shared" ref="L39:L61" si="13">J39/$J$62</f>
        <v>0.34893010889494602</v>
      </c>
      <c r="M39" s="107">
        <f>(J39-I39)/I39</f>
        <v>-1.5268484086762284E-2</v>
      </c>
      <c r="N39" s="121">
        <f>(L39-K39)/K39</f>
        <v>-1.047878528587423E-2</v>
      </c>
      <c r="P39" s="60">
        <f t="shared" ref="P39:Q62" si="14">(I39/B39)*10</f>
        <v>3.7444078616315215</v>
      </c>
      <c r="Q39" s="308">
        <f t="shared" si="14"/>
        <v>3.7676316027304231</v>
      </c>
      <c r="R39" s="124">
        <f t="shared" si="9"/>
        <v>6.2022466454235235E-3</v>
      </c>
    </row>
    <row r="40" spans="1:18" ht="20.100000000000001" customHeight="1" x14ac:dyDescent="0.25">
      <c r="A40" s="68" t="s">
        <v>145</v>
      </c>
      <c r="B40" s="28">
        <v>87863.859999999986</v>
      </c>
      <c r="C40" s="261">
        <v>92264.659999999989</v>
      </c>
      <c r="D40" s="4">
        <f t="shared" si="10"/>
        <v>0.16726278782151199</v>
      </c>
      <c r="E40" s="267">
        <f t="shared" si="11"/>
        <v>0.17877727903989549</v>
      </c>
      <c r="F40" s="107">
        <f t="shared" ref="F40:F62" si="15">(C40-B40)/B40</f>
        <v>5.0086577120559049E-2</v>
      </c>
      <c r="G40" s="103">
        <f t="shared" ref="G40:G61" si="16">(E40-D40)/D40</f>
        <v>6.8840722843091298E-2</v>
      </c>
      <c r="I40" s="28">
        <v>46957.781999999999</v>
      </c>
      <c r="J40" s="261">
        <v>48680.544999999998</v>
      </c>
      <c r="K40" s="4">
        <f t="shared" si="12"/>
        <v>0.21062487439732472</v>
      </c>
      <c r="L40" s="267">
        <f t="shared" si="13"/>
        <v>0.21941422880115388</v>
      </c>
      <c r="M40" s="107">
        <f t="shared" ref="M40:M62" si="17">(J40-I40)/I40</f>
        <v>3.6687486644918603E-2</v>
      </c>
      <c r="N40" s="103">
        <f t="shared" ref="N40:N57" si="18">(L40-K40)/K40</f>
        <v>4.172989742535748E-2</v>
      </c>
      <c r="P40" s="60">
        <f t="shared" si="14"/>
        <v>5.3443795890597121</v>
      </c>
      <c r="Q40" s="309">
        <f t="shared" si="14"/>
        <v>5.276185378020144</v>
      </c>
      <c r="R40" s="112">
        <f t="shared" si="9"/>
        <v>-1.2759986431197001E-2</v>
      </c>
    </row>
    <row r="41" spans="1:18" ht="20.100000000000001" customHeight="1" x14ac:dyDescent="0.25">
      <c r="A41" s="68" t="s">
        <v>148</v>
      </c>
      <c r="B41" s="28">
        <v>111277.57</v>
      </c>
      <c r="C41" s="261">
        <v>100004.15</v>
      </c>
      <c r="D41" s="4">
        <f t="shared" si="10"/>
        <v>0.21183449691606368</v>
      </c>
      <c r="E41" s="267">
        <f t="shared" si="11"/>
        <v>0.19377375725112481</v>
      </c>
      <c r="F41" s="107">
        <f t="shared" si="15"/>
        <v>-0.10130900593893281</v>
      </c>
      <c r="G41" s="103">
        <f t="shared" si="16"/>
        <v>-8.5258727581538227E-2</v>
      </c>
      <c r="I41" s="28">
        <v>42643.987000000001</v>
      </c>
      <c r="J41" s="261">
        <v>38598.412000000004</v>
      </c>
      <c r="K41" s="4">
        <f t="shared" si="12"/>
        <v>0.19127573797408379</v>
      </c>
      <c r="L41" s="267">
        <f t="shared" si="13"/>
        <v>0.1739717745955639</v>
      </c>
      <c r="M41" s="107">
        <f t="shared" si="17"/>
        <v>-9.4868591907224742E-2</v>
      </c>
      <c r="N41" s="103">
        <f t="shared" si="18"/>
        <v>-9.0466065177928767E-2</v>
      </c>
      <c r="P41" s="60">
        <f t="shared" si="14"/>
        <v>3.8322176697424286</v>
      </c>
      <c r="Q41" s="309">
        <f t="shared" si="14"/>
        <v>3.859681023237536</v>
      </c>
      <c r="R41" s="112">
        <f t="shared" si="9"/>
        <v>7.1664388252124763E-3</v>
      </c>
    </row>
    <row r="42" spans="1:18" ht="20.100000000000001" customHeight="1" x14ac:dyDescent="0.25">
      <c r="A42" s="68" t="s">
        <v>149</v>
      </c>
      <c r="B42" s="28">
        <v>78042.98000000001</v>
      </c>
      <c r="C42" s="261">
        <v>81140.89999999998</v>
      </c>
      <c r="D42" s="4">
        <f t="shared" si="10"/>
        <v>0.14856718569726515</v>
      </c>
      <c r="E42" s="267">
        <f t="shared" si="11"/>
        <v>0.15722324583267586</v>
      </c>
      <c r="F42" s="107">
        <f t="shared" si="15"/>
        <v>3.9695050086503217E-2</v>
      </c>
      <c r="G42" s="103">
        <f t="shared" si="16"/>
        <v>5.8263607099949564E-2</v>
      </c>
      <c r="I42" s="28">
        <v>30418.017</v>
      </c>
      <c r="J42" s="261">
        <v>31560.965</v>
      </c>
      <c r="K42" s="4">
        <f t="shared" si="12"/>
        <v>0.13643725783387062</v>
      </c>
      <c r="L42" s="267">
        <f t="shared" si="13"/>
        <v>0.1422524089591686</v>
      </c>
      <c r="M42" s="107">
        <f t="shared" si="17"/>
        <v>3.7574704491749093E-2</v>
      </c>
      <c r="N42" s="103">
        <f t="shared" si="18"/>
        <v>4.2621430667997277E-2</v>
      </c>
      <c r="P42" s="60">
        <f t="shared" si="14"/>
        <v>3.8975980927432547</v>
      </c>
      <c r="Q42" s="309">
        <f t="shared" si="14"/>
        <v>3.8896493630216087</v>
      </c>
      <c r="R42" s="112">
        <f t="shared" si="9"/>
        <v>-2.0393918337669064E-3</v>
      </c>
    </row>
    <row r="43" spans="1:18" ht="20.100000000000001" customHeight="1" x14ac:dyDescent="0.25">
      <c r="A43" s="68" t="s">
        <v>157</v>
      </c>
      <c r="B43" s="28">
        <v>15888.930000000002</v>
      </c>
      <c r="C43" s="261">
        <v>15867.029999999999</v>
      </c>
      <c r="D43" s="4">
        <f t="shared" si="10"/>
        <v>3.0247097353802318E-2</v>
      </c>
      <c r="E43" s="267">
        <f t="shared" si="11"/>
        <v>3.0744864283295394E-2</v>
      </c>
      <c r="F43" s="107">
        <f t="shared" si="15"/>
        <v>-1.3783181120442516E-3</v>
      </c>
      <c r="G43" s="103">
        <f t="shared" si="16"/>
        <v>1.6456684212394445E-2</v>
      </c>
      <c r="I43" s="28">
        <v>12526.117999999999</v>
      </c>
      <c r="J43" s="261">
        <v>12803.643</v>
      </c>
      <c r="K43" s="4">
        <f t="shared" si="12"/>
        <v>5.6184766785536591E-2</v>
      </c>
      <c r="L43" s="267">
        <f t="shared" si="13"/>
        <v>5.7708915434087529E-2</v>
      </c>
      <c r="M43" s="107">
        <f t="shared" si="17"/>
        <v>2.2155706979608645E-2</v>
      </c>
      <c r="N43" s="103">
        <f t="shared" si="18"/>
        <v>2.7127435704570609E-2</v>
      </c>
      <c r="P43" s="60">
        <f t="shared" si="14"/>
        <v>7.8835503712333033</v>
      </c>
      <c r="Q43" s="309">
        <f t="shared" si="14"/>
        <v>8.0693381180977166</v>
      </c>
      <c r="R43" s="112">
        <f t="shared" si="9"/>
        <v>2.356650723541311E-2</v>
      </c>
    </row>
    <row r="44" spans="1:18" ht="20.100000000000001" customHeight="1" x14ac:dyDescent="0.25">
      <c r="A44" s="68" t="s">
        <v>147</v>
      </c>
      <c r="B44" s="28">
        <v>25154.539999999997</v>
      </c>
      <c r="C44" s="261">
        <v>25034.21</v>
      </c>
      <c r="D44" s="4">
        <f t="shared" si="10"/>
        <v>4.7885654998172586E-2</v>
      </c>
      <c r="E44" s="267">
        <f t="shared" si="11"/>
        <v>4.8507716244912652E-2</v>
      </c>
      <c r="F44" s="107">
        <f t="shared" si="15"/>
        <v>-4.7836295157851474E-3</v>
      </c>
      <c r="G44" s="103">
        <f t="shared" si="16"/>
        <v>1.2990555245904126E-2</v>
      </c>
      <c r="I44" s="28">
        <v>11214.565000000001</v>
      </c>
      <c r="J44" s="261">
        <v>11835.126999999999</v>
      </c>
      <c r="K44" s="4">
        <f t="shared" si="12"/>
        <v>5.0301914697453855E-2</v>
      </c>
      <c r="L44" s="267">
        <f t="shared" si="13"/>
        <v>5.3343594724929923E-2</v>
      </c>
      <c r="M44" s="107">
        <f t="shared" si="17"/>
        <v>5.5335360756302007E-2</v>
      </c>
      <c r="N44" s="103">
        <f t="shared" si="18"/>
        <v>6.0468474128083829E-2</v>
      </c>
      <c r="P44" s="60">
        <f t="shared" si="14"/>
        <v>4.4582667780845933</v>
      </c>
      <c r="Q44" s="309">
        <f t="shared" si="14"/>
        <v>4.7275815773695271</v>
      </c>
      <c r="R44" s="112">
        <f t="shared" si="9"/>
        <v>6.0407959570476774E-2</v>
      </c>
    </row>
    <row r="45" spans="1:18" ht="20.100000000000001" customHeight="1" x14ac:dyDescent="0.25">
      <c r="A45" s="68" t="s">
        <v>154</v>
      </c>
      <c r="B45" s="28">
        <v>13478.390000000001</v>
      </c>
      <c r="C45" s="261">
        <v>14928.67</v>
      </c>
      <c r="D45" s="4">
        <f t="shared" si="10"/>
        <v>2.565825228649856E-2</v>
      </c>
      <c r="E45" s="267">
        <f t="shared" si="11"/>
        <v>2.8926644310882595E-2</v>
      </c>
      <c r="F45" s="107">
        <f t="shared" si="15"/>
        <v>0.10760038847369743</v>
      </c>
      <c r="G45" s="103">
        <f t="shared" si="16"/>
        <v>0.12738170892893869</v>
      </c>
      <c r="I45" s="28">
        <v>5639.1850000000004</v>
      </c>
      <c r="J45" s="261">
        <v>6370.0540000000001</v>
      </c>
      <c r="K45" s="4">
        <f t="shared" si="12"/>
        <v>2.5294053120487627E-2</v>
      </c>
      <c r="L45" s="267">
        <f t="shared" si="13"/>
        <v>2.8711274408117361E-2</v>
      </c>
      <c r="M45" s="107">
        <f t="shared" si="17"/>
        <v>0.12960543057197088</v>
      </c>
      <c r="N45" s="103">
        <f t="shared" si="18"/>
        <v>0.13509979090151669</v>
      </c>
      <c r="P45" s="60">
        <f t="shared" si="14"/>
        <v>4.1838713674259314</v>
      </c>
      <c r="Q45" s="309">
        <f t="shared" si="14"/>
        <v>4.2669936437740272</v>
      </c>
      <c r="R45" s="112">
        <f t="shared" si="9"/>
        <v>1.9867311647115887E-2</v>
      </c>
    </row>
    <row r="46" spans="1:18" ht="20.100000000000001" customHeight="1" x14ac:dyDescent="0.25">
      <c r="A46" s="68" t="s">
        <v>164</v>
      </c>
      <c r="B46" s="28">
        <v>5171.71</v>
      </c>
      <c r="C46" s="261">
        <v>4802.6099999999997</v>
      </c>
      <c r="D46" s="4">
        <f t="shared" si="10"/>
        <v>9.8451699299847723E-3</v>
      </c>
      <c r="E46" s="267">
        <f t="shared" si="11"/>
        <v>9.3058116519346909E-3</v>
      </c>
      <c r="F46" s="107">
        <f t="shared" si="15"/>
        <v>-7.1369044281291941E-2</v>
      </c>
      <c r="G46" s="103">
        <f t="shared" si="16"/>
        <v>-5.4784049628985497E-2</v>
      </c>
      <c r="I46" s="28">
        <v>2540.8050000000003</v>
      </c>
      <c r="J46" s="261">
        <v>2474.8720000000003</v>
      </c>
      <c r="K46" s="4">
        <f t="shared" si="12"/>
        <v>1.1396550501322544E-2</v>
      </c>
      <c r="L46" s="267">
        <f t="shared" si="13"/>
        <v>1.1154807968184608E-2</v>
      </c>
      <c r="M46" s="107">
        <f t="shared" si="17"/>
        <v>-2.5949649815708006E-2</v>
      </c>
      <c r="N46" s="103">
        <f t="shared" si="18"/>
        <v>-2.1211903822115519E-2</v>
      </c>
      <c r="P46" s="60">
        <f t="shared" si="14"/>
        <v>4.9128914807674837</v>
      </c>
      <c r="Q46" s="309">
        <f t="shared" si="14"/>
        <v>5.1531812910063497</v>
      </c>
      <c r="R46" s="112">
        <f t="shared" si="9"/>
        <v>4.8910058603885198E-2</v>
      </c>
    </row>
    <row r="47" spans="1:18" ht="20.100000000000001" customHeight="1" x14ac:dyDescent="0.25">
      <c r="A47" s="68" t="s">
        <v>156</v>
      </c>
      <c r="B47" s="28">
        <v>6684.3300000000008</v>
      </c>
      <c r="C47" s="261">
        <v>6560.43</v>
      </c>
      <c r="D47" s="4">
        <f t="shared" si="10"/>
        <v>1.2724681917217926E-2</v>
      </c>
      <c r="E47" s="267">
        <f t="shared" si="11"/>
        <v>1.2711864160467309E-2</v>
      </c>
      <c r="F47" s="107">
        <f t="shared" si="15"/>
        <v>-1.8535889161666246E-2</v>
      </c>
      <c r="G47" s="103">
        <f t="shared" si="16"/>
        <v>-1.0073145115928753E-3</v>
      </c>
      <c r="I47" s="28">
        <v>2282.3869999999997</v>
      </c>
      <c r="J47" s="261">
        <v>2404.4259999999995</v>
      </c>
      <c r="K47" s="4">
        <f t="shared" si="12"/>
        <v>1.0237439988138424E-2</v>
      </c>
      <c r="L47" s="267">
        <f t="shared" si="13"/>
        <v>1.0837291909929174E-2</v>
      </c>
      <c r="M47" s="107">
        <f t="shared" si="17"/>
        <v>5.3469897962089591E-2</v>
      </c>
      <c r="N47" s="103">
        <f t="shared" si="18"/>
        <v>5.8593937789698035E-2</v>
      </c>
      <c r="P47" s="60">
        <f t="shared" si="14"/>
        <v>3.4145336929804477</v>
      </c>
      <c r="Q47" s="309">
        <f t="shared" si="14"/>
        <v>3.6650432974667808</v>
      </c>
      <c r="R47" s="112">
        <f t="shared" si="9"/>
        <v>7.3365685335402414E-2</v>
      </c>
    </row>
    <row r="48" spans="1:18" ht="20.100000000000001" customHeight="1" x14ac:dyDescent="0.25">
      <c r="A48" s="68" t="s">
        <v>170</v>
      </c>
      <c r="B48" s="28">
        <v>2789.24</v>
      </c>
      <c r="C48" s="261">
        <v>3633.64</v>
      </c>
      <c r="D48" s="4">
        <f t="shared" si="10"/>
        <v>5.3097605580186679E-3</v>
      </c>
      <c r="E48" s="267">
        <f t="shared" si="11"/>
        <v>7.0407485619144528E-3</v>
      </c>
      <c r="F48" s="107">
        <f t="shared" si="15"/>
        <v>0.30273479514132889</v>
      </c>
      <c r="G48" s="103">
        <f t="shared" si="16"/>
        <v>0.32600114166762001</v>
      </c>
      <c r="I48" s="28">
        <v>1395.6920000000002</v>
      </c>
      <c r="J48" s="261">
        <v>1717.5450000000001</v>
      </c>
      <c r="K48" s="4">
        <f t="shared" si="12"/>
        <v>6.2602499453094053E-3</v>
      </c>
      <c r="L48" s="267">
        <f t="shared" si="13"/>
        <v>7.7413638570866016E-3</v>
      </c>
      <c r="M48" s="107">
        <f t="shared" si="17"/>
        <v>0.23060460330789298</v>
      </c>
      <c r="N48" s="103">
        <f t="shared" si="18"/>
        <v>0.23659021999384308</v>
      </c>
      <c r="P48" s="60">
        <f t="shared" si="14"/>
        <v>5.0038433408383654</v>
      </c>
      <c r="Q48" s="309">
        <f t="shared" si="14"/>
        <v>4.726789115047171</v>
      </c>
      <c r="R48" s="112">
        <f t="shared" si="9"/>
        <v>-5.5368285319814879E-2</v>
      </c>
    </row>
    <row r="49" spans="1:18" ht="20.100000000000001" customHeight="1" x14ac:dyDescent="0.25">
      <c r="A49" s="68" t="s">
        <v>158</v>
      </c>
      <c r="B49" s="28">
        <v>3258.5500000000006</v>
      </c>
      <c r="C49" s="261">
        <v>2929.88</v>
      </c>
      <c r="D49" s="4">
        <f t="shared" si="10"/>
        <v>6.2031665494298571E-3</v>
      </c>
      <c r="E49" s="267">
        <f t="shared" si="11"/>
        <v>5.6771029591764508E-3</v>
      </c>
      <c r="F49" s="107">
        <f t="shared" si="15"/>
        <v>-0.10086388117414201</v>
      </c>
      <c r="G49" s="103">
        <f t="shared" si="16"/>
        <v>-8.4805653058236466E-2</v>
      </c>
      <c r="I49" s="28">
        <v>1891.0810000000001</v>
      </c>
      <c r="J49" s="261">
        <v>1692.92</v>
      </c>
      <c r="K49" s="4">
        <f t="shared" si="12"/>
        <v>8.482272397366793E-3</v>
      </c>
      <c r="L49" s="267">
        <f t="shared" si="13"/>
        <v>7.630373411432626E-3</v>
      </c>
      <c r="M49" s="107">
        <f t="shared" si="17"/>
        <v>-0.10478715612921924</v>
      </c>
      <c r="N49" s="103">
        <f t="shared" si="18"/>
        <v>-0.10043287294082039</v>
      </c>
      <c r="P49" s="60">
        <f t="shared" si="14"/>
        <v>5.8034432492980006</v>
      </c>
      <c r="Q49" s="309">
        <f t="shared" si="14"/>
        <v>5.7781206056220737</v>
      </c>
      <c r="R49" s="112">
        <f t="shared" si="9"/>
        <v>-4.3633826657975749E-3</v>
      </c>
    </row>
    <row r="50" spans="1:18" ht="20.100000000000001" customHeight="1" x14ac:dyDescent="0.25">
      <c r="A50" s="68" t="s">
        <v>168</v>
      </c>
      <c r="B50" s="28">
        <v>2905.51</v>
      </c>
      <c r="C50" s="261">
        <v>2270.8200000000002</v>
      </c>
      <c r="D50" s="4">
        <f t="shared" si="10"/>
        <v>5.5310989369609003E-3</v>
      </c>
      <c r="E50" s="267">
        <f t="shared" si="11"/>
        <v>4.4000706314787866E-3</v>
      </c>
      <c r="F50" s="107">
        <f t="shared" si="15"/>
        <v>-0.21844357789166102</v>
      </c>
      <c r="G50" s="103">
        <f t="shared" si="16"/>
        <v>-0.2044852783095514</v>
      </c>
      <c r="I50" s="28">
        <v>1978.1469999999997</v>
      </c>
      <c r="J50" s="261">
        <v>1557.8319999999999</v>
      </c>
      <c r="K50" s="4">
        <f t="shared" si="12"/>
        <v>8.8727990477583604E-3</v>
      </c>
      <c r="L50" s="267">
        <f t="shared" si="13"/>
        <v>7.0215012358994574E-3</v>
      </c>
      <c r="M50" s="107">
        <f t="shared" si="17"/>
        <v>-0.2124791534703942</v>
      </c>
      <c r="N50" s="103">
        <f t="shared" si="18"/>
        <v>-0.20864868029741057</v>
      </c>
      <c r="P50" s="60">
        <f t="shared" si="14"/>
        <v>6.8082608560975508</v>
      </c>
      <c r="Q50" s="309">
        <f t="shared" si="14"/>
        <v>6.8602178948573638</v>
      </c>
      <c r="R50" s="112">
        <f t="shared" si="9"/>
        <v>7.6314700417625262E-3</v>
      </c>
    </row>
    <row r="51" spans="1:18" ht="20.100000000000001" customHeight="1" x14ac:dyDescent="0.25">
      <c r="A51" s="68" t="s">
        <v>159</v>
      </c>
      <c r="B51" s="28">
        <v>2893.7200000000003</v>
      </c>
      <c r="C51" s="261">
        <v>2471.2600000000002</v>
      </c>
      <c r="D51" s="4">
        <f t="shared" si="10"/>
        <v>5.5086548027239619E-3</v>
      </c>
      <c r="E51" s="267">
        <f t="shared" si="11"/>
        <v>4.7884546325768955E-3</v>
      </c>
      <c r="F51" s="107">
        <f t="shared" si="15"/>
        <v>-0.14599201028433989</v>
      </c>
      <c r="G51" s="103">
        <f t="shared" si="16"/>
        <v>-0.13073975334067697</v>
      </c>
      <c r="I51" s="28">
        <v>1462.2799999999997</v>
      </c>
      <c r="J51" s="261">
        <v>1284.9840000000002</v>
      </c>
      <c r="K51" s="4">
        <f t="shared" si="12"/>
        <v>6.5589243830494366E-3</v>
      </c>
      <c r="L51" s="267">
        <f t="shared" si="13"/>
        <v>5.7917135763747504E-3</v>
      </c>
      <c r="M51" s="107">
        <f t="shared" si="17"/>
        <v>-0.12124627294362203</v>
      </c>
      <c r="N51" s="103">
        <f t="shared" si="18"/>
        <v>-0.11697204630951812</v>
      </c>
      <c r="P51" s="60">
        <f t="shared" si="14"/>
        <v>5.0532878094632503</v>
      </c>
      <c r="Q51" s="309">
        <f t="shared" si="14"/>
        <v>5.199711887862871</v>
      </c>
      <c r="R51" s="112">
        <f t="shared" si="9"/>
        <v>2.8976002143676346E-2</v>
      </c>
    </row>
    <row r="52" spans="1:18" ht="20.100000000000001" customHeight="1" x14ac:dyDescent="0.25">
      <c r="A52" s="68" t="s">
        <v>169</v>
      </c>
      <c r="B52" s="28">
        <v>2028.97</v>
      </c>
      <c r="C52" s="261">
        <v>1693.77</v>
      </c>
      <c r="D52" s="4">
        <f t="shared" si="10"/>
        <v>3.8624660765667843E-3</v>
      </c>
      <c r="E52" s="267">
        <f t="shared" si="11"/>
        <v>3.2819455674513278E-3</v>
      </c>
      <c r="F52" s="107">
        <f t="shared" si="15"/>
        <v>-0.16520697693903805</v>
      </c>
      <c r="G52" s="103">
        <f t="shared" si="16"/>
        <v>-0.15029789197047438</v>
      </c>
      <c r="I52" s="28">
        <v>1113.9599999999998</v>
      </c>
      <c r="J52" s="261">
        <v>1083.623</v>
      </c>
      <c r="K52" s="4">
        <f t="shared" si="12"/>
        <v>4.9965665985596125E-3</v>
      </c>
      <c r="L52" s="267">
        <f t="shared" si="13"/>
        <v>4.8841339975999199E-3</v>
      </c>
      <c r="M52" s="107">
        <f t="shared" si="17"/>
        <v>-2.7233473374268166E-2</v>
      </c>
      <c r="N52" s="103">
        <f t="shared" si="18"/>
        <v>-2.2501971852452469E-2</v>
      </c>
      <c r="P52" s="60">
        <f t="shared" si="14"/>
        <v>5.4902733899466218</v>
      </c>
      <c r="Q52" s="309">
        <f t="shared" si="14"/>
        <v>6.3976986249608867</v>
      </c>
      <c r="R52" s="112">
        <f t="shared" si="9"/>
        <v>0.16527869753733468</v>
      </c>
    </row>
    <row r="53" spans="1:18" ht="20.100000000000001" customHeight="1" x14ac:dyDescent="0.25">
      <c r="A53" s="68" t="s">
        <v>165</v>
      </c>
      <c r="B53" s="28">
        <v>1642.12</v>
      </c>
      <c r="C53" s="261">
        <v>1341.94</v>
      </c>
      <c r="D53" s="4">
        <f t="shared" si="10"/>
        <v>3.1260357687160714E-3</v>
      </c>
      <c r="E53" s="267">
        <f t="shared" si="11"/>
        <v>2.6002196489403138E-3</v>
      </c>
      <c r="F53" s="107">
        <f t="shared" si="15"/>
        <v>-0.18280028256156666</v>
      </c>
      <c r="G53" s="103">
        <f t="shared" si="16"/>
        <v>-0.16820540732063385</v>
      </c>
      <c r="I53" s="28">
        <v>1202.259</v>
      </c>
      <c r="J53" s="261">
        <v>980.43899999999985</v>
      </c>
      <c r="K53" s="4">
        <f t="shared" si="12"/>
        <v>5.3926237586786625E-3</v>
      </c>
      <c r="L53" s="267">
        <f t="shared" si="13"/>
        <v>4.4190603673721091E-3</v>
      </c>
      <c r="M53" s="107">
        <f t="shared" si="17"/>
        <v>-0.1845026737167284</v>
      </c>
      <c r="N53" s="103">
        <f t="shared" si="18"/>
        <v>-0.18053612394889246</v>
      </c>
      <c r="P53" s="60">
        <f t="shared" si="14"/>
        <v>7.3213833337393126</v>
      </c>
      <c r="Q53" s="309">
        <f t="shared" si="14"/>
        <v>7.3061314216730988</v>
      </c>
      <c r="R53" s="112">
        <f t="shared" si="9"/>
        <v>-2.0832008612263241E-3</v>
      </c>
    </row>
    <row r="54" spans="1:18" ht="20.100000000000001" customHeight="1" x14ac:dyDescent="0.25">
      <c r="A54" s="68" t="s">
        <v>173</v>
      </c>
      <c r="B54" s="28">
        <v>331.39</v>
      </c>
      <c r="C54" s="261">
        <v>669.09</v>
      </c>
      <c r="D54" s="4">
        <f t="shared" si="10"/>
        <v>6.3085340498551812E-4</v>
      </c>
      <c r="E54" s="267">
        <f t="shared" si="11"/>
        <v>1.2964670290098472E-3</v>
      </c>
      <c r="F54" s="107">
        <f t="shared" si="15"/>
        <v>1.0190410090829538</v>
      </c>
      <c r="G54" s="103">
        <f t="shared" si="16"/>
        <v>1.0551003113625248</v>
      </c>
      <c r="I54" s="28">
        <v>163.85399999999998</v>
      </c>
      <c r="J54" s="261">
        <v>393.03200000000004</v>
      </c>
      <c r="K54" s="4">
        <f t="shared" si="12"/>
        <v>7.3495226349275277E-4</v>
      </c>
      <c r="L54" s="267">
        <f t="shared" si="13"/>
        <v>1.7714841354831818E-3</v>
      </c>
      <c r="M54" s="107">
        <f t="shared" si="17"/>
        <v>1.3986719884775476</v>
      </c>
      <c r="N54" s="103">
        <f t="shared" si="18"/>
        <v>1.4103390430617402</v>
      </c>
      <c r="P54" s="60">
        <f t="shared" si="14"/>
        <v>4.9444461208847574</v>
      </c>
      <c r="Q54" s="309">
        <f t="shared" si="14"/>
        <v>5.8741275463689488</v>
      </c>
      <c r="R54" s="112">
        <f t="shared" si="9"/>
        <v>0.18802539308848501</v>
      </c>
    </row>
    <row r="55" spans="1:18" ht="20.100000000000001" customHeight="1" x14ac:dyDescent="0.25">
      <c r="A55" s="68" t="s">
        <v>171</v>
      </c>
      <c r="B55" s="28">
        <v>563.71</v>
      </c>
      <c r="C55" s="261">
        <v>649.63</v>
      </c>
      <c r="D55" s="4">
        <f t="shared" si="10"/>
        <v>1.0731113579902423E-3</v>
      </c>
      <c r="E55" s="267">
        <f t="shared" si="11"/>
        <v>1.258760220681324E-3</v>
      </c>
      <c r="F55" s="107">
        <f t="shared" si="15"/>
        <v>0.15241879689911472</v>
      </c>
      <c r="G55" s="103">
        <f t="shared" si="16"/>
        <v>0.17300055703330808</v>
      </c>
      <c r="I55" s="28">
        <v>327.06800000000004</v>
      </c>
      <c r="J55" s="261">
        <v>384.10699999999997</v>
      </c>
      <c r="K55" s="4">
        <f t="shared" si="12"/>
        <v>1.467033865002061E-3</v>
      </c>
      <c r="L55" s="267">
        <f t="shared" si="13"/>
        <v>1.7312571414745831E-3</v>
      </c>
      <c r="M55" s="107">
        <f t="shared" si="17"/>
        <v>0.17439492704880918</v>
      </c>
      <c r="N55" s="103">
        <f t="shared" si="18"/>
        <v>0.18010714188397473</v>
      </c>
      <c r="P55" s="60">
        <f t="shared" si="14"/>
        <v>5.802061343598659</v>
      </c>
      <c r="Q55" s="309">
        <f t="shared" si="14"/>
        <v>5.9127041546726584</v>
      </c>
      <c r="R55" s="112">
        <f t="shared" si="9"/>
        <v>1.9069569334366009E-2</v>
      </c>
    </row>
    <row r="56" spans="1:18" ht="20.100000000000001" customHeight="1" x14ac:dyDescent="0.25">
      <c r="A56" s="68" t="s">
        <v>172</v>
      </c>
      <c r="B56" s="28">
        <v>445.2399999999999</v>
      </c>
      <c r="C56" s="261">
        <v>457.74</v>
      </c>
      <c r="D56" s="4">
        <f t="shared" si="10"/>
        <v>8.4758493025061717E-4</v>
      </c>
      <c r="E56" s="267">
        <f t="shared" si="11"/>
        <v>8.8694318829898443E-4</v>
      </c>
      <c r="F56" s="107">
        <f t="shared" si="15"/>
        <v>2.8074746204294575E-2</v>
      </c>
      <c r="G56" s="103">
        <f t="shared" si="16"/>
        <v>4.6435769022851382E-2</v>
      </c>
      <c r="I56" s="28">
        <v>263.89300000000003</v>
      </c>
      <c r="J56" s="261">
        <v>263.65300000000002</v>
      </c>
      <c r="K56" s="4">
        <f t="shared" si="12"/>
        <v>1.1836681293706168E-3</v>
      </c>
      <c r="L56" s="267">
        <f t="shared" si="13"/>
        <v>1.1883437144368583E-3</v>
      </c>
      <c r="M56" s="107">
        <f t="shared" si="17"/>
        <v>-9.094595157886305E-4</v>
      </c>
      <c r="N56" s="103">
        <f t="shared" si="18"/>
        <v>3.9500810659890409E-3</v>
      </c>
      <c r="P56" s="60">
        <f t="shared" si="14"/>
        <v>5.9269832000718736</v>
      </c>
      <c r="Q56" s="309">
        <f t="shared" si="14"/>
        <v>5.759885524533578</v>
      </c>
      <c r="R56" s="112">
        <f t="shared" si="9"/>
        <v>-2.8192702745685066E-2</v>
      </c>
    </row>
    <row r="57" spans="1:18" ht="20.100000000000001" customHeight="1" x14ac:dyDescent="0.25">
      <c r="A57" s="68" t="s">
        <v>198</v>
      </c>
      <c r="B57" s="28">
        <v>130.93</v>
      </c>
      <c r="C57" s="261">
        <v>252.04</v>
      </c>
      <c r="D57" s="4">
        <f t="shared" si="10"/>
        <v>2.4924601320122479E-4</v>
      </c>
      <c r="E57" s="267">
        <f t="shared" si="11"/>
        <v>4.8836711054064757E-4</v>
      </c>
      <c r="F57" s="107">
        <f t="shared" si="15"/>
        <v>0.92499809058275395</v>
      </c>
      <c r="G57" s="103">
        <f t="shared" si="16"/>
        <v>0.9593778222096262</v>
      </c>
      <c r="I57" s="28">
        <v>89.614000000000004</v>
      </c>
      <c r="J57" s="261">
        <v>165.47700000000003</v>
      </c>
      <c r="K57" s="4">
        <f t="shared" si="12"/>
        <v>4.0195547341315775E-4</v>
      </c>
      <c r="L57" s="267">
        <f t="shared" si="13"/>
        <v>7.4584227311605791E-4</v>
      </c>
      <c r="M57" s="107">
        <f t="shared" si="17"/>
        <v>0.84655299395183814</v>
      </c>
      <c r="N57" s="103">
        <f t="shared" si="18"/>
        <v>0.85553456153445484</v>
      </c>
      <c r="P57" s="60">
        <f t="shared" si="14"/>
        <v>6.8444206828076073</v>
      </c>
      <c r="Q57" s="309">
        <f t="shared" si="14"/>
        <v>6.5655054753213795</v>
      </c>
      <c r="R57" s="112">
        <f t="shared" si="9"/>
        <v>-4.0750739969392956E-2</v>
      </c>
    </row>
    <row r="58" spans="1:18" ht="20.100000000000001" customHeight="1" x14ac:dyDescent="0.25">
      <c r="A58" s="68" t="s">
        <v>177</v>
      </c>
      <c r="B58" s="28">
        <v>197.19</v>
      </c>
      <c r="C58" s="261">
        <v>201.57999999999998</v>
      </c>
      <c r="D58" s="4">
        <f t="shared" si="10"/>
        <v>3.7538242834453156E-4</v>
      </c>
      <c r="E58" s="267">
        <f t="shared" si="11"/>
        <v>3.9059293026021163E-4</v>
      </c>
      <c r="F58" s="107">
        <f t="shared" ref="F58:F60" si="19">(C58-B58)/B58</f>
        <v>2.2262792230843279E-2</v>
      </c>
      <c r="G58" s="103">
        <f t="shared" ref="G58:G60" si="20">(E58-D58)/D58</f>
        <v>4.0520015768345019E-2</v>
      </c>
      <c r="I58" s="28">
        <v>134.39599999999999</v>
      </c>
      <c r="J58" s="261">
        <v>135.56100000000001</v>
      </c>
      <c r="K58" s="4">
        <f t="shared" si="12"/>
        <v>6.0282107488600822E-4</v>
      </c>
      <c r="L58" s="267">
        <f t="shared" si="13"/>
        <v>6.1100409353496813E-4</v>
      </c>
      <c r="M58" s="107">
        <f t="shared" ref="M58:M61" si="21">(J58-I58)/I58</f>
        <v>8.6684127503796286E-3</v>
      </c>
      <c r="N58" s="103">
        <f t="shared" ref="N58:N61" si="22">(L58-K58)/K58</f>
        <v>1.357453975959168E-2</v>
      </c>
      <c r="P58" s="60">
        <f t="shared" ref="P58:P61" si="23">(I58/B58)*10</f>
        <v>6.8155585983062021</v>
      </c>
      <c r="Q58" s="309">
        <f t="shared" ref="Q58:Q61" si="24">(J58/C58)*10</f>
        <v>6.7249231074511373</v>
      </c>
      <c r="R58" s="112">
        <f t="shared" ref="R58:R61" si="25">(Q58-P58)/P58</f>
        <v>-1.329832170727569E-2</v>
      </c>
    </row>
    <row r="59" spans="1:18" ht="20.100000000000001" customHeight="1" x14ac:dyDescent="0.25">
      <c r="A59" s="68" t="s">
        <v>212</v>
      </c>
      <c r="B59" s="28">
        <v>131.79</v>
      </c>
      <c r="C59" s="261">
        <v>199.29000000000002</v>
      </c>
      <c r="D59" s="4">
        <f t="shared" si="10"/>
        <v>2.5088315954929666E-4</v>
      </c>
      <c r="E59" s="267">
        <f t="shared" si="11"/>
        <v>3.8615569536440907E-4</v>
      </c>
      <c r="F59" s="107">
        <f t="shared" si="19"/>
        <v>0.51217846574095172</v>
      </c>
      <c r="G59" s="103">
        <f t="shared" si="20"/>
        <v>0.53918539633399498</v>
      </c>
      <c r="I59" s="28">
        <v>76.968000000000004</v>
      </c>
      <c r="J59" s="261">
        <v>120.26300000000002</v>
      </c>
      <c r="K59" s="4">
        <f t="shared" si="12"/>
        <v>3.4523298678402846E-4</v>
      </c>
      <c r="L59" s="267">
        <f t="shared" si="13"/>
        <v>5.4205254682981006E-4</v>
      </c>
      <c r="M59" s="107">
        <f t="shared" si="21"/>
        <v>0.56250649620621573</v>
      </c>
      <c r="N59" s="103">
        <f t="shared" si="22"/>
        <v>0.57010647180394836</v>
      </c>
      <c r="P59" s="60">
        <f t="shared" si="23"/>
        <v>5.8402003186888241</v>
      </c>
      <c r="Q59" s="309">
        <f t="shared" si="24"/>
        <v>6.0345727332028707</v>
      </c>
      <c r="R59" s="112">
        <f t="shared" si="25"/>
        <v>3.3281806086693434E-2</v>
      </c>
    </row>
    <row r="60" spans="1:18" ht="20.100000000000001" customHeight="1" x14ac:dyDescent="0.25">
      <c r="A60" s="68" t="s">
        <v>175</v>
      </c>
      <c r="B60" s="28">
        <v>201.94</v>
      </c>
      <c r="C60" s="261">
        <v>206.64999999999998</v>
      </c>
      <c r="D60" s="4">
        <f t="shared" si="10"/>
        <v>3.8442480642981238E-4</v>
      </c>
      <c r="E60" s="267">
        <f t="shared" si="11"/>
        <v>4.0041685206008894E-4</v>
      </c>
      <c r="F60" s="107">
        <f t="shared" si="19"/>
        <v>2.3323759532534315E-2</v>
      </c>
      <c r="G60" s="103">
        <f t="shared" si="20"/>
        <v>4.1599931541349083E-2</v>
      </c>
      <c r="I60" s="28">
        <v>94.030999999999992</v>
      </c>
      <c r="J60" s="261">
        <v>109.85</v>
      </c>
      <c r="K60" s="4">
        <f t="shared" si="12"/>
        <v>4.2176752650827586E-4</v>
      </c>
      <c r="L60" s="267">
        <f t="shared" si="13"/>
        <v>4.9511880020666884E-4</v>
      </c>
      <c r="M60" s="107">
        <f t="shared" si="21"/>
        <v>0.16823175335793519</v>
      </c>
      <c r="N60" s="103">
        <f t="shared" si="22"/>
        <v>0.1739139907371548</v>
      </c>
      <c r="P60" s="60">
        <f t="shared" si="23"/>
        <v>4.6563830840843812</v>
      </c>
      <c r="Q60" s="309">
        <f t="shared" si="24"/>
        <v>5.3157512702637311</v>
      </c>
      <c r="R60" s="112">
        <f t="shared" si="25"/>
        <v>0.14160522754948679</v>
      </c>
    </row>
    <row r="61" spans="1:18" ht="20.100000000000001" customHeight="1" thickBot="1" x14ac:dyDescent="0.3">
      <c r="A61" s="15" t="s">
        <v>174</v>
      </c>
      <c r="B61" s="28">
        <v>136.83000000000001</v>
      </c>
      <c r="C61" s="261">
        <v>100.42</v>
      </c>
      <c r="D61" s="4">
        <f t="shared" si="10"/>
        <v>2.6047759861241572E-4</v>
      </c>
      <c r="E61" s="267">
        <f t="shared" si="11"/>
        <v>1.9457953198100234E-4</v>
      </c>
      <c r="F61" s="107">
        <f t="shared" si="15"/>
        <v>-0.26609661623912889</v>
      </c>
      <c r="G61" s="103">
        <f t="shared" si="16"/>
        <v>-0.25298938174513846</v>
      </c>
      <c r="I61" s="28">
        <v>84.750999999999976</v>
      </c>
      <c r="J61" s="261">
        <v>81.86699999999999</v>
      </c>
      <c r="K61" s="4">
        <f t="shared" si="12"/>
        <v>3.8014292774832644E-4</v>
      </c>
      <c r="L61" s="267">
        <f t="shared" si="13"/>
        <v>3.6899308890777748E-4</v>
      </c>
      <c r="M61" s="107">
        <f t="shared" si="21"/>
        <v>-3.4029097001805134E-2</v>
      </c>
      <c r="N61" s="103">
        <f t="shared" si="22"/>
        <v>-2.9330649149760597E-2</v>
      </c>
      <c r="P61" s="60">
        <f t="shared" si="23"/>
        <v>6.1938902287510018</v>
      </c>
      <c r="Q61" s="309">
        <f t="shared" si="24"/>
        <v>8.1524596693885663</v>
      </c>
      <c r="R61" s="112">
        <f t="shared" si="25"/>
        <v>0.31620990497154966</v>
      </c>
    </row>
    <row r="62" spans="1:18" ht="26.25" customHeight="1" thickBot="1" x14ac:dyDescent="0.3">
      <c r="A62" s="19" t="s">
        <v>19</v>
      </c>
      <c r="B62" s="72">
        <v>525304.28999999992</v>
      </c>
      <c r="C62" s="306">
        <v>516087.17000000004</v>
      </c>
      <c r="D62" s="69">
        <f>SUM(D39:D61)</f>
        <v>1.0873228353037057</v>
      </c>
      <c r="E62" s="307">
        <f>SUM(E39:E61)</f>
        <v>1.0912036429814753</v>
      </c>
      <c r="F62" s="117">
        <f t="shared" si="15"/>
        <v>-1.7546249241558412E-2</v>
      </c>
      <c r="G62" s="119">
        <v>0</v>
      </c>
      <c r="H62" s="2"/>
      <c r="I62" s="72">
        <v>222945.09199999998</v>
      </c>
      <c r="J62" s="306">
        <v>221865.94400000002</v>
      </c>
      <c r="K62" s="69">
        <f>SUM(K39:K61)</f>
        <v>1.0904787982504687</v>
      </c>
      <c r="L62" s="307">
        <f>SUM(L39:L61)</f>
        <v>1.0912666479358366</v>
      </c>
      <c r="M62" s="117">
        <f t="shared" si="17"/>
        <v>-4.840420528297423E-3</v>
      </c>
      <c r="N62" s="119">
        <v>0</v>
      </c>
      <c r="O62" s="2"/>
      <c r="P62" s="51">
        <f t="shared" si="14"/>
        <v>4.2441132928878229</v>
      </c>
      <c r="Q62" s="298">
        <f t="shared" si="14"/>
        <v>4.299001348938785</v>
      </c>
      <c r="R62" s="118">
        <f t="shared" si="9"/>
        <v>1.2932749967570881E-2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146</v>
      </c>
      <c r="B68" s="70">
        <v>34918.120000000003</v>
      </c>
      <c r="C68" s="300">
        <v>34454.269999999997</v>
      </c>
      <c r="D68" s="4">
        <f>B68/$B$96</f>
        <v>0.43902079011149253</v>
      </c>
      <c r="E68" s="302">
        <f>C68/$C$96</f>
        <v>0.42399285565207823</v>
      </c>
      <c r="F68" s="120">
        <f t="shared" ref="F68:F85" si="26">(C68-B68)/B68</f>
        <v>-1.328393395749845E-2</v>
      </c>
      <c r="G68" s="121">
        <f t="shared" ref="G68:G85" si="27">(E68-D68)/D68</f>
        <v>-3.4230575858600801E-2</v>
      </c>
      <c r="I68" s="28">
        <v>31961.773000000001</v>
      </c>
      <c r="J68" s="300">
        <v>31361.759000000002</v>
      </c>
      <c r="K68" s="74">
        <f>I68/$I$96</f>
        <v>0.46857688924603264</v>
      </c>
      <c r="L68" s="302">
        <f>J68/$J$96</f>
        <v>0.44907847420972119</v>
      </c>
      <c r="M68" s="120">
        <f t="shared" ref="M68:M85" si="28">(J68-I68)/I68</f>
        <v>-1.8772863445341383E-2</v>
      </c>
      <c r="N68" s="121">
        <f t="shared" ref="N68:N85" si="29">(L68-K68)/K68</f>
        <v>-4.1611986173038802E-2</v>
      </c>
      <c r="P68" s="75">
        <f t="shared" ref="P68:Q96" si="30">(I68/B68)*10</f>
        <v>9.1533487484435021</v>
      </c>
      <c r="Q68" s="304">
        <f t="shared" si="30"/>
        <v>9.1024302648118809</v>
      </c>
      <c r="R68" s="124">
        <f t="shared" si="9"/>
        <v>-5.5628256970193272E-3</v>
      </c>
    </row>
    <row r="69" spans="1:18" ht="20.100000000000001" customHeight="1" x14ac:dyDescent="0.25">
      <c r="A69" s="68" t="s">
        <v>152</v>
      </c>
      <c r="B69" s="28">
        <v>13555.859999999999</v>
      </c>
      <c r="C69" s="261">
        <v>12800.320000000003</v>
      </c>
      <c r="D69" s="4">
        <f t="shared" ref="D69:D95" si="31">B69/$B$96</f>
        <v>0.17043599047831831</v>
      </c>
      <c r="E69" s="267">
        <f t="shared" ref="E69:E95" si="32">C69/$C$96</f>
        <v>0.15752022115286179</v>
      </c>
      <c r="F69" s="122">
        <f t="shared" si="26"/>
        <v>-5.5735305616906303E-2</v>
      </c>
      <c r="G69" s="103">
        <f t="shared" si="27"/>
        <v>-7.578076255613142E-2</v>
      </c>
      <c r="I69" s="28">
        <v>12139.701999999999</v>
      </c>
      <c r="J69" s="261">
        <v>12113.694999999998</v>
      </c>
      <c r="K69" s="35">
        <f t="shared" ref="K69:K96" si="33">I69/$I$96</f>
        <v>0.17797460108154328</v>
      </c>
      <c r="L69" s="267">
        <f t="shared" ref="L69:L96" si="34">J69/$J$96</f>
        <v>0.17345964770795946</v>
      </c>
      <c r="M69" s="122">
        <f t="shared" si="28"/>
        <v>-2.1423095888186898E-3</v>
      </c>
      <c r="N69" s="103">
        <f t="shared" si="29"/>
        <v>-2.5368526442237596E-2</v>
      </c>
      <c r="P69" s="73">
        <f t="shared" si="30"/>
        <v>8.9553167412469588</v>
      </c>
      <c r="Q69" s="274">
        <f t="shared" si="30"/>
        <v>9.4635876290592691</v>
      </c>
      <c r="R69" s="112">
        <f t="shared" si="9"/>
        <v>5.675632727442062E-2</v>
      </c>
    </row>
    <row r="70" spans="1:18" ht="20.100000000000001" customHeight="1" x14ac:dyDescent="0.25">
      <c r="A70" s="68" t="s">
        <v>153</v>
      </c>
      <c r="B70" s="28">
        <v>6035.8700000000008</v>
      </c>
      <c r="C70" s="261">
        <v>6308.3399999999992</v>
      </c>
      <c r="D70" s="4">
        <f t="shared" si="31"/>
        <v>7.5888175434709965E-2</v>
      </c>
      <c r="E70" s="267">
        <f t="shared" si="32"/>
        <v>7.7630177363334968E-2</v>
      </c>
      <c r="F70" s="122">
        <f t="shared" si="26"/>
        <v>4.5141793975019079E-2</v>
      </c>
      <c r="G70" s="103">
        <f t="shared" si="27"/>
        <v>2.295485322510786E-2</v>
      </c>
      <c r="I70" s="28">
        <v>4015.308</v>
      </c>
      <c r="J70" s="261">
        <v>3995.7290000000003</v>
      </c>
      <c r="K70" s="35">
        <f t="shared" si="33"/>
        <v>5.8866588283594555E-2</v>
      </c>
      <c r="L70" s="267">
        <f t="shared" si="34"/>
        <v>5.7216047182670308E-2</v>
      </c>
      <c r="M70" s="122">
        <f t="shared" si="28"/>
        <v>-4.8760892066062487E-3</v>
      </c>
      <c r="N70" s="103">
        <f t="shared" si="29"/>
        <v>-2.8038674383041043E-2</v>
      </c>
      <c r="P70" s="73">
        <f t="shared" si="30"/>
        <v>6.6524096774781425</v>
      </c>
      <c r="Q70" s="274">
        <f t="shared" si="30"/>
        <v>6.3340419191102582</v>
      </c>
      <c r="R70" s="112">
        <f t="shared" si="9"/>
        <v>-4.7857509354200529E-2</v>
      </c>
    </row>
    <row r="71" spans="1:18" ht="20.100000000000001" customHeight="1" x14ac:dyDescent="0.25">
      <c r="A71" s="68" t="s">
        <v>161</v>
      </c>
      <c r="B71" s="28">
        <v>1118.06</v>
      </c>
      <c r="C71" s="261">
        <v>1482.46</v>
      </c>
      <c r="D71" s="4">
        <f t="shared" si="31"/>
        <v>1.4057216843061862E-2</v>
      </c>
      <c r="E71" s="267">
        <f t="shared" si="32"/>
        <v>1.8243092910979683E-2</v>
      </c>
      <c r="F71" s="122">
        <f t="shared" si="26"/>
        <v>0.32592168577714981</v>
      </c>
      <c r="G71" s="103">
        <f t="shared" si="27"/>
        <v>0.29777416928613565</v>
      </c>
      <c r="I71" s="28">
        <v>2878.9590000000003</v>
      </c>
      <c r="J71" s="261">
        <v>3554.6230000000005</v>
      </c>
      <c r="K71" s="35">
        <f t="shared" si="33"/>
        <v>4.2207096974465994E-2</v>
      </c>
      <c r="L71" s="267">
        <f t="shared" si="34"/>
        <v>5.089971749450603E-2</v>
      </c>
      <c r="M71" s="122">
        <f t="shared" si="28"/>
        <v>0.23469038635145556</v>
      </c>
      <c r="N71" s="103">
        <f t="shared" si="29"/>
        <v>0.20595163238302808</v>
      </c>
      <c r="P71" s="73">
        <f t="shared" si="30"/>
        <v>25.749593045095974</v>
      </c>
      <c r="Q71" s="274">
        <f t="shared" si="30"/>
        <v>23.977867868273009</v>
      </c>
      <c r="R71" s="112">
        <f t="shared" si="9"/>
        <v>-6.8805948650143473E-2</v>
      </c>
    </row>
    <row r="72" spans="1:18" ht="20.100000000000001" customHeight="1" x14ac:dyDescent="0.25">
      <c r="A72" s="68" t="s">
        <v>151</v>
      </c>
      <c r="B72" s="28">
        <v>5757.8300000000017</v>
      </c>
      <c r="C72" s="261">
        <v>6607.72</v>
      </c>
      <c r="D72" s="4">
        <f t="shared" si="31"/>
        <v>7.2392416199029488E-2</v>
      </c>
      <c r="E72" s="267">
        <f t="shared" si="32"/>
        <v>8.1314335556938247E-2</v>
      </c>
      <c r="F72" s="122">
        <f t="shared" si="26"/>
        <v>0.14760595571595519</v>
      </c>
      <c r="G72" s="103">
        <f t="shared" si="27"/>
        <v>0.12324383998151961</v>
      </c>
      <c r="I72" s="28">
        <v>2444.6030000000001</v>
      </c>
      <c r="J72" s="261">
        <v>3007.5279999999998</v>
      </c>
      <c r="K72" s="35">
        <f t="shared" si="33"/>
        <v>3.5839202949771248E-2</v>
      </c>
      <c r="L72" s="267">
        <f t="shared" si="34"/>
        <v>4.3065699388322387E-2</v>
      </c>
      <c r="M72" s="122">
        <f t="shared" si="28"/>
        <v>0.23027256368416454</v>
      </c>
      <c r="N72" s="103">
        <f t="shared" si="29"/>
        <v>0.20163663931586578</v>
      </c>
      <c r="P72" s="73">
        <f t="shared" si="30"/>
        <v>4.2457019397932889</v>
      </c>
      <c r="Q72" s="274">
        <f t="shared" si="30"/>
        <v>4.551536687389901</v>
      </c>
      <c r="R72" s="112">
        <f t="shared" ref="R72:R85" si="35">(Q72-P72)/P72</f>
        <v>7.2033965627719576E-2</v>
      </c>
    </row>
    <row r="73" spans="1:18" ht="20.100000000000001" customHeight="1" x14ac:dyDescent="0.25">
      <c r="A73" s="68" t="s">
        <v>181</v>
      </c>
      <c r="B73" s="28">
        <v>1000.3900000000001</v>
      </c>
      <c r="C73" s="261">
        <v>1252.7899999999997</v>
      </c>
      <c r="D73" s="4">
        <f t="shared" si="31"/>
        <v>1.2577767881536464E-2</v>
      </c>
      <c r="E73" s="267">
        <f t="shared" si="32"/>
        <v>1.5416783163084488E-2</v>
      </c>
      <c r="F73" s="122">
        <f t="shared" si="26"/>
        <v>0.25230160237507332</v>
      </c>
      <c r="G73" s="103">
        <f t="shared" si="27"/>
        <v>0.22571694026215555</v>
      </c>
      <c r="I73" s="28">
        <v>1547.5810000000001</v>
      </c>
      <c r="J73" s="261">
        <v>1919.7940000000003</v>
      </c>
      <c r="K73" s="35">
        <f t="shared" si="33"/>
        <v>2.2688374979581528E-2</v>
      </c>
      <c r="L73" s="267">
        <f t="shared" si="34"/>
        <v>2.7490108584693147E-2</v>
      </c>
      <c r="M73" s="122">
        <f t="shared" si="28"/>
        <v>0.24051277445251665</v>
      </c>
      <c r="N73" s="103">
        <f t="shared" si="29"/>
        <v>0.21163849810455593</v>
      </c>
      <c r="P73" s="73">
        <f t="shared" si="30"/>
        <v>15.46977678705305</v>
      </c>
      <c r="Q73" s="274">
        <f t="shared" si="30"/>
        <v>15.324148500546785</v>
      </c>
      <c r="R73" s="112">
        <f t="shared" si="35"/>
        <v>-9.4137290092086816E-3</v>
      </c>
    </row>
    <row r="74" spans="1:18" ht="20.100000000000001" customHeight="1" x14ac:dyDescent="0.25">
      <c r="A74" s="68" t="s">
        <v>155</v>
      </c>
      <c r="B74" s="28">
        <v>1728.4</v>
      </c>
      <c r="C74" s="261">
        <v>2502.5</v>
      </c>
      <c r="D74" s="4">
        <f t="shared" si="31"/>
        <v>2.1730938940260919E-2</v>
      </c>
      <c r="E74" s="267">
        <f t="shared" si="32"/>
        <v>3.0795663970512966E-2</v>
      </c>
      <c r="F74" s="122">
        <f t="shared" si="26"/>
        <v>0.44787086322610498</v>
      </c>
      <c r="G74" s="103">
        <f t="shared" si="27"/>
        <v>0.417134531332092</v>
      </c>
      <c r="I74" s="28">
        <v>1226.7170000000001</v>
      </c>
      <c r="J74" s="261">
        <v>1782.5779999999997</v>
      </c>
      <c r="K74" s="35">
        <f t="shared" si="33"/>
        <v>1.7984335094465047E-2</v>
      </c>
      <c r="L74" s="267">
        <f t="shared" si="34"/>
        <v>2.5525271347178462E-2</v>
      </c>
      <c r="M74" s="122">
        <f t="shared" si="28"/>
        <v>0.45312896128446872</v>
      </c>
      <c r="N74" s="103">
        <f t="shared" si="29"/>
        <v>0.41930581325935434</v>
      </c>
      <c r="P74" s="73">
        <f t="shared" si="30"/>
        <v>7.0974137931034491</v>
      </c>
      <c r="Q74" s="274">
        <f t="shared" si="30"/>
        <v>7.1231888111888093</v>
      </c>
      <c r="R74" s="112">
        <f t="shared" si="35"/>
        <v>3.6316070665635648E-3</v>
      </c>
    </row>
    <row r="75" spans="1:18" ht="20.100000000000001" customHeight="1" x14ac:dyDescent="0.25">
      <c r="A75" s="68" t="s">
        <v>160</v>
      </c>
      <c r="B75" s="28">
        <v>1700.5200000000002</v>
      </c>
      <c r="C75" s="261">
        <v>1572.5100000000002</v>
      </c>
      <c r="D75" s="4">
        <f t="shared" si="31"/>
        <v>2.1380407478993581E-2</v>
      </c>
      <c r="E75" s="267">
        <f t="shared" si="32"/>
        <v>1.9351244575533007E-2</v>
      </c>
      <c r="F75" s="122">
        <f t="shared" si="26"/>
        <v>-7.527697410203936E-2</v>
      </c>
      <c r="G75" s="103">
        <f t="shared" si="27"/>
        <v>-9.4907587961279183E-2</v>
      </c>
      <c r="I75" s="28">
        <v>1606.9</v>
      </c>
      <c r="J75" s="261">
        <v>1339.6609999999998</v>
      </c>
      <c r="K75" s="35">
        <f t="shared" si="33"/>
        <v>2.3558023621826296E-2</v>
      </c>
      <c r="L75" s="267">
        <f t="shared" si="34"/>
        <v>1.9183009404487458E-2</v>
      </c>
      <c r="M75" s="122">
        <f t="shared" si="28"/>
        <v>-0.16630717530649092</v>
      </c>
      <c r="N75" s="103">
        <f t="shared" si="29"/>
        <v>-0.18571227737820192</v>
      </c>
      <c r="P75" s="73">
        <f t="shared" si="30"/>
        <v>9.4494625173476336</v>
      </c>
      <c r="Q75" s="274">
        <f t="shared" si="30"/>
        <v>8.5192526597605074</v>
      </c>
      <c r="R75" s="112">
        <f t="shared" si="35"/>
        <v>-9.84405045132902E-2</v>
      </c>
    </row>
    <row r="76" spans="1:18" ht="20.100000000000001" customHeight="1" x14ac:dyDescent="0.25">
      <c r="A76" s="68" t="s">
        <v>167</v>
      </c>
      <c r="B76" s="28">
        <v>1212.6200000000001</v>
      </c>
      <c r="C76" s="261">
        <v>1885.53</v>
      </c>
      <c r="D76" s="4">
        <f t="shared" si="31"/>
        <v>1.5246106906815089E-2</v>
      </c>
      <c r="E76" s="267">
        <f t="shared" si="32"/>
        <v>2.3203256058470057E-2</v>
      </c>
      <c r="F76" s="122">
        <f t="shared" si="26"/>
        <v>0.55492239943263333</v>
      </c>
      <c r="G76" s="103">
        <f t="shared" si="27"/>
        <v>0.52191350882487131</v>
      </c>
      <c r="I76" s="28">
        <v>765.26799999999992</v>
      </c>
      <c r="J76" s="261">
        <v>1313.3620000000001</v>
      </c>
      <c r="K76" s="35">
        <f t="shared" si="33"/>
        <v>1.1219243027585887E-2</v>
      </c>
      <c r="L76" s="267">
        <f t="shared" si="34"/>
        <v>1.8806426101451383E-2</v>
      </c>
      <c r="M76" s="122">
        <f t="shared" si="28"/>
        <v>0.71621183689896906</v>
      </c>
      <c r="N76" s="103">
        <f t="shared" si="29"/>
        <v>0.67626515043930524</v>
      </c>
      <c r="P76" s="73">
        <f t="shared" si="30"/>
        <v>6.3108640794313136</v>
      </c>
      <c r="Q76" s="274">
        <f t="shared" si="30"/>
        <v>6.9654792021341478</v>
      </c>
      <c r="R76" s="112">
        <f t="shared" si="35"/>
        <v>0.10372828735709724</v>
      </c>
    </row>
    <row r="77" spans="1:18" ht="20.100000000000001" customHeight="1" x14ac:dyDescent="0.25">
      <c r="A77" s="68" t="s">
        <v>185</v>
      </c>
      <c r="B77" s="28">
        <v>1193.0899999999999</v>
      </c>
      <c r="C77" s="261">
        <v>1574.78</v>
      </c>
      <c r="D77" s="4">
        <f t="shared" si="31"/>
        <v>1.5000558863825444E-2</v>
      </c>
      <c r="E77" s="267">
        <f t="shared" si="32"/>
        <v>1.9379179103889876E-2</v>
      </c>
      <c r="F77" s="122">
        <f t="shared" si="26"/>
        <v>0.31991718981803557</v>
      </c>
      <c r="G77" s="103">
        <f t="shared" si="27"/>
        <v>0.29189714062078587</v>
      </c>
      <c r="I77" s="28">
        <v>816.53000000000009</v>
      </c>
      <c r="J77" s="261">
        <v>1134.1130000000001</v>
      </c>
      <c r="K77" s="35">
        <f t="shared" si="33"/>
        <v>1.1970771689544978E-2</v>
      </c>
      <c r="L77" s="267">
        <f t="shared" si="34"/>
        <v>1.6239705675354803E-2</v>
      </c>
      <c r="M77" s="122">
        <f t="shared" si="28"/>
        <v>0.38894223114888604</v>
      </c>
      <c r="N77" s="103">
        <f t="shared" si="29"/>
        <v>0.35661309868086638</v>
      </c>
      <c r="P77" s="73">
        <f t="shared" si="30"/>
        <v>6.8438256963012023</v>
      </c>
      <c r="Q77" s="274">
        <f t="shared" si="30"/>
        <v>7.2017234153342056</v>
      </c>
      <c r="R77" s="112">
        <f t="shared" si="35"/>
        <v>5.2294978702691362E-2</v>
      </c>
    </row>
    <row r="78" spans="1:18" ht="20.100000000000001" customHeight="1" x14ac:dyDescent="0.25">
      <c r="A78" s="68" t="s">
        <v>182</v>
      </c>
      <c r="B78" s="28">
        <v>635.43999999999994</v>
      </c>
      <c r="C78" s="261">
        <v>553.4</v>
      </c>
      <c r="D78" s="4">
        <f t="shared" si="31"/>
        <v>7.9893009952553794E-3</v>
      </c>
      <c r="E78" s="267">
        <f t="shared" si="32"/>
        <v>6.8101180584542956E-3</v>
      </c>
      <c r="F78" s="122">
        <f t="shared" si="26"/>
        <v>-0.12910739015485329</v>
      </c>
      <c r="G78" s="103">
        <f t="shared" si="27"/>
        <v>-0.14759525739502957</v>
      </c>
      <c r="I78" s="28">
        <v>629.29499999999996</v>
      </c>
      <c r="J78" s="261">
        <v>1115.171</v>
      </c>
      <c r="K78" s="35">
        <f t="shared" si="33"/>
        <v>9.2258052617444613E-3</v>
      </c>
      <c r="L78" s="267">
        <f t="shared" si="34"/>
        <v>1.5968469471464564E-2</v>
      </c>
      <c r="M78" s="122">
        <f t="shared" si="28"/>
        <v>0.77209575795135843</v>
      </c>
      <c r="N78" s="103">
        <f t="shared" si="29"/>
        <v>0.73084831279488405</v>
      </c>
      <c r="P78" s="73">
        <f t="shared" si="30"/>
        <v>9.9032953544001003</v>
      </c>
      <c r="Q78" s="274">
        <f t="shared" si="30"/>
        <v>20.151264907842432</v>
      </c>
      <c r="R78" s="112">
        <f t="shared" si="35"/>
        <v>1.0348039906624706</v>
      </c>
    </row>
    <row r="79" spans="1:18" ht="20.100000000000001" customHeight="1" x14ac:dyDescent="0.25">
      <c r="A79" s="68" t="s">
        <v>162</v>
      </c>
      <c r="B79" s="28">
        <v>2002.0599999999997</v>
      </c>
      <c r="C79" s="261">
        <v>1656.14</v>
      </c>
      <c r="D79" s="4">
        <f t="shared" si="31"/>
        <v>2.5171629029587347E-2</v>
      </c>
      <c r="E79" s="267">
        <f t="shared" si="32"/>
        <v>2.038039197927087E-2</v>
      </c>
      <c r="F79" s="122">
        <f t="shared" si="26"/>
        <v>-0.17278203450446025</v>
      </c>
      <c r="G79" s="103">
        <f t="shared" si="27"/>
        <v>-0.19034274836502396</v>
      </c>
      <c r="I79" s="28">
        <v>1560.7250000000001</v>
      </c>
      <c r="J79" s="261">
        <v>995.87100000000009</v>
      </c>
      <c r="K79" s="35">
        <f t="shared" si="33"/>
        <v>2.2881073132848866E-2</v>
      </c>
      <c r="L79" s="267">
        <f t="shared" si="34"/>
        <v>1.42601768347786E-2</v>
      </c>
      <c r="M79" s="122">
        <f t="shared" si="28"/>
        <v>-0.36191769850550226</v>
      </c>
      <c r="N79" s="103">
        <f t="shared" si="29"/>
        <v>-0.37676975411148034</v>
      </c>
      <c r="P79" s="73">
        <f t="shared" si="30"/>
        <v>7.7955955365973058</v>
      </c>
      <c r="Q79" s="274">
        <f t="shared" si="30"/>
        <v>6.0132054053401287</v>
      </c>
      <c r="R79" s="112">
        <f t="shared" si="35"/>
        <v>-0.22864066290888807</v>
      </c>
    </row>
    <row r="80" spans="1:18" ht="20.100000000000001" customHeight="1" x14ac:dyDescent="0.25">
      <c r="A80" s="68" t="s">
        <v>186</v>
      </c>
      <c r="B80" s="28">
        <v>1144.03</v>
      </c>
      <c r="C80" s="261">
        <v>1146.3400000000001</v>
      </c>
      <c r="D80" s="4">
        <f t="shared" si="31"/>
        <v>1.438373413320221E-2</v>
      </c>
      <c r="E80" s="267">
        <f t="shared" si="32"/>
        <v>1.4106813760622514E-2</v>
      </c>
      <c r="F80" s="122">
        <f t="shared" si="26"/>
        <v>2.019177818763645E-3</v>
      </c>
      <c r="G80" s="103">
        <f t="shared" si="27"/>
        <v>-1.9252328360302235E-2</v>
      </c>
      <c r="I80" s="28">
        <v>823.02500000000009</v>
      </c>
      <c r="J80" s="261">
        <v>749.70100000000002</v>
      </c>
      <c r="K80" s="35">
        <f t="shared" si="33"/>
        <v>1.2065991904507802E-2</v>
      </c>
      <c r="L80" s="267">
        <f t="shared" si="34"/>
        <v>1.0735194451098938E-2</v>
      </c>
      <c r="M80" s="122">
        <f t="shared" si="28"/>
        <v>-8.9090853862276428E-2</v>
      </c>
      <c r="N80" s="103">
        <f t="shared" si="29"/>
        <v>-0.11029324931932732</v>
      </c>
      <c r="P80" s="73">
        <f t="shared" si="30"/>
        <v>7.1940858194278139</v>
      </c>
      <c r="Q80" s="274">
        <f t="shared" si="30"/>
        <v>6.5399532424935005</v>
      </c>
      <c r="R80" s="112">
        <f t="shared" si="35"/>
        <v>-9.0926435040267595E-2</v>
      </c>
    </row>
    <row r="81" spans="1:18" ht="20.100000000000001" customHeight="1" x14ac:dyDescent="0.25">
      <c r="A81" s="68" t="s">
        <v>188</v>
      </c>
      <c r="B81" s="28">
        <v>1080.1499999999999</v>
      </c>
      <c r="C81" s="261">
        <v>805.41</v>
      </c>
      <c r="D81" s="4">
        <f t="shared" si="31"/>
        <v>1.3580579551216634E-2</v>
      </c>
      <c r="E81" s="267">
        <f t="shared" si="32"/>
        <v>9.9113429444518866E-3</v>
      </c>
      <c r="F81" s="122">
        <f t="shared" si="26"/>
        <v>-0.25435356200527698</v>
      </c>
      <c r="G81" s="103">
        <f t="shared" si="27"/>
        <v>-0.27018262312936664</v>
      </c>
      <c r="I81" s="28">
        <v>856.529</v>
      </c>
      <c r="J81" s="261">
        <v>733.86199999999997</v>
      </c>
      <c r="K81" s="35">
        <f t="shared" si="33"/>
        <v>1.2557178676195938E-2</v>
      </c>
      <c r="L81" s="267">
        <f t="shared" si="34"/>
        <v>1.0508391038924009E-2</v>
      </c>
      <c r="M81" s="122">
        <f t="shared" si="28"/>
        <v>-0.14321406513965088</v>
      </c>
      <c r="N81" s="103">
        <f t="shared" si="29"/>
        <v>-0.16315668432398125</v>
      </c>
      <c r="P81" s="73">
        <f t="shared" si="30"/>
        <v>7.9297227236957832</v>
      </c>
      <c r="Q81" s="274">
        <f t="shared" si="30"/>
        <v>9.1116574167194351</v>
      </c>
      <c r="R81" s="112">
        <f t="shared" si="35"/>
        <v>0.14905120067966146</v>
      </c>
    </row>
    <row r="82" spans="1:18" ht="20.100000000000001" customHeight="1" x14ac:dyDescent="0.25">
      <c r="A82" s="68" t="s">
        <v>179</v>
      </c>
      <c r="B82" s="28">
        <v>816.45999999999992</v>
      </c>
      <c r="C82" s="261">
        <v>594.73</v>
      </c>
      <c r="D82" s="4">
        <f t="shared" si="31"/>
        <v>1.0265240920600225E-2</v>
      </c>
      <c r="E82" s="267">
        <f t="shared" si="32"/>
        <v>7.3187233699033676E-3</v>
      </c>
      <c r="F82" s="122">
        <f t="shared" si="26"/>
        <v>-0.27157484751243161</v>
      </c>
      <c r="G82" s="103">
        <f t="shared" si="27"/>
        <v>-0.28703832413555957</v>
      </c>
      <c r="I82" s="28">
        <v>735.81499999999994</v>
      </c>
      <c r="J82" s="261">
        <v>604.04899999999998</v>
      </c>
      <c r="K82" s="35">
        <f t="shared" si="33"/>
        <v>1.0787446108217134E-2</v>
      </c>
      <c r="L82" s="267">
        <f t="shared" si="34"/>
        <v>8.6495595884117302E-3</v>
      </c>
      <c r="M82" s="122">
        <f t="shared" si="28"/>
        <v>-0.17907490333847498</v>
      </c>
      <c r="N82" s="103">
        <f t="shared" si="29"/>
        <v>-0.19818282273289031</v>
      </c>
      <c r="P82" s="73">
        <f t="shared" si="30"/>
        <v>9.0122602454498697</v>
      </c>
      <c r="Q82" s="274">
        <f t="shared" si="30"/>
        <v>10.15669295310477</v>
      </c>
      <c r="R82" s="112">
        <f t="shared" si="35"/>
        <v>0.12698620284880299</v>
      </c>
    </row>
    <row r="83" spans="1:18" ht="20.100000000000001" customHeight="1" x14ac:dyDescent="0.25">
      <c r="A83" s="68" t="s">
        <v>191</v>
      </c>
      <c r="B83" s="28">
        <v>352.94</v>
      </c>
      <c r="C83" s="261">
        <v>368.21000000000004</v>
      </c>
      <c r="D83" s="4">
        <f t="shared" si="31"/>
        <v>4.4374667840636943E-3</v>
      </c>
      <c r="E83" s="267">
        <f t="shared" si="32"/>
        <v>4.5311773948381942E-3</v>
      </c>
      <c r="F83" s="122">
        <f t="shared" si="26"/>
        <v>4.32651442171475E-2</v>
      </c>
      <c r="G83" s="103">
        <f t="shared" si="27"/>
        <v>2.1118042192686027E-2</v>
      </c>
      <c r="I83" s="28">
        <v>337.45799999999997</v>
      </c>
      <c r="J83" s="261">
        <v>371.54300000000001</v>
      </c>
      <c r="K83" s="35">
        <f t="shared" si="33"/>
        <v>4.947316905454139E-3</v>
      </c>
      <c r="L83" s="267">
        <f t="shared" si="34"/>
        <v>5.3202361367327144E-3</v>
      </c>
      <c r="M83" s="122">
        <f t="shared" si="28"/>
        <v>0.10100516212387924</v>
      </c>
      <c r="N83" s="103">
        <f t="shared" si="29"/>
        <v>7.5378076320005497E-2</v>
      </c>
      <c r="P83" s="73">
        <f t="shared" si="30"/>
        <v>9.5613418711395699</v>
      </c>
      <c r="Q83" s="274">
        <f t="shared" si="30"/>
        <v>10.090518997311316</v>
      </c>
      <c r="R83" s="112">
        <f t="shared" si="35"/>
        <v>5.5345487412079709E-2</v>
      </c>
    </row>
    <row r="84" spans="1:18" ht="20.100000000000001" customHeight="1" x14ac:dyDescent="0.25">
      <c r="A84" s="68" t="s">
        <v>150</v>
      </c>
      <c r="B84" s="28">
        <v>818.92000000000007</v>
      </c>
      <c r="C84" s="261">
        <v>481.25000000000011</v>
      </c>
      <c r="D84" s="4">
        <f t="shared" si="31"/>
        <v>1.029617016718264E-2</v>
      </c>
      <c r="E84" s="267">
        <f t="shared" si="32"/>
        <v>5.922243071252495E-3</v>
      </c>
      <c r="F84" s="122">
        <f t="shared" si="26"/>
        <v>-0.41233575929272692</v>
      </c>
      <c r="G84" s="103">
        <f t="shared" si="27"/>
        <v>-0.42481107294354192</v>
      </c>
      <c r="I84" s="28">
        <v>566.07100000000014</v>
      </c>
      <c r="J84" s="261">
        <v>299.23499999999996</v>
      </c>
      <c r="K84" s="35">
        <f t="shared" si="33"/>
        <v>8.298907206192566E-3</v>
      </c>
      <c r="L84" s="267">
        <f t="shared" si="34"/>
        <v>4.2848361034260197E-3</v>
      </c>
      <c r="M84" s="122">
        <f t="shared" si="28"/>
        <v>-0.47138256508459209</v>
      </c>
      <c r="N84" s="103">
        <f t="shared" si="29"/>
        <v>-0.48368670754280568</v>
      </c>
      <c r="P84" s="73">
        <f t="shared" si="30"/>
        <v>6.912409026522738</v>
      </c>
      <c r="Q84" s="274">
        <f t="shared" si="30"/>
        <v>6.2178701298701275</v>
      </c>
      <c r="R84" s="112">
        <f t="shared" si="35"/>
        <v>-0.10047711210197231</v>
      </c>
    </row>
    <row r="85" spans="1:18" ht="20.100000000000001" customHeight="1" x14ac:dyDescent="0.25">
      <c r="A85" s="68" t="s">
        <v>199</v>
      </c>
      <c r="B85" s="28">
        <v>691.91</v>
      </c>
      <c r="C85" s="261">
        <v>627.20000000000005</v>
      </c>
      <c r="D85" s="4">
        <f t="shared" si="31"/>
        <v>8.6992906515597854E-3</v>
      </c>
      <c r="E85" s="267">
        <f t="shared" si="32"/>
        <v>7.7182978790432503E-3</v>
      </c>
      <c r="F85" s="122">
        <f t="shared" si="26"/>
        <v>-9.3523724183781021E-2</v>
      </c>
      <c r="G85" s="103">
        <f t="shared" si="27"/>
        <v>-0.11276698432195076</v>
      </c>
      <c r="I85" s="28">
        <v>308.67399999999998</v>
      </c>
      <c r="J85" s="261">
        <v>288.35899999999998</v>
      </c>
      <c r="K85" s="35">
        <f t="shared" si="33"/>
        <v>4.5253278881346743E-3</v>
      </c>
      <c r="L85" s="267">
        <f t="shared" si="34"/>
        <v>4.129099383253375E-3</v>
      </c>
      <c r="M85" s="122">
        <f t="shared" si="28"/>
        <v>-6.5813771163104107E-2</v>
      </c>
      <c r="N85" s="103">
        <f t="shared" si="29"/>
        <v>-8.7557965892417003E-2</v>
      </c>
      <c r="P85" s="73">
        <f t="shared" si="30"/>
        <v>4.4611871486175945</v>
      </c>
      <c r="Q85" s="274">
        <f t="shared" si="30"/>
        <v>4.5975605867346934</v>
      </c>
      <c r="R85" s="112">
        <f t="shared" si="35"/>
        <v>3.0568867338228004E-2</v>
      </c>
    </row>
    <row r="86" spans="1:18" ht="20.100000000000001" customHeight="1" x14ac:dyDescent="0.25">
      <c r="A86" s="68" t="s">
        <v>187</v>
      </c>
      <c r="B86" s="28">
        <v>215.37</v>
      </c>
      <c r="C86" s="261">
        <v>296.90999999999997</v>
      </c>
      <c r="D86" s="4">
        <f t="shared" si="31"/>
        <v>2.707817819696826E-3</v>
      </c>
      <c r="E86" s="267">
        <f t="shared" si="32"/>
        <v>3.6537624733206809E-3</v>
      </c>
      <c r="F86" s="122">
        <f t="shared" ref="F86:F93" si="36">(C86-B86)/B86</f>
        <v>0.37860426243209344</v>
      </c>
      <c r="G86" s="103">
        <f t="shared" ref="G86:G93" si="37">(E86-D86)/D86</f>
        <v>0.3493383663934102</v>
      </c>
      <c r="I86" s="28">
        <v>196.71</v>
      </c>
      <c r="J86" s="261">
        <v>275.62200000000007</v>
      </c>
      <c r="K86" s="35">
        <f t="shared" si="33"/>
        <v>2.8838750554791527E-3</v>
      </c>
      <c r="L86" s="267">
        <f t="shared" si="34"/>
        <v>3.9467144434925288E-3</v>
      </c>
      <c r="M86" s="122">
        <f t="shared" ref="M86:M93" si="38">(J86-I86)/I86</f>
        <v>0.40115906664633244</v>
      </c>
      <c r="N86" s="103">
        <f t="shared" ref="N86:N93" si="39">(L86-K86)/K86</f>
        <v>0.36854557412050798</v>
      </c>
      <c r="P86" s="73">
        <f t="shared" ref="P86:P93" si="40">(I86/B86)*10</f>
        <v>9.1335840646329576</v>
      </c>
      <c r="Q86" s="274">
        <f t="shared" ref="Q86:Q93" si="41">(J86/C86)*10</f>
        <v>9.2830150550671959</v>
      </c>
      <c r="R86" s="112">
        <f t="shared" ref="R86:R93" si="42">(Q86-P86)/P86</f>
        <v>1.6360608209964878E-2</v>
      </c>
    </row>
    <row r="87" spans="1:18" ht="20.100000000000001" customHeight="1" x14ac:dyDescent="0.25">
      <c r="A87" s="68" t="s">
        <v>163</v>
      </c>
      <c r="B87" s="28">
        <v>223.43</v>
      </c>
      <c r="C87" s="261">
        <v>202.18</v>
      </c>
      <c r="D87" s="4">
        <f t="shared" si="31"/>
        <v>2.8091551072798528E-3</v>
      </c>
      <c r="E87" s="267">
        <f t="shared" si="32"/>
        <v>2.4880189177056192E-3</v>
      </c>
      <c r="F87" s="122">
        <f t="shared" si="36"/>
        <v>-9.5108087544197278E-2</v>
      </c>
      <c r="G87" s="103">
        <f t="shared" si="37"/>
        <v>-0.1143177138001449</v>
      </c>
      <c r="I87" s="28">
        <v>660.73400000000004</v>
      </c>
      <c r="J87" s="261">
        <v>273.89100000000002</v>
      </c>
      <c r="K87" s="35">
        <f t="shared" si="33"/>
        <v>9.6867180158963073E-3</v>
      </c>
      <c r="L87" s="267">
        <f t="shared" si="34"/>
        <v>3.9219277330641671E-3</v>
      </c>
      <c r="M87" s="122">
        <f t="shared" si="38"/>
        <v>-0.5854746388107771</v>
      </c>
      <c r="N87" s="103">
        <f t="shared" si="39"/>
        <v>-0.59512316487089634</v>
      </c>
      <c r="P87" s="73">
        <f t="shared" si="40"/>
        <v>29.572304524907128</v>
      </c>
      <c r="Q87" s="274">
        <f t="shared" si="41"/>
        <v>13.546888910871502</v>
      </c>
      <c r="R87" s="112">
        <f t="shared" si="42"/>
        <v>-0.54190621500391689</v>
      </c>
    </row>
    <row r="88" spans="1:18" ht="20.100000000000001" customHeight="1" x14ac:dyDescent="0.25">
      <c r="A88" s="68" t="s">
        <v>192</v>
      </c>
      <c r="B88" s="28">
        <v>441.57000000000016</v>
      </c>
      <c r="C88" s="261">
        <v>435.86999999999995</v>
      </c>
      <c r="D88" s="4">
        <f t="shared" si="31"/>
        <v>5.5517997615430557E-3</v>
      </c>
      <c r="E88" s="267">
        <f t="shared" si="32"/>
        <v>5.3637986233076862E-3</v>
      </c>
      <c r="F88" s="122">
        <f t="shared" si="36"/>
        <v>-1.2908485630817795E-2</v>
      </c>
      <c r="G88" s="103">
        <f t="shared" si="37"/>
        <v>-3.3863097789952862E-2</v>
      </c>
      <c r="I88" s="28">
        <v>283.33100000000002</v>
      </c>
      <c r="J88" s="261">
        <v>264.16399999999999</v>
      </c>
      <c r="K88" s="35">
        <f t="shared" si="33"/>
        <v>4.1537857930149143E-3</v>
      </c>
      <c r="L88" s="267">
        <f t="shared" si="34"/>
        <v>3.7826438900042812E-3</v>
      </c>
      <c r="M88" s="122">
        <f t="shared" si="38"/>
        <v>-6.7648792401819882E-2</v>
      </c>
      <c r="N88" s="103">
        <f t="shared" si="39"/>
        <v>-8.9350275027362355E-2</v>
      </c>
      <c r="P88" s="73">
        <f t="shared" si="40"/>
        <v>6.4164458636229789</v>
      </c>
      <c r="Q88" s="274">
        <f t="shared" si="41"/>
        <v>6.0606144033771532</v>
      </c>
      <c r="R88" s="112">
        <f t="shared" si="42"/>
        <v>-5.5456161839244317E-2</v>
      </c>
    </row>
    <row r="89" spans="1:18" ht="20.100000000000001" customHeight="1" x14ac:dyDescent="0.25">
      <c r="A89" s="68" t="s">
        <v>196</v>
      </c>
      <c r="B89" s="28">
        <v>26.62</v>
      </c>
      <c r="C89" s="261">
        <v>442.29</v>
      </c>
      <c r="D89" s="4">
        <f t="shared" si="31"/>
        <v>3.3468965204220419E-4</v>
      </c>
      <c r="E89" s="267">
        <f t="shared" si="32"/>
        <v>5.4428028841231489E-3</v>
      </c>
      <c r="F89" s="122">
        <f t="shared" si="36"/>
        <v>15.614951164537942</v>
      </c>
      <c r="G89" s="103">
        <f t="shared" si="37"/>
        <v>15.262238318132448</v>
      </c>
      <c r="I89" s="28">
        <v>20.818999999999999</v>
      </c>
      <c r="J89" s="261">
        <v>249.81</v>
      </c>
      <c r="K89" s="35">
        <f t="shared" si="33"/>
        <v>3.0521780682232969E-4</v>
      </c>
      <c r="L89" s="267">
        <f t="shared" si="34"/>
        <v>3.5771046401552428E-3</v>
      </c>
      <c r="M89" s="122">
        <f t="shared" si="38"/>
        <v>10.99913540515875</v>
      </c>
      <c r="N89" s="103">
        <f t="shared" si="39"/>
        <v>10.719842552428505</v>
      </c>
      <c r="P89" s="73">
        <f t="shared" si="40"/>
        <v>7.820811419984973</v>
      </c>
      <c r="Q89" s="274">
        <f t="shared" si="41"/>
        <v>5.6481041850369662</v>
      </c>
      <c r="R89" s="112">
        <f t="shared" si="42"/>
        <v>-0.27781097360255508</v>
      </c>
    </row>
    <row r="90" spans="1:18" ht="20.100000000000001" customHeight="1" x14ac:dyDescent="0.25">
      <c r="A90" s="68" t="s">
        <v>213</v>
      </c>
      <c r="B90" s="28">
        <v>215.51999999999998</v>
      </c>
      <c r="C90" s="261">
        <v>299.49</v>
      </c>
      <c r="D90" s="4">
        <f t="shared" si="31"/>
        <v>2.709703749366485E-3</v>
      </c>
      <c r="E90" s="267">
        <f t="shared" si="32"/>
        <v>3.685511849162409E-3</v>
      </c>
      <c r="F90" s="122">
        <f t="shared" si="36"/>
        <v>0.38961581291759484</v>
      </c>
      <c r="G90" s="103">
        <f t="shared" si="37"/>
        <v>0.36011615661825136</v>
      </c>
      <c r="I90" s="28">
        <v>154.36799999999999</v>
      </c>
      <c r="J90" s="261">
        <v>221.93199999999996</v>
      </c>
      <c r="K90" s="35">
        <f t="shared" si="33"/>
        <v>2.2631184208439115E-3</v>
      </c>
      <c r="L90" s="267">
        <f t="shared" si="34"/>
        <v>3.1779111604776956E-3</v>
      </c>
      <c r="M90" s="122">
        <f t="shared" si="38"/>
        <v>0.43768138474295171</v>
      </c>
      <c r="N90" s="103">
        <f t="shared" si="39"/>
        <v>0.40421779576724937</v>
      </c>
      <c r="P90" s="73">
        <f t="shared" si="40"/>
        <v>7.1625835189309583</v>
      </c>
      <c r="Q90" s="274">
        <f t="shared" si="41"/>
        <v>7.410330895856287</v>
      </c>
      <c r="R90" s="112">
        <f t="shared" si="42"/>
        <v>3.4589108283418088E-2</v>
      </c>
    </row>
    <row r="91" spans="1:18" ht="20.100000000000001" customHeight="1" x14ac:dyDescent="0.25">
      <c r="A91" s="68" t="s">
        <v>214</v>
      </c>
      <c r="B91" s="28">
        <v>139.1</v>
      </c>
      <c r="C91" s="261">
        <v>187.04000000000002</v>
      </c>
      <c r="D91" s="4">
        <f t="shared" si="31"/>
        <v>1.7488854469973928E-3</v>
      </c>
      <c r="E91" s="267">
        <f t="shared" si="32"/>
        <v>2.3017066889289696E-3</v>
      </c>
      <c r="F91" s="122">
        <f t="shared" si="36"/>
        <v>0.34464414090582335</v>
      </c>
      <c r="G91" s="103">
        <f t="shared" si="37"/>
        <v>0.31609917212170668</v>
      </c>
      <c r="I91" s="28">
        <v>100.286</v>
      </c>
      <c r="J91" s="261">
        <v>138.95800000000003</v>
      </c>
      <c r="K91" s="35">
        <f t="shared" si="33"/>
        <v>1.4702470327577768E-3</v>
      </c>
      <c r="L91" s="267">
        <f t="shared" si="34"/>
        <v>1.9897814602565641E-3</v>
      </c>
      <c r="M91" s="122">
        <f t="shared" si="38"/>
        <v>0.38561713499391764</v>
      </c>
      <c r="N91" s="103">
        <f t="shared" si="39"/>
        <v>0.35336539773474968</v>
      </c>
      <c r="P91" s="73">
        <f t="shared" si="40"/>
        <v>7.2096333572969096</v>
      </c>
      <c r="Q91" s="274">
        <f t="shared" si="41"/>
        <v>7.4293199315654412</v>
      </c>
      <c r="R91" s="112">
        <f t="shared" si="42"/>
        <v>3.047125469233268E-2</v>
      </c>
    </row>
    <row r="92" spans="1:18" ht="20.100000000000001" customHeight="1" x14ac:dyDescent="0.25">
      <c r="A92" s="68" t="s">
        <v>195</v>
      </c>
      <c r="B92" s="28">
        <v>62.11999999999999</v>
      </c>
      <c r="C92" s="261">
        <v>199.10000000000002</v>
      </c>
      <c r="D92" s="4">
        <f t="shared" si="31"/>
        <v>7.8102634052823895E-4</v>
      </c>
      <c r="E92" s="267">
        <f t="shared" si="32"/>
        <v>2.4501165620496035E-3</v>
      </c>
      <c r="F92" s="122">
        <f t="shared" si="36"/>
        <v>2.2050869285254353</v>
      </c>
      <c r="G92" s="103">
        <f t="shared" si="37"/>
        <v>2.1370472862573275</v>
      </c>
      <c r="I92" s="28">
        <v>31.774999999999999</v>
      </c>
      <c r="J92" s="261">
        <v>138.17699999999999</v>
      </c>
      <c r="K92" s="35">
        <f t="shared" si="33"/>
        <v>4.6583869598825715E-4</v>
      </c>
      <c r="L92" s="267">
        <f t="shared" si="34"/>
        <v>1.9785980859962811E-3</v>
      </c>
      <c r="M92" s="122">
        <f t="shared" si="38"/>
        <v>3.3486073957513764</v>
      </c>
      <c r="N92" s="103">
        <f t="shared" si="39"/>
        <v>3.2473888559188255</v>
      </c>
      <c r="P92" s="73">
        <f t="shared" si="40"/>
        <v>5.1150998068254996</v>
      </c>
      <c r="Q92" s="274">
        <f t="shared" si="41"/>
        <v>6.9400803616273219</v>
      </c>
      <c r="R92" s="112">
        <f t="shared" si="42"/>
        <v>0.3567829805327748</v>
      </c>
    </row>
    <row r="93" spans="1:18" ht="20.100000000000001" customHeight="1" x14ac:dyDescent="0.25">
      <c r="A93" s="68" t="s">
        <v>215</v>
      </c>
      <c r="B93" s="28">
        <v>131.80999999999997</v>
      </c>
      <c r="C93" s="261">
        <v>208.68</v>
      </c>
      <c r="D93" s="4">
        <f t="shared" si="31"/>
        <v>1.6572292650519505E-3</v>
      </c>
      <c r="E93" s="267">
        <f t="shared" si="32"/>
        <v>2.5680076552913669E-3</v>
      </c>
      <c r="F93" s="122">
        <f t="shared" si="36"/>
        <v>0.58318792200895264</v>
      </c>
      <c r="G93" s="103">
        <f t="shared" si="37"/>
        <v>0.54957899274779309</v>
      </c>
      <c r="I93" s="28">
        <v>63.813000000000002</v>
      </c>
      <c r="J93" s="261">
        <v>117.78200000000001</v>
      </c>
      <c r="K93" s="35">
        <f t="shared" si="33"/>
        <v>9.3553311430680274E-4</v>
      </c>
      <c r="L93" s="267">
        <f t="shared" si="34"/>
        <v>1.6865559374194981E-3</v>
      </c>
      <c r="M93" s="122">
        <f t="shared" si="38"/>
        <v>0.84573676210176618</v>
      </c>
      <c r="N93" s="103">
        <f t="shared" si="39"/>
        <v>0.80277524293640523</v>
      </c>
      <c r="P93" s="73">
        <f t="shared" si="40"/>
        <v>4.8412867005538285</v>
      </c>
      <c r="Q93" s="274">
        <f t="shared" si="41"/>
        <v>5.6441441441441444</v>
      </c>
      <c r="R93" s="112">
        <f t="shared" si="42"/>
        <v>0.16583555018513393</v>
      </c>
    </row>
    <row r="94" spans="1:18" ht="20.100000000000001" customHeight="1" x14ac:dyDescent="0.25">
      <c r="A94" s="68" t="s">
        <v>216</v>
      </c>
      <c r="B94" s="28">
        <v>196.10000000000002</v>
      </c>
      <c r="C94" s="261">
        <v>275.58000000000004</v>
      </c>
      <c r="D94" s="4">
        <f t="shared" si="31"/>
        <v>2.4655387214679281E-3</v>
      </c>
      <c r="E94" s="267">
        <f t="shared" si="32"/>
        <v>3.3912763544431427E-3</v>
      </c>
      <c r="F94" s="122">
        <f t="shared" ref="F94" si="43">(C94-B94)/B94</f>
        <v>0.40530341662417141</v>
      </c>
      <c r="G94" s="103">
        <f t="shared" ref="G94" si="44">(E94-D94)/D94</f>
        <v>0.37547073380540968</v>
      </c>
      <c r="I94" s="28">
        <v>83.23599999999999</v>
      </c>
      <c r="J94" s="261">
        <v>116.114</v>
      </c>
      <c r="K94" s="35">
        <f t="shared" si="33"/>
        <v>1.2202848056421264E-3</v>
      </c>
      <c r="L94" s="267">
        <f t="shared" ref="L94" si="45">J94/$J$96</f>
        <v>1.6626713429685996E-3</v>
      </c>
      <c r="M94" s="122">
        <f t="shared" ref="M94" si="46">(J94-I94)/I94</f>
        <v>0.39499735691287446</v>
      </c>
      <c r="N94" s="103">
        <f t="shared" ref="N94" si="47">(L94-K94)/K94</f>
        <v>0.3625272848445284</v>
      </c>
      <c r="P94" s="73">
        <f t="shared" ref="P94" si="48">(I94/B94)*10</f>
        <v>4.2445690973992853</v>
      </c>
      <c r="Q94" s="274">
        <f t="shared" ref="Q94" si="49">(J94/C94)*10</f>
        <v>4.2134407431598806</v>
      </c>
      <c r="R94" s="112">
        <f t="shared" ref="R94" si="50">(Q94-P94)/P94</f>
        <v>-7.3336900696180391E-3</v>
      </c>
    </row>
    <row r="95" spans="1:18" ht="20.100000000000001" customHeight="1" thickBot="1" x14ac:dyDescent="0.3">
      <c r="A95" s="15" t="s">
        <v>18</v>
      </c>
      <c r="B95" s="28">
        <f>B96-SUM(B68:B94)</f>
        <v>2122.0599999999831</v>
      </c>
      <c r="C95" s="265">
        <f>C96-SUM(C68:C94)</f>
        <v>2040.3999999999942</v>
      </c>
      <c r="D95" s="4">
        <f t="shared" si="31"/>
        <v>2.668037276531458E-2</v>
      </c>
      <c r="E95" s="267">
        <f t="shared" si="32"/>
        <v>2.5109080026147645E-2</v>
      </c>
      <c r="F95" s="122">
        <f>(C95-B95)/B95</f>
        <v>-3.8481475547340598E-2</v>
      </c>
      <c r="G95" s="103">
        <f>(E95-D95)/D95</f>
        <v>-5.8893207864384491E-2</v>
      </c>
      <c r="I95" s="28">
        <f>I96-SUM(I68:I94)</f>
        <v>1394.3010000000213</v>
      </c>
      <c r="J95" s="265">
        <f>J96-SUM(J68:J94)</f>
        <v>1358.7270000000135</v>
      </c>
      <c r="K95" s="35">
        <f t="shared" si="33"/>
        <v>2.0441207227541554E-2</v>
      </c>
      <c r="L95" s="267">
        <f t="shared" si="34"/>
        <v>1.9456021201730359E-2</v>
      </c>
      <c r="M95" s="122">
        <f>(J95-I95)/I95</f>
        <v>-2.5513859632896523E-2</v>
      </c>
      <c r="N95" s="103">
        <f>(L95-K95)/K95</f>
        <v>-4.8196078384441066E-2</v>
      </c>
      <c r="P95" s="73">
        <f t="shared" si="30"/>
        <v>6.5705069602180544</v>
      </c>
      <c r="Q95" s="274">
        <f t="shared" si="30"/>
        <v>6.659120760635254</v>
      </c>
      <c r="R95" s="112">
        <f>(Q95-P95)/P95</f>
        <v>1.3486600189867064E-2</v>
      </c>
    </row>
    <row r="96" spans="1:18" ht="26.25" customHeight="1" thickBot="1" x14ac:dyDescent="0.3">
      <c r="A96" s="19" t="s">
        <v>19</v>
      </c>
      <c r="B96" s="26">
        <v>79536.369999999981</v>
      </c>
      <c r="C96" s="280">
        <v>81261.439999999959</v>
      </c>
      <c r="D96" s="21">
        <f>SUM(D68:D95)</f>
        <v>1</v>
      </c>
      <c r="E96" s="285">
        <f>SUM(E68:E95)</f>
        <v>1.0000000000000004</v>
      </c>
      <c r="F96" s="123">
        <f>(C96-B96)/B96</f>
        <v>2.1689071301594205E-2</v>
      </c>
      <c r="G96" s="119">
        <v>0</v>
      </c>
      <c r="H96" s="2"/>
      <c r="I96" s="26">
        <v>68210.306000000011</v>
      </c>
      <c r="J96" s="280">
        <v>69835.810000000027</v>
      </c>
      <c r="K96" s="34">
        <f t="shared" si="33"/>
        <v>1</v>
      </c>
      <c r="L96" s="285">
        <f t="shared" si="34"/>
        <v>1</v>
      </c>
      <c r="M96" s="123">
        <f>(J96-I96)/I96</f>
        <v>2.3830768329935584E-2</v>
      </c>
      <c r="N96" s="119">
        <f>(L96-K96)/K96</f>
        <v>0</v>
      </c>
      <c r="O96" s="2"/>
      <c r="P96" s="67">
        <f t="shared" si="30"/>
        <v>8.5759893241293295</v>
      </c>
      <c r="Q96" s="305">
        <f t="shared" si="30"/>
        <v>8.5939665848894702</v>
      </c>
      <c r="R96" s="118">
        <f>(Q96-P96)/P96</f>
        <v>2.0962317093329462E-3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152.5703125" customWidth="1"/>
  </cols>
  <sheetData>
    <row r="1" spans="1:1" ht="18.75" x14ac:dyDescent="0.3">
      <c r="A1" s="12" t="s">
        <v>28</v>
      </c>
    </row>
    <row r="3" spans="1:1" ht="46.5" customHeight="1" x14ac:dyDescent="0.25">
      <c r="A3" s="11" t="s">
        <v>29</v>
      </c>
    </row>
    <row r="5" spans="1:1" x14ac:dyDescent="0.25">
      <c r="A5" t="s">
        <v>33</v>
      </c>
    </row>
    <row r="7" spans="1:1" x14ac:dyDescent="0.25">
      <c r="A7" t="s">
        <v>137</v>
      </c>
    </row>
    <row r="9" spans="1:1" x14ac:dyDescent="0.25">
      <c r="A9" t="s">
        <v>138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133</v>
      </c>
    </row>
    <row r="2" spans="1:20" ht="15.75" thickBot="1" x14ac:dyDescent="0.3"/>
    <row r="3" spans="1:20" x14ac:dyDescent="0.25">
      <c r="A3" s="368" t="s">
        <v>17</v>
      </c>
      <c r="B3" s="376"/>
      <c r="C3" s="376"/>
      <c r="D3" s="379" t="s">
        <v>1</v>
      </c>
      <c r="E3" s="375"/>
      <c r="F3" s="379" t="s">
        <v>13</v>
      </c>
      <c r="G3" s="375"/>
      <c r="H3" s="379" t="s">
        <v>37</v>
      </c>
      <c r="I3" s="380"/>
      <c r="K3" s="387" t="s">
        <v>20</v>
      </c>
      <c r="L3" s="375"/>
      <c r="M3" s="388" t="s">
        <v>13</v>
      </c>
      <c r="N3" s="389"/>
      <c r="O3" s="375" t="s">
        <v>37</v>
      </c>
      <c r="P3" s="380"/>
      <c r="R3" s="374" t="s">
        <v>23</v>
      </c>
      <c r="S3" s="375"/>
      <c r="T3" s="243" t="s">
        <v>0</v>
      </c>
    </row>
    <row r="4" spans="1:20" x14ac:dyDescent="0.25">
      <c r="A4" s="377"/>
      <c r="B4" s="378"/>
      <c r="C4" s="378"/>
      <c r="D4" s="382" t="s">
        <v>143</v>
      </c>
      <c r="E4" s="383"/>
      <c r="F4" s="382" t="str">
        <f>D4</f>
        <v>jan - dez</v>
      </c>
      <c r="G4" s="383"/>
      <c r="H4" s="382" t="str">
        <f>F4</f>
        <v>jan - dez</v>
      </c>
      <c r="I4" s="384"/>
      <c r="K4" s="372" t="str">
        <f>D4</f>
        <v>jan - dez</v>
      </c>
      <c r="L4" s="383"/>
      <c r="M4" s="385" t="str">
        <f>D4</f>
        <v>jan - dez</v>
      </c>
      <c r="N4" s="386"/>
      <c r="O4" s="383" t="str">
        <f>D4</f>
        <v>jan - dez</v>
      </c>
      <c r="P4" s="384"/>
      <c r="R4" s="372" t="str">
        <f>D4</f>
        <v>jan - dez</v>
      </c>
      <c r="S4" s="373"/>
      <c r="T4" s="244" t="s">
        <v>38</v>
      </c>
    </row>
    <row r="5" spans="1:20" ht="19.5" customHeight="1" thickBot="1" x14ac:dyDescent="0.3">
      <c r="A5" s="369"/>
      <c r="B5" s="390"/>
      <c r="C5" s="390"/>
      <c r="D5" s="172">
        <v>2016</v>
      </c>
      <c r="E5" s="318">
        <v>2017</v>
      </c>
      <c r="F5" s="172">
        <f>D5</f>
        <v>2016</v>
      </c>
      <c r="G5" s="318">
        <f>E5</f>
        <v>2017</v>
      </c>
      <c r="H5" s="172" t="s">
        <v>1</v>
      </c>
      <c r="I5" s="247" t="s">
        <v>15</v>
      </c>
      <c r="K5" s="41">
        <f>D5</f>
        <v>2016</v>
      </c>
      <c r="L5" s="248">
        <f>E5</f>
        <v>2017</v>
      </c>
      <c r="M5" s="317">
        <f>F5</f>
        <v>2016</v>
      </c>
      <c r="N5" s="279">
        <f>G5</f>
        <v>2017</v>
      </c>
      <c r="O5" s="42">
        <v>1000</v>
      </c>
      <c r="P5" s="247" t="s">
        <v>15</v>
      </c>
      <c r="R5" s="41">
        <f>D5</f>
        <v>2016</v>
      </c>
      <c r="S5" s="248">
        <f>E5</f>
        <v>2017</v>
      </c>
      <c r="T5" s="333" t="s">
        <v>24</v>
      </c>
    </row>
    <row r="6" spans="1:20" ht="24" customHeight="1" x14ac:dyDescent="0.25">
      <c r="A6" s="319" t="s">
        <v>21</v>
      </c>
      <c r="B6" s="13"/>
      <c r="C6" s="13"/>
      <c r="D6" s="321">
        <v>14521.789999999999</v>
      </c>
      <c r="E6" s="322">
        <v>20381.29</v>
      </c>
      <c r="F6" s="316">
        <f>D6/D8</f>
        <v>0.67517709590610431</v>
      </c>
      <c r="G6" s="326">
        <f>E6/E8</f>
        <v>0.70782819547879916</v>
      </c>
      <c r="H6" s="330">
        <f>(E6-D6)/D6</f>
        <v>0.40349708954612362</v>
      </c>
      <c r="I6" s="121">
        <f>(G6-F6)/F6</f>
        <v>4.8359311609758135E-2</v>
      </c>
      <c r="J6" s="2"/>
      <c r="K6" s="328">
        <v>9096.1470000000045</v>
      </c>
      <c r="L6" s="322">
        <v>10862.894000000011</v>
      </c>
      <c r="M6" s="316">
        <f>K6/K8</f>
        <v>0.64224479001808432</v>
      </c>
      <c r="N6" s="326">
        <f>L6/L8</f>
        <v>0.61898690633046383</v>
      </c>
      <c r="O6" s="330">
        <f>(L6-K6)/K6</f>
        <v>0.19423026035089427</v>
      </c>
      <c r="P6" s="121">
        <f>(N6-M6)/M6</f>
        <v>-3.6213425237697293E-2</v>
      </c>
      <c r="R6" s="60">
        <f t="shared" ref="R6:S8" si="0">(K6/D6)*10</f>
        <v>6.2637918603698335</v>
      </c>
      <c r="S6" s="309">
        <f t="shared" si="0"/>
        <v>5.3298363351878173</v>
      </c>
      <c r="T6" s="331">
        <f>(S6-R6)/R6</f>
        <v>-0.14910385689713396</v>
      </c>
    </row>
    <row r="7" spans="1:20" ht="24" customHeight="1" thickBot="1" x14ac:dyDescent="0.3">
      <c r="A7" s="319" t="s">
        <v>22</v>
      </c>
      <c r="B7" s="13"/>
      <c r="C7" s="13"/>
      <c r="D7" s="323">
        <v>6986.3300000000008</v>
      </c>
      <c r="E7" s="324">
        <v>8412.8299999999981</v>
      </c>
      <c r="F7" s="316">
        <f>D7/D8</f>
        <v>0.32482290409389575</v>
      </c>
      <c r="G7" s="327">
        <f>E7/E8</f>
        <v>0.29217180452120078</v>
      </c>
      <c r="H7" s="110">
        <f t="shared" ref="H7:H8" si="1">(E7-D7)/D7</f>
        <v>0.20418445736173313</v>
      </c>
      <c r="I7" s="106">
        <f t="shared" ref="I7:I8" si="2">(G7-F7)/F7</f>
        <v>-0.1005196959979663</v>
      </c>
      <c r="K7" s="328">
        <v>5066.9060000000018</v>
      </c>
      <c r="L7" s="324">
        <v>6686.5790000000015</v>
      </c>
      <c r="M7" s="316">
        <f>K7/K8</f>
        <v>0.35775520998191557</v>
      </c>
      <c r="N7" s="327">
        <f>L7/L8</f>
        <v>0.38101309366953623</v>
      </c>
      <c r="O7" s="332">
        <f t="shared" ref="O7:O8" si="3">(L7-K7)/K7</f>
        <v>0.3196572030347512</v>
      </c>
      <c r="P7" s="103">
        <f t="shared" ref="P7:P8" si="4">(N7-M7)/M7</f>
        <v>6.5010607920416699E-2</v>
      </c>
      <c r="R7" s="60">
        <f t="shared" si="0"/>
        <v>7.2526004354217468</v>
      </c>
      <c r="S7" s="309">
        <f t="shared" si="0"/>
        <v>7.9480733593808539</v>
      </c>
      <c r="T7" s="177">
        <f t="shared" ref="T7:T8" si="5">(S7-R7)/R7</f>
        <v>9.5892904917581415E-2</v>
      </c>
    </row>
    <row r="8" spans="1:20" ht="26.25" customHeight="1" thickBot="1" x14ac:dyDescent="0.3">
      <c r="A8" s="19" t="s">
        <v>12</v>
      </c>
      <c r="B8" s="320"/>
      <c r="C8" s="320"/>
      <c r="D8" s="325">
        <f>D6+D7</f>
        <v>21508.12</v>
      </c>
      <c r="E8" s="280">
        <f>E6+E7</f>
        <v>28794.12</v>
      </c>
      <c r="F8" s="21">
        <f>SUM(F6:F7)</f>
        <v>1</v>
      </c>
      <c r="G8" s="285">
        <f>SUM(G6:G7)</f>
        <v>1</v>
      </c>
      <c r="H8" s="179">
        <f t="shared" si="1"/>
        <v>0.3387557815373915</v>
      </c>
      <c r="I8" s="119">
        <f t="shared" si="2"/>
        <v>0</v>
      </c>
      <c r="J8" s="2"/>
      <c r="K8" s="26">
        <f>K6+K7</f>
        <v>14163.053000000007</v>
      </c>
      <c r="L8" s="280">
        <f>L6+L7</f>
        <v>17549.473000000013</v>
      </c>
      <c r="M8" s="21">
        <f>SUM(M6:M7)</f>
        <v>0.99999999999999989</v>
      </c>
      <c r="N8" s="285">
        <f>SUM(N6:N7)</f>
        <v>1</v>
      </c>
      <c r="O8" s="179">
        <f t="shared" si="3"/>
        <v>0.23910240256814713</v>
      </c>
      <c r="P8" s="119">
        <f t="shared" si="4"/>
        <v>1.1102230246251568E-16</v>
      </c>
      <c r="Q8" s="2"/>
      <c r="R8" s="51">
        <f t="shared" si="0"/>
        <v>6.5849795333111434</v>
      </c>
      <c r="S8" s="298">
        <f t="shared" si="0"/>
        <v>6.0948113712105156</v>
      </c>
      <c r="T8" s="329">
        <f t="shared" si="5"/>
        <v>-7.44373098839618E-2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M57" sqref="M57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134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48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145</v>
      </c>
      <c r="B7" s="70">
        <v>2754.03</v>
      </c>
      <c r="C7" s="300">
        <v>3975.7899999999991</v>
      </c>
      <c r="D7" s="4">
        <f>B7/$B$33</f>
        <v>0.12804605888380763</v>
      </c>
      <c r="E7" s="302">
        <f>C7/$C$33</f>
        <v>0.13807645449834899</v>
      </c>
      <c r="F7" s="107">
        <f>(C7-B7)/B7</f>
        <v>0.44362624953250285</v>
      </c>
      <c r="G7" s="121">
        <f>(E7-D7)/D7</f>
        <v>7.8334278321234435E-2</v>
      </c>
      <c r="I7" s="70">
        <v>2668.1080000000002</v>
      </c>
      <c r="J7" s="300">
        <v>2999.1729999999998</v>
      </c>
      <c r="K7" s="4">
        <f>I7/$I$33</f>
        <v>0.18838508900588039</v>
      </c>
      <c r="L7" s="302">
        <f>J7/$J$33</f>
        <v>0.17089818024734979</v>
      </c>
      <c r="M7" s="107">
        <f>(J7-I7)/I7</f>
        <v>0.12408230851224897</v>
      </c>
      <c r="N7" s="121">
        <f>(L7-K7)/K7</f>
        <v>-9.2825333739576105E-2</v>
      </c>
      <c r="P7" s="60">
        <f t="shared" ref="P7:Q33" si="0">(I7/B7)*10</f>
        <v>9.6880135655748116</v>
      </c>
      <c r="Q7" s="308">
        <f t="shared" si="0"/>
        <v>7.5435900789528629</v>
      </c>
      <c r="R7" s="124">
        <f>(Q7-P7)/P7</f>
        <v>-0.22134810940417127</v>
      </c>
    </row>
    <row r="8" spans="1:18" ht="20.100000000000001" customHeight="1" x14ac:dyDescent="0.25">
      <c r="A8" s="15" t="s">
        <v>146</v>
      </c>
      <c r="B8" s="28">
        <v>2010.9500000000003</v>
      </c>
      <c r="C8" s="261">
        <v>2250.58</v>
      </c>
      <c r="D8" s="4">
        <f t="shared" ref="D8:D32" si="1">B8/$B$33</f>
        <v>9.3497246621276092E-2</v>
      </c>
      <c r="E8" s="267">
        <f t="shared" ref="E8:E32" si="2">C8/$C$33</f>
        <v>7.8161096779481382E-2</v>
      </c>
      <c r="F8" s="107">
        <f t="shared" ref="F8:F33" si="3">(C8-B8)/B8</f>
        <v>0.11916258484795725</v>
      </c>
      <c r="G8" s="103">
        <f t="shared" ref="G8:G32" si="4">(E8-D8)/D8</f>
        <v>-0.16402782323543674</v>
      </c>
      <c r="I8" s="28">
        <v>2201.2359999999999</v>
      </c>
      <c r="J8" s="261">
        <v>2794.6940000000004</v>
      </c>
      <c r="K8" s="4">
        <f t="shared" ref="K8:K32" si="5">I8/$I$33</f>
        <v>0.15542100986277468</v>
      </c>
      <c r="L8" s="267">
        <f t="shared" ref="L8:L32" si="6">J8/$J$33</f>
        <v>0.15924660529692253</v>
      </c>
      <c r="M8" s="107">
        <f t="shared" ref="M8:M33" si="7">(J8-I8)/I8</f>
        <v>0.26960216896325545</v>
      </c>
      <c r="N8" s="103">
        <f t="shared" ref="N8:N32" si="8">(L8-K8)/K8</f>
        <v>2.4614403403539604E-2</v>
      </c>
      <c r="P8" s="60">
        <f t="shared" si="0"/>
        <v>10.946249285163727</v>
      </c>
      <c r="Q8" s="309">
        <f t="shared" si="0"/>
        <v>12.41766122510642</v>
      </c>
      <c r="R8" s="112">
        <f t="shared" ref="R8:R71" si="9">(Q8-P8)/P8</f>
        <v>0.13442156318667137</v>
      </c>
    </row>
    <row r="9" spans="1:18" ht="20.100000000000001" customHeight="1" x14ac:dyDescent="0.25">
      <c r="A9" s="15" t="s">
        <v>144</v>
      </c>
      <c r="B9" s="28">
        <v>3187.39</v>
      </c>
      <c r="C9" s="261">
        <v>6338.9899999999989</v>
      </c>
      <c r="D9" s="4">
        <f t="shared" si="1"/>
        <v>0.14819472831656139</v>
      </c>
      <c r="E9" s="267">
        <f t="shared" si="2"/>
        <v>0.22014876648426834</v>
      </c>
      <c r="F9" s="107">
        <f t="shared" si="3"/>
        <v>0.98877137720831121</v>
      </c>
      <c r="G9" s="103">
        <f t="shared" si="4"/>
        <v>0.48553709693373615</v>
      </c>
      <c r="I9" s="28">
        <v>1541.2459999999996</v>
      </c>
      <c r="J9" s="261">
        <v>2300.4549999999999</v>
      </c>
      <c r="K9" s="4">
        <f t="shared" si="5"/>
        <v>0.10882159376230537</v>
      </c>
      <c r="L9" s="267">
        <f t="shared" si="6"/>
        <v>0.13108399323444064</v>
      </c>
      <c r="M9" s="107">
        <f t="shared" si="7"/>
        <v>0.49259430356996903</v>
      </c>
      <c r="N9" s="103">
        <f t="shared" si="8"/>
        <v>0.20457703937659782</v>
      </c>
      <c r="P9" s="60">
        <f t="shared" si="0"/>
        <v>4.8354484390049528</v>
      </c>
      <c r="Q9" s="309">
        <f t="shared" si="0"/>
        <v>3.6290560483610168</v>
      </c>
      <c r="R9" s="112">
        <f t="shared" si="9"/>
        <v>-0.24948924714254414</v>
      </c>
    </row>
    <row r="10" spans="1:18" ht="20.100000000000001" customHeight="1" x14ac:dyDescent="0.25">
      <c r="A10" s="15" t="s">
        <v>147</v>
      </c>
      <c r="B10" s="28">
        <v>2230.67</v>
      </c>
      <c r="C10" s="261">
        <v>3383.1800000000003</v>
      </c>
      <c r="D10" s="4">
        <f t="shared" si="1"/>
        <v>0.10371292330524474</v>
      </c>
      <c r="E10" s="267">
        <f t="shared" si="2"/>
        <v>0.11749551644571882</v>
      </c>
      <c r="F10" s="107">
        <f t="shared" si="3"/>
        <v>0.51666539649522347</v>
      </c>
      <c r="G10" s="103">
        <f t="shared" si="4"/>
        <v>0.13289176219543597</v>
      </c>
      <c r="I10" s="28">
        <v>1041.4449999999999</v>
      </c>
      <c r="J10" s="261">
        <v>1527.7029999999995</v>
      </c>
      <c r="K10" s="4">
        <f t="shared" si="5"/>
        <v>7.3532521554498201E-2</v>
      </c>
      <c r="L10" s="267">
        <f t="shared" si="6"/>
        <v>8.7051218005235756E-2</v>
      </c>
      <c r="M10" s="107">
        <f t="shared" si="7"/>
        <v>0.4669070378176472</v>
      </c>
      <c r="N10" s="103">
        <f t="shared" si="8"/>
        <v>0.18384649628420877</v>
      </c>
      <c r="P10" s="60">
        <f t="shared" si="0"/>
        <v>4.6687542307916452</v>
      </c>
      <c r="Q10" s="309">
        <f t="shared" si="0"/>
        <v>4.5155829722332221</v>
      </c>
      <c r="R10" s="112">
        <f t="shared" si="9"/>
        <v>-3.2807736493863586E-2</v>
      </c>
    </row>
    <row r="11" spans="1:18" ht="20.100000000000001" customHeight="1" x14ac:dyDescent="0.25">
      <c r="A11" s="15" t="s">
        <v>149</v>
      </c>
      <c r="B11" s="28">
        <v>1817.7700000000002</v>
      </c>
      <c r="C11" s="261">
        <v>2491.0300000000002</v>
      </c>
      <c r="D11" s="4">
        <f t="shared" si="1"/>
        <v>8.4515522509638244E-2</v>
      </c>
      <c r="E11" s="267">
        <f t="shared" si="2"/>
        <v>8.6511760039897065E-2</v>
      </c>
      <c r="F11" s="107">
        <f t="shared" si="3"/>
        <v>0.37037689036566779</v>
      </c>
      <c r="G11" s="103">
        <f t="shared" si="4"/>
        <v>2.3619773870902444E-2</v>
      </c>
      <c r="I11" s="28">
        <v>1209.3969999999999</v>
      </c>
      <c r="J11" s="261">
        <v>1499.298</v>
      </c>
      <c r="K11" s="4">
        <f t="shared" si="5"/>
        <v>8.5390981732540325E-2</v>
      </c>
      <c r="L11" s="267">
        <f t="shared" si="6"/>
        <v>8.5432650883590588E-2</v>
      </c>
      <c r="M11" s="107">
        <f t="shared" si="7"/>
        <v>0.23970706062608066</v>
      </c>
      <c r="N11" s="103">
        <f t="shared" si="8"/>
        <v>4.8798070012567434E-4</v>
      </c>
      <c r="P11" s="60">
        <f t="shared" si="0"/>
        <v>6.6531904476363888</v>
      </c>
      <c r="Q11" s="309">
        <f t="shared" si="0"/>
        <v>6.0187874092242968</v>
      </c>
      <c r="R11" s="112">
        <f t="shared" si="9"/>
        <v>-9.5353205864935051E-2</v>
      </c>
    </row>
    <row r="12" spans="1:18" ht="20.100000000000001" customHeight="1" x14ac:dyDescent="0.25">
      <c r="A12" s="15" t="s">
        <v>162</v>
      </c>
      <c r="B12" s="28">
        <v>2072.54</v>
      </c>
      <c r="C12" s="261">
        <v>2387.75</v>
      </c>
      <c r="D12" s="4">
        <f t="shared" si="1"/>
        <v>9.6360816287058115E-2</v>
      </c>
      <c r="E12" s="267">
        <f t="shared" si="2"/>
        <v>8.2924916614920019E-2</v>
      </c>
      <c r="F12" s="107">
        <f t="shared" si="3"/>
        <v>0.15208874135119227</v>
      </c>
      <c r="G12" s="103">
        <f t="shared" si="4"/>
        <v>-0.13943322804689259</v>
      </c>
      <c r="I12" s="28">
        <v>1259.9250000000002</v>
      </c>
      <c r="J12" s="261">
        <v>1355.4449999999997</v>
      </c>
      <c r="K12" s="4">
        <f t="shared" si="5"/>
        <v>8.895857411534086E-2</v>
      </c>
      <c r="L12" s="267">
        <f t="shared" si="6"/>
        <v>7.7235652603357324E-2</v>
      </c>
      <c r="M12" s="107">
        <f t="shared" si="7"/>
        <v>7.5814036549794239E-2</v>
      </c>
      <c r="N12" s="103">
        <f t="shared" si="8"/>
        <v>-0.13177955726655385</v>
      </c>
      <c r="P12" s="60">
        <f t="shared" si="0"/>
        <v>6.0791347814758714</v>
      </c>
      <c r="Q12" s="309">
        <f t="shared" si="0"/>
        <v>5.6766621296199338</v>
      </c>
      <c r="R12" s="112">
        <f t="shared" si="9"/>
        <v>-6.6205581274877856E-2</v>
      </c>
    </row>
    <row r="13" spans="1:18" ht="20.100000000000001" customHeight="1" x14ac:dyDescent="0.25">
      <c r="A13" s="15" t="s">
        <v>158</v>
      </c>
      <c r="B13" s="28">
        <v>1367.92</v>
      </c>
      <c r="C13" s="261">
        <v>1354.64</v>
      </c>
      <c r="D13" s="4">
        <f t="shared" si="1"/>
        <v>6.3600165890835669E-2</v>
      </c>
      <c r="E13" s="267">
        <f t="shared" si="2"/>
        <v>4.7045716278184588E-2</v>
      </c>
      <c r="F13" s="107">
        <f t="shared" si="3"/>
        <v>-9.7081700684250333E-3</v>
      </c>
      <c r="G13" s="103">
        <f t="shared" si="4"/>
        <v>-0.26028940932426814</v>
      </c>
      <c r="I13" s="28">
        <v>721.99500000000012</v>
      </c>
      <c r="J13" s="261">
        <v>714.14299999999992</v>
      </c>
      <c r="K13" s="4">
        <f t="shared" si="5"/>
        <v>5.0977356365184849E-2</v>
      </c>
      <c r="L13" s="267">
        <f t="shared" si="6"/>
        <v>4.0693130785180817E-2</v>
      </c>
      <c r="M13" s="107">
        <f t="shared" si="7"/>
        <v>-1.0875421574941934E-2</v>
      </c>
      <c r="N13" s="103">
        <f t="shared" si="8"/>
        <v>-0.20174105354407271</v>
      </c>
      <c r="P13" s="60">
        <f t="shared" si="0"/>
        <v>5.2780498859582439</v>
      </c>
      <c r="Q13" s="309">
        <f t="shared" si="0"/>
        <v>5.2718286777298751</v>
      </c>
      <c r="R13" s="112">
        <f t="shared" si="9"/>
        <v>-1.1786944729188223E-3</v>
      </c>
    </row>
    <row r="14" spans="1:18" ht="20.100000000000001" customHeight="1" x14ac:dyDescent="0.25">
      <c r="A14" s="15" t="s">
        <v>148</v>
      </c>
      <c r="B14" s="28">
        <v>1014.67</v>
      </c>
      <c r="C14" s="261">
        <v>1058.8399999999999</v>
      </c>
      <c r="D14" s="4">
        <f t="shared" si="1"/>
        <v>4.7176136268534868E-2</v>
      </c>
      <c r="E14" s="267">
        <f t="shared" si="2"/>
        <v>3.677278555482856E-2</v>
      </c>
      <c r="F14" s="107">
        <f t="shared" si="3"/>
        <v>4.3531394443513616E-2</v>
      </c>
      <c r="G14" s="103">
        <f t="shared" si="4"/>
        <v>-0.2205214656513752</v>
      </c>
      <c r="I14" s="28">
        <v>610.99799999999993</v>
      </c>
      <c r="J14" s="261">
        <v>681.03499999999997</v>
      </c>
      <c r="K14" s="4">
        <f t="shared" si="5"/>
        <v>4.3140274911066152E-2</v>
      </c>
      <c r="L14" s="267">
        <f t="shared" si="6"/>
        <v>3.8806578408365856E-2</v>
      </c>
      <c r="M14" s="107">
        <f t="shared" si="7"/>
        <v>0.11462721645570041</v>
      </c>
      <c r="N14" s="103">
        <f t="shared" si="8"/>
        <v>-0.10045593153113254</v>
      </c>
      <c r="P14" s="60">
        <f t="shared" si="0"/>
        <v>6.021642504459578</v>
      </c>
      <c r="Q14" s="309">
        <f t="shared" si="0"/>
        <v>6.43189717048846</v>
      </c>
      <c r="R14" s="112">
        <f t="shared" si="9"/>
        <v>6.813002693618074E-2</v>
      </c>
    </row>
    <row r="15" spans="1:18" ht="20.100000000000001" customHeight="1" x14ac:dyDescent="0.25">
      <c r="A15" s="15" t="s">
        <v>155</v>
      </c>
      <c r="B15" s="28">
        <v>160.25</v>
      </c>
      <c r="C15" s="261">
        <v>679.66</v>
      </c>
      <c r="D15" s="4">
        <f t="shared" si="1"/>
        <v>7.4506744429545697E-3</v>
      </c>
      <c r="E15" s="267">
        <f t="shared" si="2"/>
        <v>2.3604124731021477E-2</v>
      </c>
      <c r="F15" s="107">
        <f t="shared" si="3"/>
        <v>3.2412480499219969</v>
      </c>
      <c r="G15" s="103">
        <f t="shared" si="4"/>
        <v>2.1680520886725585</v>
      </c>
      <c r="I15" s="28">
        <v>100.64700000000001</v>
      </c>
      <c r="J15" s="261">
        <v>491.61</v>
      </c>
      <c r="K15" s="4">
        <f t="shared" si="5"/>
        <v>7.1063068111091613E-3</v>
      </c>
      <c r="L15" s="267">
        <f t="shared" si="6"/>
        <v>2.8012806994261296E-2</v>
      </c>
      <c r="M15" s="107">
        <f t="shared" si="7"/>
        <v>3.8844973024531284</v>
      </c>
      <c r="N15" s="103">
        <f t="shared" si="8"/>
        <v>2.9419641930558611</v>
      </c>
      <c r="P15" s="60">
        <f t="shared" si="0"/>
        <v>6.280624024960999</v>
      </c>
      <c r="Q15" s="309">
        <f t="shared" si="0"/>
        <v>7.2331754112350302</v>
      </c>
      <c r="R15" s="112">
        <f t="shared" si="9"/>
        <v>0.15166508654049646</v>
      </c>
    </row>
    <row r="16" spans="1:18" ht="20.100000000000001" customHeight="1" x14ac:dyDescent="0.25">
      <c r="A16" s="15" t="s">
        <v>160</v>
      </c>
      <c r="B16" s="28">
        <v>179.89999999999998</v>
      </c>
      <c r="C16" s="261">
        <v>178.10000000000002</v>
      </c>
      <c r="D16" s="4">
        <f t="shared" si="1"/>
        <v>8.36428288478956E-3</v>
      </c>
      <c r="E16" s="267">
        <f t="shared" si="2"/>
        <v>6.1852906079435692E-3</v>
      </c>
      <c r="F16" s="107">
        <f t="shared" si="3"/>
        <v>-1.0005558643690689E-2</v>
      </c>
      <c r="G16" s="103">
        <f t="shared" si="4"/>
        <v>-0.26051154735673587</v>
      </c>
      <c r="I16" s="28">
        <v>128.57</v>
      </c>
      <c r="J16" s="261">
        <v>436.84099999999995</v>
      </c>
      <c r="K16" s="4">
        <f t="shared" si="5"/>
        <v>9.0778450098294508E-3</v>
      </c>
      <c r="L16" s="267">
        <f t="shared" si="6"/>
        <v>2.4891972539574248E-2</v>
      </c>
      <c r="M16" s="107">
        <f t="shared" si="7"/>
        <v>2.3976899743330478</v>
      </c>
      <c r="N16" s="103">
        <f t="shared" si="8"/>
        <v>1.7420574500469361</v>
      </c>
      <c r="P16" s="60">
        <f t="shared" si="0"/>
        <v>7.1467481934408008</v>
      </c>
      <c r="Q16" s="309">
        <f t="shared" si="0"/>
        <v>24.527849522740027</v>
      </c>
      <c r="R16" s="112">
        <f t="shared" si="9"/>
        <v>2.4320293452134485</v>
      </c>
    </row>
    <row r="17" spans="1:18" ht="20.100000000000001" customHeight="1" x14ac:dyDescent="0.25">
      <c r="A17" s="15" t="s">
        <v>152</v>
      </c>
      <c r="B17" s="28">
        <v>438.56000000000006</v>
      </c>
      <c r="C17" s="261">
        <v>458.7</v>
      </c>
      <c r="D17" s="4">
        <f t="shared" si="1"/>
        <v>2.0390438587844971E-2</v>
      </c>
      <c r="E17" s="267">
        <f t="shared" si="2"/>
        <v>1.5930335776887787E-2</v>
      </c>
      <c r="F17" s="107">
        <f t="shared" si="3"/>
        <v>4.5923020795330005E-2</v>
      </c>
      <c r="G17" s="103">
        <f t="shared" si="4"/>
        <v>-0.21873501110544596</v>
      </c>
      <c r="I17" s="28">
        <v>331.33500000000004</v>
      </c>
      <c r="J17" s="261">
        <v>390.589</v>
      </c>
      <c r="K17" s="4">
        <f t="shared" si="5"/>
        <v>2.3394320419474542E-2</v>
      </c>
      <c r="L17" s="267">
        <f t="shared" si="6"/>
        <v>2.2256451803424514E-2</v>
      </c>
      <c r="M17" s="107">
        <f t="shared" si="7"/>
        <v>0.1788341104924018</v>
      </c>
      <c r="N17" s="103">
        <f t="shared" si="8"/>
        <v>-4.8638669371340718E-2</v>
      </c>
      <c r="P17" s="60">
        <f t="shared" si="0"/>
        <v>7.5550665815395837</v>
      </c>
      <c r="Q17" s="309">
        <f t="shared" si="0"/>
        <v>8.5151297144102891</v>
      </c>
      <c r="R17" s="112">
        <f t="shared" si="9"/>
        <v>0.12707540330836664</v>
      </c>
    </row>
    <row r="18" spans="1:18" ht="20.100000000000001" customHeight="1" x14ac:dyDescent="0.25">
      <c r="A18" s="15" t="s">
        <v>161</v>
      </c>
      <c r="B18" s="28">
        <v>388.85000000000008</v>
      </c>
      <c r="C18" s="261">
        <v>919.3</v>
      </c>
      <c r="D18" s="4">
        <f t="shared" si="1"/>
        <v>1.8079218453309735E-2</v>
      </c>
      <c r="E18" s="267">
        <f t="shared" si="2"/>
        <v>3.1926657248077042E-2</v>
      </c>
      <c r="F18" s="107">
        <f t="shared" si="3"/>
        <v>1.3641507007843634</v>
      </c>
      <c r="G18" s="103">
        <f t="shared" si="4"/>
        <v>0.76593127244570014</v>
      </c>
      <c r="I18" s="28">
        <v>150.40599999999998</v>
      </c>
      <c r="J18" s="261">
        <v>337.54</v>
      </c>
      <c r="K18" s="4">
        <f t="shared" si="5"/>
        <v>1.0619602990965298E-2</v>
      </c>
      <c r="L18" s="267">
        <f t="shared" si="6"/>
        <v>1.9233625989794671E-2</v>
      </c>
      <c r="M18" s="107">
        <f t="shared" si="7"/>
        <v>1.2441923859420507</v>
      </c>
      <c r="N18" s="103">
        <f t="shared" si="8"/>
        <v>0.81114359982739592</v>
      </c>
      <c r="P18" s="60">
        <f t="shared" si="0"/>
        <v>3.8679696541082667</v>
      </c>
      <c r="Q18" s="309">
        <f t="shared" si="0"/>
        <v>3.6717067333840969</v>
      </c>
      <c r="R18" s="112">
        <f t="shared" si="9"/>
        <v>-5.0740553384568052E-2</v>
      </c>
    </row>
    <row r="19" spans="1:18" ht="20.100000000000001" customHeight="1" x14ac:dyDescent="0.25">
      <c r="A19" s="15" t="s">
        <v>153</v>
      </c>
      <c r="B19" s="28">
        <v>1001.01</v>
      </c>
      <c r="C19" s="261">
        <v>779.96</v>
      </c>
      <c r="D19" s="4">
        <f t="shared" si="1"/>
        <v>4.6541027295737621E-2</v>
      </c>
      <c r="E19" s="267">
        <f t="shared" si="2"/>
        <v>2.7087474803883578E-2</v>
      </c>
      <c r="F19" s="107">
        <f t="shared" si="3"/>
        <v>-0.22082696476558672</v>
      </c>
      <c r="G19" s="103">
        <f t="shared" si="4"/>
        <v>-0.41798717437497696</v>
      </c>
      <c r="I19" s="28">
        <v>399.89099999999996</v>
      </c>
      <c r="J19" s="261">
        <v>314.15700000000004</v>
      </c>
      <c r="K19" s="4">
        <f t="shared" si="5"/>
        <v>2.8234802199779956E-2</v>
      </c>
      <c r="L19" s="267">
        <f t="shared" si="6"/>
        <v>1.7901221307329278E-2</v>
      </c>
      <c r="M19" s="107">
        <f t="shared" si="7"/>
        <v>-0.21439342220755139</v>
      </c>
      <c r="N19" s="103">
        <f t="shared" si="8"/>
        <v>-0.3659873662062067</v>
      </c>
      <c r="P19" s="60">
        <f t="shared" si="0"/>
        <v>3.994875176072167</v>
      </c>
      <c r="Q19" s="309">
        <f t="shared" si="0"/>
        <v>4.0278604030975949</v>
      </c>
      <c r="R19" s="112">
        <f t="shared" si="9"/>
        <v>8.2568855274871185E-3</v>
      </c>
    </row>
    <row r="20" spans="1:18" ht="20.100000000000001" customHeight="1" x14ac:dyDescent="0.25">
      <c r="A20" s="15" t="s">
        <v>157</v>
      </c>
      <c r="B20" s="28">
        <v>499.28000000000003</v>
      </c>
      <c r="C20" s="261">
        <v>427.46</v>
      </c>
      <c r="D20" s="4">
        <f t="shared" si="1"/>
        <v>2.321355841421752E-2</v>
      </c>
      <c r="E20" s="267">
        <f t="shared" si="2"/>
        <v>1.4845392045320368E-2</v>
      </c>
      <c r="F20" s="107">
        <f t="shared" si="3"/>
        <v>-0.14384713988142936</v>
      </c>
      <c r="G20" s="103">
        <f t="shared" si="4"/>
        <v>-0.36048615294464864</v>
      </c>
      <c r="I20" s="28">
        <v>348.59299999999996</v>
      </c>
      <c r="J20" s="261">
        <v>242.46</v>
      </c>
      <c r="K20" s="4">
        <f t="shared" si="5"/>
        <v>2.4612843007789358E-2</v>
      </c>
      <c r="L20" s="267">
        <f t="shared" si="6"/>
        <v>1.3815799482981618E-2</v>
      </c>
      <c r="M20" s="107">
        <f t="shared" si="7"/>
        <v>-0.30446107638420727</v>
      </c>
      <c r="N20" s="103">
        <f t="shared" si="8"/>
        <v>-0.43867518764048274</v>
      </c>
      <c r="P20" s="60">
        <f t="shared" si="0"/>
        <v>6.9819139560967782</v>
      </c>
      <c r="Q20" s="309">
        <f t="shared" si="0"/>
        <v>5.6721096710803351</v>
      </c>
      <c r="R20" s="112">
        <f t="shared" si="9"/>
        <v>-0.1875996028098699</v>
      </c>
    </row>
    <row r="21" spans="1:18" ht="20.100000000000001" customHeight="1" x14ac:dyDescent="0.25">
      <c r="A21" s="15" t="s">
        <v>156</v>
      </c>
      <c r="B21" s="28">
        <v>797.47000000000014</v>
      </c>
      <c r="C21" s="261">
        <v>275.08000000000004</v>
      </c>
      <c r="D21" s="4">
        <f t="shared" si="1"/>
        <v>3.7077624636648869E-2</v>
      </c>
      <c r="E21" s="267">
        <f t="shared" si="2"/>
        <v>9.5533393623420376E-3</v>
      </c>
      <c r="F21" s="107">
        <f t="shared" si="3"/>
        <v>-0.65505912448117176</v>
      </c>
      <c r="G21" s="103">
        <f t="shared" si="4"/>
        <v>-0.7423421954355951</v>
      </c>
      <c r="I21" s="28">
        <v>384.43099999999998</v>
      </c>
      <c r="J21" s="261">
        <v>185.29000000000002</v>
      </c>
      <c r="K21" s="4">
        <f t="shared" si="5"/>
        <v>2.714322964123626E-2</v>
      </c>
      <c r="L21" s="267">
        <f t="shared" si="6"/>
        <v>1.0558151803190896E-2</v>
      </c>
      <c r="M21" s="107">
        <f t="shared" si="7"/>
        <v>-0.51801493636049112</v>
      </c>
      <c r="N21" s="103">
        <f t="shared" si="8"/>
        <v>-0.61102079808694365</v>
      </c>
      <c r="P21" s="60">
        <f t="shared" si="0"/>
        <v>4.8206327510752747</v>
      </c>
      <c r="Q21" s="309">
        <f t="shared" si="0"/>
        <v>6.7358586592991134</v>
      </c>
      <c r="R21" s="112">
        <f t="shared" si="9"/>
        <v>0.39729761778609557</v>
      </c>
    </row>
    <row r="22" spans="1:18" ht="20.100000000000001" customHeight="1" x14ac:dyDescent="0.25">
      <c r="A22" s="15" t="s">
        <v>169</v>
      </c>
      <c r="B22" s="28">
        <v>196.81999999999996</v>
      </c>
      <c r="C22" s="261">
        <v>371.73</v>
      </c>
      <c r="D22" s="4">
        <f t="shared" si="1"/>
        <v>9.1509625202016737E-3</v>
      </c>
      <c r="E22" s="267">
        <f t="shared" si="2"/>
        <v>1.2909927443519723E-2</v>
      </c>
      <c r="F22" s="107">
        <f t="shared" si="3"/>
        <v>0.88868001219388315</v>
      </c>
      <c r="G22" s="103">
        <f t="shared" si="4"/>
        <v>0.41077262801806413</v>
      </c>
      <c r="I22" s="28">
        <v>92.299000000000007</v>
      </c>
      <c r="J22" s="261">
        <v>175.82299999999998</v>
      </c>
      <c r="K22" s="4">
        <f t="shared" si="5"/>
        <v>6.5168858719938452E-3</v>
      </c>
      <c r="L22" s="267">
        <f t="shared" si="6"/>
        <v>1.0018705404999904E-2</v>
      </c>
      <c r="M22" s="107">
        <f t="shared" si="7"/>
        <v>0.90492854743821671</v>
      </c>
      <c r="N22" s="103">
        <f t="shared" si="8"/>
        <v>0.53734553616398917</v>
      </c>
      <c r="P22" s="60">
        <f t="shared" si="0"/>
        <v>4.6895132608474759</v>
      </c>
      <c r="Q22" s="309">
        <f t="shared" si="0"/>
        <v>4.7298576924111577</v>
      </c>
      <c r="R22" s="112">
        <f t="shared" si="9"/>
        <v>8.6031170655845209E-3</v>
      </c>
    </row>
    <row r="23" spans="1:18" ht="20.100000000000001" customHeight="1" x14ac:dyDescent="0.25">
      <c r="A23" s="15" t="s">
        <v>165</v>
      </c>
      <c r="B23" s="28">
        <v>117.23</v>
      </c>
      <c r="C23" s="261">
        <v>147.07</v>
      </c>
      <c r="D23" s="4">
        <f t="shared" si="1"/>
        <v>5.4504996252578109E-3</v>
      </c>
      <c r="E23" s="267">
        <f t="shared" si="2"/>
        <v>5.1076400320621031E-3</v>
      </c>
      <c r="F23" s="107">
        <f t="shared" si="3"/>
        <v>0.2545423526401091</v>
      </c>
      <c r="G23" s="103">
        <f t="shared" si="4"/>
        <v>-6.2904250393282152E-2</v>
      </c>
      <c r="I23" s="28">
        <v>84.342000000000013</v>
      </c>
      <c r="J23" s="261">
        <v>119.905</v>
      </c>
      <c r="K23" s="4">
        <f t="shared" si="5"/>
        <v>5.9550719749477772E-3</v>
      </c>
      <c r="L23" s="267">
        <f t="shared" si="6"/>
        <v>6.8323988988159322E-3</v>
      </c>
      <c r="M23" s="107">
        <f t="shared" si="7"/>
        <v>0.42165232031490812</v>
      </c>
      <c r="N23" s="103">
        <f t="shared" si="8"/>
        <v>0.14732431909453936</v>
      </c>
      <c r="P23" s="60">
        <f t="shared" si="0"/>
        <v>7.1945747675509688</v>
      </c>
      <c r="Q23" s="309">
        <f t="shared" si="0"/>
        <v>8.1529203780512685</v>
      </c>
      <c r="R23" s="112">
        <f t="shared" si="9"/>
        <v>0.1332039267730788</v>
      </c>
    </row>
    <row r="24" spans="1:18" ht="20.100000000000001" customHeight="1" x14ac:dyDescent="0.25">
      <c r="A24" s="15" t="s">
        <v>154</v>
      </c>
      <c r="B24" s="28">
        <v>176.95999999999998</v>
      </c>
      <c r="C24" s="261">
        <v>147.81</v>
      </c>
      <c r="D24" s="4">
        <f t="shared" si="1"/>
        <v>8.2275903240264618E-3</v>
      </c>
      <c r="E24" s="267">
        <f t="shared" si="2"/>
        <v>5.1333397235268884E-3</v>
      </c>
      <c r="F24" s="107">
        <f t="shared" si="3"/>
        <v>-0.16472649186256771</v>
      </c>
      <c r="G24" s="103">
        <f t="shared" si="4"/>
        <v>-0.37608224019901038</v>
      </c>
      <c r="I24" s="28">
        <v>151.60900000000001</v>
      </c>
      <c r="J24" s="261">
        <v>119.289</v>
      </c>
      <c r="K24" s="4">
        <f t="shared" si="5"/>
        <v>1.0704542304544089E-2</v>
      </c>
      <c r="L24" s="267">
        <f t="shared" si="6"/>
        <v>6.7972981296931219E-3</v>
      </c>
      <c r="M24" s="107">
        <f t="shared" si="7"/>
        <v>-0.21317995633504611</v>
      </c>
      <c r="N24" s="103">
        <f t="shared" si="8"/>
        <v>-0.36500805580378132</v>
      </c>
      <c r="P24" s="60">
        <f t="shared" si="0"/>
        <v>8.567416365280291</v>
      </c>
      <c r="Q24" s="309">
        <f t="shared" si="0"/>
        <v>8.0704282524863</v>
      </c>
      <c r="R24" s="112">
        <f t="shared" si="9"/>
        <v>-5.8009100013867672E-2</v>
      </c>
    </row>
    <row r="25" spans="1:18" ht="20.100000000000001" customHeight="1" x14ac:dyDescent="0.25">
      <c r="A25" s="15" t="s">
        <v>151</v>
      </c>
      <c r="B25" s="28">
        <v>224.67000000000004</v>
      </c>
      <c r="C25" s="261">
        <v>235.52</v>
      </c>
      <c r="D25" s="4">
        <f t="shared" si="1"/>
        <v>1.0445822321988166E-2</v>
      </c>
      <c r="E25" s="267">
        <f t="shared" si="2"/>
        <v>8.1794477483597364E-3</v>
      </c>
      <c r="F25" s="107">
        <f t="shared" si="3"/>
        <v>4.8293052031868802E-2</v>
      </c>
      <c r="G25" s="103">
        <f t="shared" si="4"/>
        <v>-0.2169646872949173</v>
      </c>
      <c r="I25" s="28">
        <v>99.946000000000026</v>
      </c>
      <c r="J25" s="261">
        <v>107.06100000000001</v>
      </c>
      <c r="K25" s="4">
        <f t="shared" si="5"/>
        <v>7.056811832872479E-3</v>
      </c>
      <c r="L25" s="267">
        <f t="shared" si="6"/>
        <v>6.100525069898108E-3</v>
      </c>
      <c r="M25" s="107">
        <f t="shared" si="7"/>
        <v>7.1188441758549409E-2</v>
      </c>
      <c r="N25" s="103">
        <f t="shared" si="8"/>
        <v>-0.13551257786409107</v>
      </c>
      <c r="P25" s="60">
        <f t="shared" si="0"/>
        <v>4.4485690123291945</v>
      </c>
      <c r="Q25" s="309">
        <f t="shared" si="0"/>
        <v>4.5457286005434785</v>
      </c>
      <c r="R25" s="112">
        <f t="shared" si="9"/>
        <v>2.1840638628962811E-2</v>
      </c>
    </row>
    <row r="26" spans="1:18" ht="20.100000000000001" customHeight="1" x14ac:dyDescent="0.25">
      <c r="A26" s="15" t="s">
        <v>167</v>
      </c>
      <c r="B26" s="28">
        <v>139.82</v>
      </c>
      <c r="C26" s="261">
        <v>161.82999999999998</v>
      </c>
      <c r="D26" s="4">
        <f t="shared" si="1"/>
        <v>6.5008006278558994E-3</v>
      </c>
      <c r="E26" s="267">
        <f t="shared" si="2"/>
        <v>5.6202446888461962E-3</v>
      </c>
      <c r="F26" s="107">
        <f t="shared" si="3"/>
        <v>0.15741667858675434</v>
      </c>
      <c r="G26" s="103">
        <f t="shared" si="4"/>
        <v>-0.13545346018404644</v>
      </c>
      <c r="I26" s="28">
        <v>72.153000000000006</v>
      </c>
      <c r="J26" s="261">
        <v>90.128000000000014</v>
      </c>
      <c r="K26" s="4">
        <f t="shared" si="5"/>
        <v>5.094452446093369E-3</v>
      </c>
      <c r="L26" s="267">
        <f t="shared" si="6"/>
        <v>5.13565279139721E-3</v>
      </c>
      <c r="M26" s="107">
        <f t="shared" si="7"/>
        <v>0.24912339057281066</v>
      </c>
      <c r="N26" s="103">
        <f t="shared" si="8"/>
        <v>8.0872960813355068E-3</v>
      </c>
      <c r="P26" s="60">
        <f t="shared" si="0"/>
        <v>5.1604205406951795</v>
      </c>
      <c r="Q26" s="309">
        <f t="shared" si="0"/>
        <v>5.5693011184576422</v>
      </c>
      <c r="R26" s="112">
        <f t="shared" si="9"/>
        <v>7.9233964468209961E-2</v>
      </c>
    </row>
    <row r="27" spans="1:18" ht="20.100000000000001" customHeight="1" x14ac:dyDescent="0.25">
      <c r="A27" s="15" t="s">
        <v>164</v>
      </c>
      <c r="B27" s="28">
        <v>81.710000000000008</v>
      </c>
      <c r="C27" s="261">
        <v>77.87</v>
      </c>
      <c r="D27" s="4">
        <f t="shared" si="1"/>
        <v>3.7990303197118123E-3</v>
      </c>
      <c r="E27" s="267">
        <f t="shared" si="2"/>
        <v>2.7043715869767863E-3</v>
      </c>
      <c r="F27" s="107">
        <f t="shared" si="3"/>
        <v>-4.6995471790478562E-2</v>
      </c>
      <c r="G27" s="103">
        <f t="shared" si="4"/>
        <v>-0.28814161525777576</v>
      </c>
      <c r="I27" s="28">
        <v>68.668999999999997</v>
      </c>
      <c r="J27" s="261">
        <v>85.77600000000001</v>
      </c>
      <c r="K27" s="4">
        <f t="shared" si="5"/>
        <v>4.848460286069679E-3</v>
      </c>
      <c r="L27" s="267">
        <f t="shared" si="6"/>
        <v>4.8876681368152748E-3</v>
      </c>
      <c r="M27" s="107">
        <f t="shared" si="7"/>
        <v>0.24912260263000793</v>
      </c>
      <c r="N27" s="103">
        <f t="shared" si="8"/>
        <v>8.0866601832844907E-3</v>
      </c>
      <c r="P27" s="60">
        <f t="shared" si="0"/>
        <v>8.4039897197405438</v>
      </c>
      <c r="Q27" s="309">
        <f t="shared" si="0"/>
        <v>11.015281880056504</v>
      </c>
      <c r="R27" s="112">
        <f t="shared" si="9"/>
        <v>0.31072053243736936</v>
      </c>
    </row>
    <row r="28" spans="1:18" ht="20.100000000000001" customHeight="1" x14ac:dyDescent="0.25">
      <c r="A28" s="15" t="s">
        <v>191</v>
      </c>
      <c r="B28" s="28">
        <v>42.01</v>
      </c>
      <c r="C28" s="261">
        <v>43.07</v>
      </c>
      <c r="D28" s="4">
        <f t="shared" si="1"/>
        <v>1.9532158087271229E-3</v>
      </c>
      <c r="E28" s="267">
        <f t="shared" si="2"/>
        <v>1.4957915018760778E-3</v>
      </c>
      <c r="F28" s="107">
        <f t="shared" si="3"/>
        <v>2.5232087598190962E-2</v>
      </c>
      <c r="G28" s="103">
        <f t="shared" si="4"/>
        <v>-0.23419035664530108</v>
      </c>
      <c r="I28" s="28">
        <v>40.199999999999996</v>
      </c>
      <c r="J28" s="261">
        <v>80.006</v>
      </c>
      <c r="K28" s="4">
        <f t="shared" si="5"/>
        <v>2.8383710771964217E-3</v>
      </c>
      <c r="L28" s="267">
        <f t="shared" si="6"/>
        <v>4.5588833351292062E-3</v>
      </c>
      <c r="M28" s="107">
        <f t="shared" si="7"/>
        <v>0.99019900497512459</v>
      </c>
      <c r="N28" s="103">
        <f t="shared" si="8"/>
        <v>0.60616184816546492</v>
      </c>
      <c r="P28" s="60">
        <f t="shared" si="0"/>
        <v>9.5691502023327768</v>
      </c>
      <c r="Q28" s="309">
        <f t="shared" si="0"/>
        <v>18.57580682609705</v>
      </c>
      <c r="R28" s="112">
        <f t="shared" si="9"/>
        <v>0.94121802180183378</v>
      </c>
    </row>
    <row r="29" spans="1:18" ht="20.100000000000001" customHeight="1" x14ac:dyDescent="0.25">
      <c r="A29" s="15" t="s">
        <v>159</v>
      </c>
      <c r="B29" s="28">
        <v>134.16999999999999</v>
      </c>
      <c r="C29" s="261">
        <v>150.19999999999999</v>
      </c>
      <c r="D29" s="4">
        <f t="shared" si="1"/>
        <v>6.2381091420356596E-3</v>
      </c>
      <c r="E29" s="267">
        <f t="shared" si="2"/>
        <v>5.2163427810955863E-3</v>
      </c>
      <c r="F29" s="107">
        <f>(C29-B29)/B29</f>
        <v>0.11947529253931581</v>
      </c>
      <c r="G29" s="103">
        <f>(E29-D29)/D29</f>
        <v>-0.16379424240189616</v>
      </c>
      <c r="I29" s="28">
        <v>58.622</v>
      </c>
      <c r="J29" s="261">
        <v>74.539999999999992</v>
      </c>
      <c r="K29" s="4">
        <f t="shared" si="5"/>
        <v>4.1390793355076776E-3</v>
      </c>
      <c r="L29" s="267">
        <f t="shared" si="6"/>
        <v>4.247420990932318E-3</v>
      </c>
      <c r="M29" s="107">
        <f>(J29-I29)/I29</f>
        <v>0.27153628330660828</v>
      </c>
      <c r="N29" s="103">
        <f>(L29-K29)/K29</f>
        <v>2.6175302921888015E-2</v>
      </c>
      <c r="P29" s="60">
        <f t="shared" si="0"/>
        <v>4.3692330625326079</v>
      </c>
      <c r="Q29" s="309">
        <f t="shared" si="0"/>
        <v>4.9627163781624501</v>
      </c>
      <c r="R29" s="112">
        <f>(Q29-P29)/P29</f>
        <v>0.13583237770471143</v>
      </c>
    </row>
    <row r="30" spans="1:18" ht="20.100000000000001" customHeight="1" x14ac:dyDescent="0.25">
      <c r="A30" s="15" t="s">
        <v>179</v>
      </c>
      <c r="B30" s="28">
        <v>52.260000000000005</v>
      </c>
      <c r="C30" s="261">
        <v>40.540000000000006</v>
      </c>
      <c r="D30" s="4">
        <f t="shared" si="1"/>
        <v>2.4297800086664949E-3</v>
      </c>
      <c r="E30" s="267">
        <f t="shared" si="2"/>
        <v>1.4079263405167451E-3</v>
      </c>
      <c r="F30" s="107">
        <f t="shared" si="3"/>
        <v>-0.22426329889016453</v>
      </c>
      <c r="G30" s="103">
        <f t="shared" si="4"/>
        <v>-0.42055398616542272</v>
      </c>
      <c r="I30" s="28">
        <v>70.146000000000001</v>
      </c>
      <c r="J30" s="261">
        <v>61.228999999999999</v>
      </c>
      <c r="K30" s="4">
        <f t="shared" si="5"/>
        <v>4.9527457109706519E-3</v>
      </c>
      <c r="L30" s="267">
        <f t="shared" si="6"/>
        <v>3.4889366763321021E-3</v>
      </c>
      <c r="M30" s="107">
        <f t="shared" si="7"/>
        <v>-0.12712057708208596</v>
      </c>
      <c r="N30" s="103">
        <f t="shared" si="8"/>
        <v>-0.2955550557332508</v>
      </c>
      <c r="P30" s="60">
        <f t="shared" si="0"/>
        <v>13.422502870264063</v>
      </c>
      <c r="Q30" s="309">
        <f t="shared" si="0"/>
        <v>15.103354711396149</v>
      </c>
      <c r="R30" s="112">
        <f t="shared" si="9"/>
        <v>0.12522640951381803</v>
      </c>
    </row>
    <row r="31" spans="1:18" ht="20.100000000000001" customHeight="1" x14ac:dyDescent="0.25">
      <c r="A31" s="15" t="s">
        <v>185</v>
      </c>
      <c r="B31" s="28">
        <v>34.159999999999997</v>
      </c>
      <c r="C31" s="261">
        <v>39.840000000000003</v>
      </c>
      <c r="D31" s="4">
        <f t="shared" si="1"/>
        <v>1.5882373726759942E-3</v>
      </c>
      <c r="E31" s="267">
        <f t="shared" si="2"/>
        <v>1.3836158215635697E-3</v>
      </c>
      <c r="F31" s="107">
        <f t="shared" si="3"/>
        <v>0.16627634660421567</v>
      </c>
      <c r="G31" s="103">
        <f t="shared" si="4"/>
        <v>-0.12883562283115219</v>
      </c>
      <c r="I31" s="28">
        <v>47.910000000000004</v>
      </c>
      <c r="J31" s="261">
        <v>61.177</v>
      </c>
      <c r="K31" s="4">
        <f t="shared" si="5"/>
        <v>3.3827452315542436E-3</v>
      </c>
      <c r="L31" s="267">
        <f t="shared" si="6"/>
        <v>3.4859736243931638E-3</v>
      </c>
      <c r="M31" s="107">
        <f t="shared" si="7"/>
        <v>0.27691504905030256</v>
      </c>
      <c r="N31" s="103">
        <f t="shared" si="8"/>
        <v>3.0516159442338677E-2</v>
      </c>
      <c r="P31" s="60">
        <f t="shared" si="0"/>
        <v>14.025175644028105</v>
      </c>
      <c r="Q31" s="309">
        <f t="shared" si="0"/>
        <v>15.355672690763051</v>
      </c>
      <c r="R31" s="112">
        <f t="shared" si="9"/>
        <v>9.4864911535098614E-2</v>
      </c>
    </row>
    <row r="32" spans="1:18" ht="20.100000000000001" customHeight="1" thickBot="1" x14ac:dyDescent="0.3">
      <c r="A32" s="15" t="s">
        <v>18</v>
      </c>
      <c r="B32" s="28">
        <f>B33-SUM(B7:B31)</f>
        <v>387.05000000000291</v>
      </c>
      <c r="C32" s="261">
        <f>C33-SUM(C7:C31)</f>
        <v>419.57999999999447</v>
      </c>
      <c r="D32" s="4">
        <f t="shared" si="1"/>
        <v>1.7995529130393685E-2</v>
      </c>
      <c r="E32" s="267">
        <f t="shared" si="2"/>
        <v>1.4571725060533005E-2</v>
      </c>
      <c r="F32" s="107">
        <f t="shared" si="3"/>
        <v>8.4045988890301807E-2</v>
      </c>
      <c r="G32" s="103">
        <f t="shared" si="4"/>
        <v>-0.19025859395698572</v>
      </c>
      <c r="I32" s="28">
        <f>I33-SUM(I7:I31)</f>
        <v>278.93399999998837</v>
      </c>
      <c r="J32" s="261">
        <f>J33-SUM(J7:J31)</f>
        <v>304.10600000000341</v>
      </c>
      <c r="K32" s="4">
        <f t="shared" si="5"/>
        <v>1.9694482538474473E-2</v>
      </c>
      <c r="L32" s="267">
        <f t="shared" si="6"/>
        <v>1.7328497556593481E-2</v>
      </c>
      <c r="M32" s="107">
        <f t="shared" si="7"/>
        <v>9.0243570163608886E-2</v>
      </c>
      <c r="N32" s="103">
        <f t="shared" si="8"/>
        <v>-0.12013440704821177</v>
      </c>
      <c r="P32" s="60">
        <f t="shared" si="0"/>
        <v>7.2066658054511379</v>
      </c>
      <c r="Q32" s="309">
        <f t="shared" si="0"/>
        <v>7.2478669145337582</v>
      </c>
      <c r="R32" s="112">
        <f t="shared" si="9"/>
        <v>5.7170833496199731E-3</v>
      </c>
    </row>
    <row r="33" spans="1:18" ht="26.25" customHeight="1" thickBot="1" x14ac:dyDescent="0.3">
      <c r="A33" s="19" t="s">
        <v>19</v>
      </c>
      <c r="B33" s="26">
        <v>21508.119999999995</v>
      </c>
      <c r="C33" s="280">
        <v>28794.119999999992</v>
      </c>
      <c r="D33" s="21">
        <f>SUM(D7:D32)</f>
        <v>1.0000000000000002</v>
      </c>
      <c r="E33" s="285">
        <f>SUM(E7:E32)</f>
        <v>1</v>
      </c>
      <c r="F33" s="117">
        <f t="shared" si="3"/>
        <v>0.33875578153739139</v>
      </c>
      <c r="G33" s="119">
        <v>0</v>
      </c>
      <c r="H33" s="2"/>
      <c r="I33" s="26">
        <v>14163.052999999994</v>
      </c>
      <c r="J33" s="280">
        <v>17549.473000000009</v>
      </c>
      <c r="K33" s="21">
        <f>SUM(K7:K32)</f>
        <v>0.99999999999999967</v>
      </c>
      <c r="L33" s="285">
        <f>SUM(L7:L32)</f>
        <v>0.99999999999999956</v>
      </c>
      <c r="M33" s="117">
        <f t="shared" si="7"/>
        <v>0.23910240256814799</v>
      </c>
      <c r="N33" s="119">
        <f>K33-L33</f>
        <v>0</v>
      </c>
      <c r="P33" s="51">
        <f t="shared" si="0"/>
        <v>6.5849795333111398</v>
      </c>
      <c r="Q33" s="298">
        <f t="shared" si="0"/>
        <v>6.0948113712105156</v>
      </c>
      <c r="R33" s="118">
        <f t="shared" si="9"/>
        <v>-7.44373098839613E-2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48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145</v>
      </c>
      <c r="B39" s="70">
        <v>2754.0299999999997</v>
      </c>
      <c r="C39" s="300">
        <v>3975.7899999999991</v>
      </c>
      <c r="D39" s="4">
        <f t="shared" ref="D39:D61" si="10">B39/$B$62</f>
        <v>0.1896481081189027</v>
      </c>
      <c r="E39" s="302">
        <f t="shared" ref="E39:E61" si="11">C39/$C$62</f>
        <v>0.19507057698506811</v>
      </c>
      <c r="F39" s="107">
        <f>(C39-B39)/B39</f>
        <v>0.44362624953250307</v>
      </c>
      <c r="G39" s="121">
        <f>(E39-D39)/D39</f>
        <v>2.8592264483681035E-2</v>
      </c>
      <c r="I39" s="70">
        <v>2668.1080000000002</v>
      </c>
      <c r="J39" s="300">
        <v>2999.1729999999998</v>
      </c>
      <c r="K39" s="4">
        <f t="shared" ref="K39:K61" si="12">I39/$I$62</f>
        <v>0.29332287615844382</v>
      </c>
      <c r="L39" s="302">
        <f t="shared" ref="L39:L61" si="13">J39/$J$62</f>
        <v>0.27609336885732289</v>
      </c>
      <c r="M39" s="107">
        <f>(J39-I39)/I39</f>
        <v>0.12408230851224897</v>
      </c>
      <c r="N39" s="121">
        <f>(L39-K39)/K39</f>
        <v>-5.873905072379728E-2</v>
      </c>
      <c r="P39" s="60">
        <f t="shared" ref="P39:Q62" si="14">(I39/B39)*10</f>
        <v>9.6880135655748134</v>
      </c>
      <c r="Q39" s="308">
        <f t="shared" si="14"/>
        <v>7.5435900789528629</v>
      </c>
      <c r="R39" s="124">
        <f t="shared" si="9"/>
        <v>-0.22134810940417141</v>
      </c>
    </row>
    <row r="40" spans="1:18" ht="20.100000000000001" customHeight="1" x14ac:dyDescent="0.25">
      <c r="A40" s="68" t="s">
        <v>144</v>
      </c>
      <c r="B40" s="28">
        <v>3187.39</v>
      </c>
      <c r="C40" s="261">
        <v>6338.9899999999989</v>
      </c>
      <c r="D40" s="4">
        <f t="shared" si="10"/>
        <v>0.21949015927099899</v>
      </c>
      <c r="E40" s="267">
        <f t="shared" si="11"/>
        <v>0.31102005810230848</v>
      </c>
      <c r="F40" s="107">
        <f t="shared" ref="F40:F62" si="15">(C40-B40)/B40</f>
        <v>0.98877137720831121</v>
      </c>
      <c r="G40" s="103">
        <f t="shared" ref="G40:G61" si="16">(E40-D40)/D40</f>
        <v>0.41701140103643475</v>
      </c>
      <c r="I40" s="28">
        <v>1541.2459999999996</v>
      </c>
      <c r="J40" s="261">
        <v>2300.4549999999999</v>
      </c>
      <c r="K40" s="4">
        <f t="shared" si="12"/>
        <v>0.16943943408126538</v>
      </c>
      <c r="L40" s="267">
        <f t="shared" si="13"/>
        <v>0.21177183538751274</v>
      </c>
      <c r="M40" s="107">
        <f t="shared" ref="M40:M62" si="17">(J40-I40)/I40</f>
        <v>0.49259430356996903</v>
      </c>
      <c r="N40" s="103">
        <f t="shared" ref="N40:N50" si="18">(L40-K40)/K40</f>
        <v>0.24983795263353026</v>
      </c>
      <c r="P40" s="60">
        <f t="shared" si="14"/>
        <v>4.8354484390049528</v>
      </c>
      <c r="Q40" s="309">
        <f t="shared" si="14"/>
        <v>3.6290560483610168</v>
      </c>
      <c r="R40" s="112">
        <f t="shared" si="9"/>
        <v>-0.24948924714254414</v>
      </c>
    </row>
    <row r="41" spans="1:18" ht="20.100000000000001" customHeight="1" x14ac:dyDescent="0.25">
      <c r="A41" s="68" t="s">
        <v>147</v>
      </c>
      <c r="B41" s="28">
        <v>2230.67</v>
      </c>
      <c r="C41" s="261">
        <v>3383.1800000000003</v>
      </c>
      <c r="D41" s="4">
        <f t="shared" si="10"/>
        <v>0.15360847388648372</v>
      </c>
      <c r="E41" s="267">
        <f t="shared" si="11"/>
        <v>0.16599439976566743</v>
      </c>
      <c r="F41" s="107">
        <f t="shared" si="15"/>
        <v>0.51666539649522347</v>
      </c>
      <c r="G41" s="103">
        <f t="shared" si="16"/>
        <v>8.0633089866753618E-2</v>
      </c>
      <c r="I41" s="28">
        <v>1041.4450000000002</v>
      </c>
      <c r="J41" s="261">
        <v>1527.7029999999995</v>
      </c>
      <c r="K41" s="4">
        <f t="shared" si="12"/>
        <v>0.11449298257822793</v>
      </c>
      <c r="L41" s="267">
        <f t="shared" si="13"/>
        <v>0.14063499100700047</v>
      </c>
      <c r="M41" s="107">
        <f t="shared" si="17"/>
        <v>0.46690703781764692</v>
      </c>
      <c r="N41" s="103">
        <f t="shared" si="18"/>
        <v>0.22832847778169177</v>
      </c>
      <c r="P41" s="60">
        <f t="shared" si="14"/>
        <v>4.6687542307916461</v>
      </c>
      <c r="Q41" s="309">
        <f t="shared" si="14"/>
        <v>4.5155829722332221</v>
      </c>
      <c r="R41" s="112">
        <f t="shared" si="9"/>
        <v>-3.2807736493863766E-2</v>
      </c>
    </row>
    <row r="42" spans="1:18" ht="20.100000000000001" customHeight="1" x14ac:dyDescent="0.25">
      <c r="A42" s="68" t="s">
        <v>149</v>
      </c>
      <c r="B42" s="28">
        <v>1817.7700000000002</v>
      </c>
      <c r="C42" s="261">
        <v>2491.0300000000002</v>
      </c>
      <c r="D42" s="4">
        <f t="shared" si="10"/>
        <v>0.1251753399546475</v>
      </c>
      <c r="E42" s="267">
        <f t="shared" si="11"/>
        <v>0.12222140993038223</v>
      </c>
      <c r="F42" s="107">
        <f t="shared" si="15"/>
        <v>0.37037689036566779</v>
      </c>
      <c r="G42" s="103">
        <f t="shared" si="16"/>
        <v>-2.3598338341525634E-2</v>
      </c>
      <c r="I42" s="28">
        <v>1209.3969999999999</v>
      </c>
      <c r="J42" s="261">
        <v>1499.298</v>
      </c>
      <c r="K42" s="4">
        <f t="shared" si="12"/>
        <v>0.13295706412836117</v>
      </c>
      <c r="L42" s="267">
        <f t="shared" si="13"/>
        <v>0.13802012612845158</v>
      </c>
      <c r="M42" s="107">
        <f t="shared" si="17"/>
        <v>0.23970706062608066</v>
      </c>
      <c r="N42" s="103">
        <f t="shared" si="18"/>
        <v>3.8080428695404699E-2</v>
      </c>
      <c r="P42" s="60">
        <f t="shared" si="14"/>
        <v>6.6531904476363888</v>
      </c>
      <c r="Q42" s="309">
        <f t="shared" si="14"/>
        <v>6.0187874092242968</v>
      </c>
      <c r="R42" s="112">
        <f t="shared" si="9"/>
        <v>-9.5353205864935051E-2</v>
      </c>
    </row>
    <row r="43" spans="1:18" ht="20.100000000000001" customHeight="1" x14ac:dyDescent="0.25">
      <c r="A43" s="68" t="s">
        <v>158</v>
      </c>
      <c r="B43" s="28">
        <v>1367.92</v>
      </c>
      <c r="C43" s="261">
        <v>1354.64</v>
      </c>
      <c r="D43" s="4">
        <f t="shared" si="10"/>
        <v>9.4197753858167643E-2</v>
      </c>
      <c r="E43" s="267">
        <f t="shared" si="11"/>
        <v>6.6464880289716699E-2</v>
      </c>
      <c r="F43" s="107">
        <f t="shared" si="15"/>
        <v>-9.7081700684250333E-3</v>
      </c>
      <c r="G43" s="103">
        <f t="shared" si="16"/>
        <v>-0.29441119806538041</v>
      </c>
      <c r="I43" s="28">
        <v>721.99500000000012</v>
      </c>
      <c r="J43" s="261">
        <v>714.14299999999992</v>
      </c>
      <c r="K43" s="4">
        <f t="shared" si="12"/>
        <v>7.9373717245334777E-2</v>
      </c>
      <c r="L43" s="267">
        <f t="shared" si="13"/>
        <v>6.5741504980164581E-2</v>
      </c>
      <c r="M43" s="107">
        <f t="shared" si="17"/>
        <v>-1.0875421574941934E-2</v>
      </c>
      <c r="N43" s="103">
        <f t="shared" si="18"/>
        <v>-0.17174718204307654</v>
      </c>
      <c r="P43" s="60">
        <f t="shared" si="14"/>
        <v>5.2780498859582439</v>
      </c>
      <c r="Q43" s="309">
        <f t="shared" si="14"/>
        <v>5.2718286777298751</v>
      </c>
      <c r="R43" s="112">
        <f t="shared" si="9"/>
        <v>-1.1786944729188223E-3</v>
      </c>
    </row>
    <row r="44" spans="1:18" ht="20.100000000000001" customHeight="1" x14ac:dyDescent="0.25">
      <c r="A44" s="68" t="s">
        <v>148</v>
      </c>
      <c r="B44" s="28">
        <v>1014.67</v>
      </c>
      <c r="C44" s="261">
        <v>1058.8399999999999</v>
      </c>
      <c r="D44" s="4">
        <f t="shared" si="10"/>
        <v>6.987224026790087E-2</v>
      </c>
      <c r="E44" s="267">
        <f t="shared" si="11"/>
        <v>5.1951569306947692E-2</v>
      </c>
      <c r="F44" s="107">
        <f t="shared" si="15"/>
        <v>4.3531394443513616E-2</v>
      </c>
      <c r="G44" s="103">
        <f t="shared" si="16"/>
        <v>-0.2564776926035659</v>
      </c>
      <c r="I44" s="28">
        <v>610.99799999999993</v>
      </c>
      <c r="J44" s="261">
        <v>681.03499999999997</v>
      </c>
      <c r="K44" s="4">
        <f t="shared" si="12"/>
        <v>6.7171078039965706E-2</v>
      </c>
      <c r="L44" s="267">
        <f t="shared" si="13"/>
        <v>6.2693698382769822E-2</v>
      </c>
      <c r="M44" s="107">
        <f t="shared" si="17"/>
        <v>0.11462721645570041</v>
      </c>
      <c r="N44" s="103">
        <f t="shared" si="18"/>
        <v>-6.6656361455624036E-2</v>
      </c>
      <c r="P44" s="60">
        <f t="shared" si="14"/>
        <v>6.021642504459578</v>
      </c>
      <c r="Q44" s="309">
        <f t="shared" si="14"/>
        <v>6.43189717048846</v>
      </c>
      <c r="R44" s="112">
        <f t="shared" si="9"/>
        <v>6.813002693618074E-2</v>
      </c>
    </row>
    <row r="45" spans="1:18" ht="20.100000000000001" customHeight="1" x14ac:dyDescent="0.25">
      <c r="A45" s="68" t="s">
        <v>157</v>
      </c>
      <c r="B45" s="28">
        <v>499.28000000000003</v>
      </c>
      <c r="C45" s="261">
        <v>427.46</v>
      </c>
      <c r="D45" s="4">
        <f t="shared" si="10"/>
        <v>3.4381436448261554E-2</v>
      </c>
      <c r="E45" s="267">
        <f t="shared" si="11"/>
        <v>2.0973157243726965E-2</v>
      </c>
      <c r="F45" s="107">
        <f t="shared" si="15"/>
        <v>-0.14384713988142936</v>
      </c>
      <c r="G45" s="103">
        <f t="shared" si="16"/>
        <v>-0.38998600959305058</v>
      </c>
      <c r="I45" s="28">
        <v>348.59299999999996</v>
      </c>
      <c r="J45" s="261">
        <v>242.46</v>
      </c>
      <c r="K45" s="4">
        <f t="shared" si="12"/>
        <v>3.8323149351038414E-2</v>
      </c>
      <c r="L45" s="267">
        <f t="shared" si="13"/>
        <v>2.2320018956274452E-2</v>
      </c>
      <c r="M45" s="107">
        <f t="shared" si="17"/>
        <v>-0.30446107638420727</v>
      </c>
      <c r="N45" s="103">
        <f t="shared" si="18"/>
        <v>-0.4175839059617979</v>
      </c>
      <c r="P45" s="60">
        <f t="shared" si="14"/>
        <v>6.9819139560967782</v>
      </c>
      <c r="Q45" s="309">
        <f t="shared" si="14"/>
        <v>5.6721096710803351</v>
      </c>
      <c r="R45" s="112">
        <f t="shared" si="9"/>
        <v>-0.1875996028098699</v>
      </c>
    </row>
    <row r="46" spans="1:18" ht="20.100000000000001" customHeight="1" x14ac:dyDescent="0.25">
      <c r="A46" s="68" t="s">
        <v>156</v>
      </c>
      <c r="B46" s="28">
        <v>797.47000000000014</v>
      </c>
      <c r="C46" s="261">
        <v>275.08000000000004</v>
      </c>
      <c r="D46" s="4">
        <f t="shared" si="10"/>
        <v>5.4915406434055326E-2</v>
      </c>
      <c r="E46" s="267">
        <f t="shared" si="11"/>
        <v>1.3496692309466183E-2</v>
      </c>
      <c r="F46" s="107">
        <f t="shared" si="15"/>
        <v>-0.65505912448117176</v>
      </c>
      <c r="G46" s="103">
        <f t="shared" si="16"/>
        <v>-0.75422758045734273</v>
      </c>
      <c r="I46" s="28">
        <v>384.43099999999998</v>
      </c>
      <c r="J46" s="261">
        <v>185.29000000000002</v>
      </c>
      <c r="K46" s="4">
        <f t="shared" si="12"/>
        <v>4.2263059293127084E-2</v>
      </c>
      <c r="L46" s="267">
        <f t="shared" si="13"/>
        <v>1.7057148859226649E-2</v>
      </c>
      <c r="M46" s="107">
        <f t="shared" si="17"/>
        <v>-0.51801493636049112</v>
      </c>
      <c r="N46" s="103">
        <f t="shared" si="18"/>
        <v>-0.5964052497732808</v>
      </c>
      <c r="P46" s="60">
        <f t="shared" si="14"/>
        <v>4.8206327510752747</v>
      </c>
      <c r="Q46" s="309">
        <f t="shared" si="14"/>
        <v>6.7358586592991134</v>
      </c>
      <c r="R46" s="112">
        <f t="shared" si="9"/>
        <v>0.39729761778609557</v>
      </c>
    </row>
    <row r="47" spans="1:18" ht="20.100000000000001" customHeight="1" x14ac:dyDescent="0.25">
      <c r="A47" s="68" t="s">
        <v>169</v>
      </c>
      <c r="B47" s="28">
        <v>196.81999999999996</v>
      </c>
      <c r="C47" s="261">
        <v>371.73</v>
      </c>
      <c r="D47" s="4">
        <f t="shared" si="10"/>
        <v>1.355342557632358E-2</v>
      </c>
      <c r="E47" s="267">
        <f t="shared" si="11"/>
        <v>1.8238786651875324E-2</v>
      </c>
      <c r="F47" s="107">
        <f t="shared" si="15"/>
        <v>0.88868001219388315</v>
      </c>
      <c r="G47" s="103">
        <f t="shared" si="16"/>
        <v>0.34569570985335113</v>
      </c>
      <c r="I47" s="28">
        <v>92.299000000000007</v>
      </c>
      <c r="J47" s="261">
        <v>175.82299999999998</v>
      </c>
      <c r="K47" s="4">
        <f t="shared" si="12"/>
        <v>1.0147043577901723E-2</v>
      </c>
      <c r="L47" s="267">
        <f t="shared" si="13"/>
        <v>1.618564997504348E-2</v>
      </c>
      <c r="M47" s="107">
        <f t="shared" si="17"/>
        <v>0.90492854743821671</v>
      </c>
      <c r="N47" s="103">
        <f t="shared" si="18"/>
        <v>0.59510993037347959</v>
      </c>
      <c r="P47" s="60">
        <f t="shared" si="14"/>
        <v>4.6895132608474759</v>
      </c>
      <c r="Q47" s="309">
        <f t="shared" si="14"/>
        <v>4.7298576924111577</v>
      </c>
      <c r="R47" s="112">
        <f t="shared" si="9"/>
        <v>8.6031170655845209E-3</v>
      </c>
    </row>
    <row r="48" spans="1:18" ht="20.100000000000001" customHeight="1" x14ac:dyDescent="0.25">
      <c r="A48" s="68" t="s">
        <v>165</v>
      </c>
      <c r="B48" s="28">
        <v>117.22999999999999</v>
      </c>
      <c r="C48" s="261">
        <v>147.07</v>
      </c>
      <c r="D48" s="4">
        <f t="shared" si="10"/>
        <v>8.0726962722915026E-3</v>
      </c>
      <c r="E48" s="267">
        <f t="shared" si="11"/>
        <v>7.2159318669230447E-3</v>
      </c>
      <c r="F48" s="107">
        <f t="shared" si="15"/>
        <v>0.25454235264010922</v>
      </c>
      <c r="G48" s="103">
        <f t="shared" si="16"/>
        <v>-0.10613113344907972</v>
      </c>
      <c r="I48" s="28">
        <v>84.341999999999999</v>
      </c>
      <c r="J48" s="261">
        <v>119.905</v>
      </c>
      <c r="K48" s="4">
        <f t="shared" si="12"/>
        <v>9.2722775918199218E-3</v>
      </c>
      <c r="L48" s="267">
        <f t="shared" si="13"/>
        <v>1.103803461582153E-2</v>
      </c>
      <c r="M48" s="107">
        <f t="shared" si="17"/>
        <v>0.4216523203149084</v>
      </c>
      <c r="N48" s="103">
        <f t="shared" si="18"/>
        <v>0.1904340121955983</v>
      </c>
      <c r="P48" s="60">
        <f t="shared" si="14"/>
        <v>7.1945747675509688</v>
      </c>
      <c r="Q48" s="309">
        <f t="shared" si="14"/>
        <v>8.1529203780512685</v>
      </c>
      <c r="R48" s="112">
        <f t="shared" si="9"/>
        <v>0.1332039267730788</v>
      </c>
    </row>
    <row r="49" spans="1:18" ht="20.100000000000001" customHeight="1" x14ac:dyDescent="0.25">
      <c r="A49" s="68" t="s">
        <v>154</v>
      </c>
      <c r="B49" s="28">
        <v>176.95999999999998</v>
      </c>
      <c r="C49" s="261">
        <v>147.81</v>
      </c>
      <c r="D49" s="4">
        <f t="shared" si="10"/>
        <v>1.218582557659903E-2</v>
      </c>
      <c r="E49" s="267">
        <f t="shared" si="11"/>
        <v>7.2522396766838606E-3</v>
      </c>
      <c r="F49" s="107">
        <f t="shared" si="15"/>
        <v>-0.16472649186256771</v>
      </c>
      <c r="G49" s="103">
        <f t="shared" si="16"/>
        <v>-0.40486267170846008</v>
      </c>
      <c r="I49" s="28">
        <v>151.60900000000001</v>
      </c>
      <c r="J49" s="261">
        <v>119.289</v>
      </c>
      <c r="K49" s="4">
        <f t="shared" si="12"/>
        <v>1.6667386751775232E-2</v>
      </c>
      <c r="L49" s="267">
        <f t="shared" si="13"/>
        <v>1.0981327811907214E-2</v>
      </c>
      <c r="M49" s="107">
        <f t="shared" si="17"/>
        <v>-0.21317995633504611</v>
      </c>
      <c r="N49" s="103">
        <f t="shared" si="18"/>
        <v>-0.34114879702196865</v>
      </c>
      <c r="P49" s="60">
        <f t="shared" si="14"/>
        <v>8.567416365280291</v>
      </c>
      <c r="Q49" s="309">
        <f t="shared" si="14"/>
        <v>8.0704282524863</v>
      </c>
      <c r="R49" s="112">
        <f t="shared" si="9"/>
        <v>-5.8009100013867672E-2</v>
      </c>
    </row>
    <row r="50" spans="1:18" ht="20.100000000000001" customHeight="1" x14ac:dyDescent="0.25">
      <c r="A50" s="68" t="s">
        <v>164</v>
      </c>
      <c r="B50" s="28">
        <v>81.710000000000008</v>
      </c>
      <c r="C50" s="261">
        <v>77.87</v>
      </c>
      <c r="D50" s="4">
        <f t="shared" si="10"/>
        <v>5.6267168165907936E-3</v>
      </c>
      <c r="E50" s="267">
        <f t="shared" si="11"/>
        <v>3.8206610082089994E-3</v>
      </c>
      <c r="F50" s="107">
        <f t="shared" si="15"/>
        <v>-4.6995471790478562E-2</v>
      </c>
      <c r="G50" s="103">
        <f t="shared" si="16"/>
        <v>-0.32097862168156466</v>
      </c>
      <c r="I50" s="28">
        <v>68.669000000000011</v>
      </c>
      <c r="J50" s="261">
        <v>85.77600000000001</v>
      </c>
      <c r="K50" s="4">
        <f t="shared" si="12"/>
        <v>7.5492403541851313E-3</v>
      </c>
      <c r="L50" s="267">
        <f t="shared" si="13"/>
        <v>7.8962383320687855E-3</v>
      </c>
      <c r="M50" s="107">
        <f t="shared" si="17"/>
        <v>0.24912260263000766</v>
      </c>
      <c r="N50" s="103">
        <f t="shared" si="18"/>
        <v>4.5964621816721757E-2</v>
      </c>
      <c r="P50" s="60">
        <f t="shared" si="14"/>
        <v>8.4039897197405473</v>
      </c>
      <c r="Q50" s="309">
        <f t="shared" si="14"/>
        <v>11.015281880056504</v>
      </c>
      <c r="R50" s="112">
        <f t="shared" si="9"/>
        <v>0.3107205324373688</v>
      </c>
    </row>
    <row r="51" spans="1:18" ht="20.100000000000001" customHeight="1" x14ac:dyDescent="0.25">
      <c r="A51" s="68" t="s">
        <v>159</v>
      </c>
      <c r="B51" s="28">
        <v>134.16999999999999</v>
      </c>
      <c r="C51" s="261">
        <v>150.19999999999999</v>
      </c>
      <c r="D51" s="4">
        <f t="shared" si="10"/>
        <v>9.2392191320766932E-3</v>
      </c>
      <c r="E51" s="267">
        <f t="shared" si="11"/>
        <v>7.3695040892897351E-3</v>
      </c>
      <c r="F51" s="107">
        <f t="shared" si="15"/>
        <v>0.11947529253931581</v>
      </c>
      <c r="G51" s="103">
        <f t="shared" si="16"/>
        <v>-0.20236721481101005</v>
      </c>
      <c r="I51" s="28">
        <v>58.622</v>
      </c>
      <c r="J51" s="261">
        <v>74.539999999999992</v>
      </c>
      <c r="K51" s="4">
        <f t="shared" si="12"/>
        <v>6.4447067533099462E-3</v>
      </c>
      <c r="L51" s="267">
        <f t="shared" si="13"/>
        <v>6.8618914996316808E-3</v>
      </c>
      <c r="M51" s="107">
        <f t="shared" ref="M51" si="19">(J51-I51)/I51</f>
        <v>0.27153628330660828</v>
      </c>
      <c r="N51" s="103">
        <f t="shared" ref="N51" si="20">(L51-K51)/K51</f>
        <v>6.4732929253526098E-2</v>
      </c>
      <c r="P51" s="60">
        <f t="shared" si="14"/>
        <v>4.3692330625326079</v>
      </c>
      <c r="Q51" s="309">
        <f t="shared" si="14"/>
        <v>4.9627163781624501</v>
      </c>
      <c r="R51" s="112">
        <f t="shared" si="9"/>
        <v>0.13583237770471143</v>
      </c>
    </row>
    <row r="52" spans="1:18" ht="20.100000000000001" customHeight="1" x14ac:dyDescent="0.25">
      <c r="A52" s="68" t="s">
        <v>175</v>
      </c>
      <c r="B52" s="28"/>
      <c r="C52" s="261">
        <v>65.16</v>
      </c>
      <c r="D52" s="4">
        <f t="shared" si="10"/>
        <v>0</v>
      </c>
      <c r="E52" s="267">
        <f t="shared" si="11"/>
        <v>3.1970498432631099E-3</v>
      </c>
      <c r="F52" s="107"/>
      <c r="G52" s="103"/>
      <c r="I52" s="28"/>
      <c r="J52" s="261">
        <v>42.241999999999997</v>
      </c>
      <c r="K52" s="4">
        <f t="shared" si="12"/>
        <v>0</v>
      </c>
      <c r="L52" s="267">
        <f t="shared" si="13"/>
        <v>3.8886506671242486E-3</v>
      </c>
      <c r="M52" s="107"/>
      <c r="N52" s="103"/>
      <c r="P52" s="60"/>
      <c r="Q52" s="309">
        <f t="shared" ref="Q52:Q59" si="21">(J52/C52)*10</f>
        <v>6.4828115408225901</v>
      </c>
      <c r="R52" s="112"/>
    </row>
    <row r="53" spans="1:18" ht="20.100000000000001" customHeight="1" x14ac:dyDescent="0.25">
      <c r="A53" s="68" t="s">
        <v>168</v>
      </c>
      <c r="B53" s="28">
        <v>28.470000000000002</v>
      </c>
      <c r="C53" s="261">
        <v>24.790000000000003</v>
      </c>
      <c r="D53" s="4">
        <f t="shared" si="10"/>
        <v>1.9605021144087614E-3</v>
      </c>
      <c r="E53" s="267">
        <f t="shared" si="11"/>
        <v>1.2163116269873007E-3</v>
      </c>
      <c r="F53" s="107">
        <f t="shared" ref="F52:F60" si="22">(C53-B53)/B53</f>
        <v>-0.12925886898489636</v>
      </c>
      <c r="G53" s="103">
        <f t="shared" ref="G52:G60" si="23">(E53-D53)/D53</f>
        <v>-0.37959178006083916</v>
      </c>
      <c r="I53" s="28">
        <v>22.220999999999997</v>
      </c>
      <c r="J53" s="261">
        <v>23.612000000000002</v>
      </c>
      <c r="K53" s="4">
        <f t="shared" si="12"/>
        <v>2.4429024728821994E-3</v>
      </c>
      <c r="L53" s="267">
        <f t="shared" si="13"/>
        <v>2.1736380747156329E-3</v>
      </c>
      <c r="M53" s="107">
        <f t="shared" ref="M52:M58" si="24">(J53-I53)/I53</f>
        <v>6.2598442914360536E-2</v>
      </c>
      <c r="N53" s="103">
        <f t="shared" ref="N52:N58" si="25">(L53-K53)/K53</f>
        <v>-0.11022314691461318</v>
      </c>
      <c r="P53" s="60">
        <f t="shared" ref="P52:P59" si="26">(I53/B53)*10</f>
        <v>7.8050579557428854</v>
      </c>
      <c r="Q53" s="309">
        <f t="shared" si="21"/>
        <v>9.5248083904800325</v>
      </c>
      <c r="R53" s="112">
        <f t="shared" ref="R52:R59" si="27">(Q53-P53)/P53</f>
        <v>0.22033794553335398</v>
      </c>
    </row>
    <row r="54" spans="1:18" ht="20.100000000000001" customHeight="1" x14ac:dyDescent="0.25">
      <c r="A54" s="68" t="s">
        <v>170</v>
      </c>
      <c r="B54" s="28">
        <v>29.07</v>
      </c>
      <c r="C54" s="261">
        <v>30.68</v>
      </c>
      <c r="D54" s="4">
        <f t="shared" si="10"/>
        <v>2.0018193349442461E-3</v>
      </c>
      <c r="E54" s="267">
        <f t="shared" si="11"/>
        <v>1.5053021668402736E-3</v>
      </c>
      <c r="F54" s="107">
        <f t="shared" si="22"/>
        <v>5.5383556931544529E-2</v>
      </c>
      <c r="G54" s="103">
        <f t="shared" si="23"/>
        <v>-0.24803295653940785</v>
      </c>
      <c r="I54" s="28">
        <v>21.293000000000003</v>
      </c>
      <c r="J54" s="261">
        <v>21.923999999999999</v>
      </c>
      <c r="K54" s="4">
        <f t="shared" si="12"/>
        <v>2.3408812544476257E-3</v>
      </c>
      <c r="L54" s="267">
        <f t="shared" si="13"/>
        <v>2.0182467029504292E-3</v>
      </c>
      <c r="M54" s="107">
        <f t="shared" si="24"/>
        <v>2.9634152068754829E-2</v>
      </c>
      <c r="N54" s="103">
        <f t="shared" si="25"/>
        <v>-0.13782610753287786</v>
      </c>
      <c r="P54" s="60">
        <f t="shared" si="26"/>
        <v>7.3247334021327841</v>
      </c>
      <c r="Q54" s="309">
        <f t="shared" si="21"/>
        <v>7.1460234680573667</v>
      </c>
      <c r="R54" s="112">
        <f t="shared" si="27"/>
        <v>-2.4398148610211737E-2</v>
      </c>
    </row>
    <row r="55" spans="1:18" ht="20.100000000000001" customHeight="1" x14ac:dyDescent="0.25">
      <c r="A55" s="68" t="s">
        <v>171</v>
      </c>
      <c r="B55" s="28">
        <v>53.51</v>
      </c>
      <c r="C55" s="261">
        <v>23.349999999999998</v>
      </c>
      <c r="D55" s="4">
        <f t="shared" si="10"/>
        <v>3.6848074514230001E-3</v>
      </c>
      <c r="E55" s="267">
        <f t="shared" si="11"/>
        <v>1.1456585917770661E-3</v>
      </c>
      <c r="F55" s="107">
        <f t="shared" si="22"/>
        <v>-0.56363296580078492</v>
      </c>
      <c r="G55" s="103">
        <f t="shared" si="23"/>
        <v>-0.68908590017786808</v>
      </c>
      <c r="I55" s="28">
        <v>44.122999999999998</v>
      </c>
      <c r="J55" s="261">
        <v>18.968</v>
      </c>
      <c r="K55" s="4">
        <f t="shared" si="12"/>
        <v>4.8507351519275141E-3</v>
      </c>
      <c r="L55" s="267">
        <f t="shared" si="13"/>
        <v>1.7461276893616011E-3</v>
      </c>
      <c r="M55" s="107">
        <f t="shared" si="24"/>
        <v>-0.5701108265530449</v>
      </c>
      <c r="N55" s="103">
        <f t="shared" si="25"/>
        <v>-0.64002823599475422</v>
      </c>
      <c r="P55" s="60">
        <f t="shared" si="26"/>
        <v>8.2457484582321054</v>
      </c>
      <c r="Q55" s="309">
        <f t="shared" si="21"/>
        <v>8.123340471092078</v>
      </c>
      <c r="R55" s="112">
        <f t="shared" si="27"/>
        <v>-1.4844981963744234E-2</v>
      </c>
    </row>
    <row r="56" spans="1:18" ht="20.100000000000001" customHeight="1" x14ac:dyDescent="0.25">
      <c r="A56" s="68" t="s">
        <v>198</v>
      </c>
      <c r="B56" s="28">
        <v>11.190000000000001</v>
      </c>
      <c r="C56" s="261">
        <v>12.6</v>
      </c>
      <c r="D56" s="4">
        <f t="shared" si="10"/>
        <v>7.7056616298679461E-4</v>
      </c>
      <c r="E56" s="267">
        <f t="shared" si="11"/>
        <v>6.1821405808955168E-4</v>
      </c>
      <c r="F56" s="107">
        <f t="shared" si="22"/>
        <v>0.12600536193029474</v>
      </c>
      <c r="G56" s="103">
        <f t="shared" si="23"/>
        <v>-0.19771450164215662</v>
      </c>
      <c r="I56" s="28">
        <v>9.4009999999999998</v>
      </c>
      <c r="J56" s="261">
        <v>13.020000000000001</v>
      </c>
      <c r="K56" s="4">
        <f t="shared" si="12"/>
        <v>1.0335145199390468E-3</v>
      </c>
      <c r="L56" s="267">
        <f t="shared" si="13"/>
        <v>1.1985756281889524E-3</v>
      </c>
      <c r="M56" s="107">
        <f t="shared" si="24"/>
        <v>0.3849590469099034</v>
      </c>
      <c r="N56" s="103">
        <f t="shared" si="25"/>
        <v>0.15970855277354043</v>
      </c>
      <c r="P56" s="60">
        <f t="shared" si="26"/>
        <v>8.40125111706881</v>
      </c>
      <c r="Q56" s="309">
        <f t="shared" si="21"/>
        <v>10.333333333333334</v>
      </c>
      <c r="R56" s="112">
        <f t="shared" si="27"/>
        <v>0.2299755345176048</v>
      </c>
    </row>
    <row r="57" spans="1:18" ht="20.100000000000001" customHeight="1" x14ac:dyDescent="0.25">
      <c r="A57" s="68" t="s">
        <v>212</v>
      </c>
      <c r="B57" s="28"/>
      <c r="C57" s="261">
        <v>7.41</v>
      </c>
      <c r="D57" s="4">
        <f t="shared" si="10"/>
        <v>0</v>
      </c>
      <c r="E57" s="267">
        <f t="shared" si="11"/>
        <v>3.6356874368599829E-4</v>
      </c>
      <c r="F57" s="107"/>
      <c r="G57" s="103"/>
      <c r="I57" s="28"/>
      <c r="J57" s="261">
        <v>5.7480000000000002</v>
      </c>
      <c r="K57" s="4">
        <f t="shared" si="12"/>
        <v>0</v>
      </c>
      <c r="L57" s="267">
        <f t="shared" si="13"/>
        <v>5.2914076120046832E-4</v>
      </c>
      <c r="M57" s="107"/>
      <c r="N57" s="103"/>
      <c r="P57" s="60"/>
      <c r="Q57" s="309">
        <f t="shared" si="21"/>
        <v>7.7570850202429149</v>
      </c>
      <c r="R57" s="112"/>
    </row>
    <row r="58" spans="1:18" ht="20.100000000000001" customHeight="1" x14ac:dyDescent="0.25">
      <c r="A58" s="68" t="s">
        <v>172</v>
      </c>
      <c r="B58" s="28">
        <v>11.969999999999999</v>
      </c>
      <c r="C58" s="261">
        <v>7.6899999999999995</v>
      </c>
      <c r="D58" s="4">
        <f t="shared" si="10"/>
        <v>8.2427854968292484E-4</v>
      </c>
      <c r="E58" s="267">
        <f t="shared" si="11"/>
        <v>3.7730683386576604E-4</v>
      </c>
      <c r="F58" s="107">
        <f t="shared" si="22"/>
        <v>-0.35756056808688386</v>
      </c>
      <c r="G58" s="103">
        <f t="shared" si="23"/>
        <v>-0.54225809465634567</v>
      </c>
      <c r="I58" s="28">
        <v>8.8290000000000006</v>
      </c>
      <c r="J58" s="261">
        <v>5.6859999999999999</v>
      </c>
      <c r="K58" s="4">
        <f t="shared" si="12"/>
        <v>9.7063075167980477E-4</v>
      </c>
      <c r="L58" s="267">
        <f t="shared" si="13"/>
        <v>5.2343325820909236E-4</v>
      </c>
      <c r="M58" s="107">
        <f t="shared" si="24"/>
        <v>-0.35598595537433464</v>
      </c>
      <c r="N58" s="103">
        <f t="shared" si="25"/>
        <v>-0.46072875055398571</v>
      </c>
      <c r="P58" s="60">
        <f t="shared" si="26"/>
        <v>7.3759398496240616</v>
      </c>
      <c r="Q58" s="309">
        <f t="shared" si="21"/>
        <v>7.3940182054616388</v>
      </c>
      <c r="R58" s="112">
        <f t="shared" si="27"/>
        <v>2.4509901390395209E-3</v>
      </c>
    </row>
    <row r="59" spans="1:18" ht="20.100000000000001" customHeight="1" x14ac:dyDescent="0.25">
      <c r="A59" s="68" t="s">
        <v>206</v>
      </c>
      <c r="B59" s="28">
        <v>2.06</v>
      </c>
      <c r="C59" s="261">
        <v>3.14</v>
      </c>
      <c r="D59" s="4">
        <f t="shared" si="10"/>
        <v>1.4185579050516502E-4</v>
      </c>
      <c r="E59" s="267">
        <f t="shared" si="11"/>
        <v>1.5406286844453908E-4</v>
      </c>
      <c r="F59" s="107">
        <f t="shared" si="22"/>
        <v>0.52427184466019416</v>
      </c>
      <c r="G59" s="103">
        <f t="shared" si="23"/>
        <v>8.6052729295739205E-2</v>
      </c>
      <c r="I59" s="28">
        <v>2.9020000000000001</v>
      </c>
      <c r="J59" s="261">
        <v>3.3740000000000001</v>
      </c>
      <c r="K59" s="4">
        <f t="shared" si="12"/>
        <v>3.1903618092363726E-4</v>
      </c>
      <c r="L59" s="267">
        <f t="shared" si="13"/>
        <v>3.1059863053068548E-4</v>
      </c>
      <c r="M59" s="107">
        <f t="shared" ref="M53:M60" si="28">(J59-I59)/I59</f>
        <v>0.16264645072363884</v>
      </c>
      <c r="N59" s="103">
        <f t="shared" ref="N53:N60" si="29">(L59-K59)/K59</f>
        <v>-2.6447001617573112E-2</v>
      </c>
      <c r="P59" s="60">
        <f t="shared" si="26"/>
        <v>14.0873786407767</v>
      </c>
      <c r="Q59" s="309">
        <f t="shared" si="21"/>
        <v>10.745222929936308</v>
      </c>
      <c r="R59" s="112">
        <f t="shared" si="27"/>
        <v>-0.23724468519404579</v>
      </c>
    </row>
    <row r="60" spans="1:18" ht="20.100000000000001" customHeight="1" x14ac:dyDescent="0.25">
      <c r="A60" s="68" t="s">
        <v>173</v>
      </c>
      <c r="B60" s="28">
        <v>2.9200000000000004</v>
      </c>
      <c r="C60" s="261">
        <v>5.17</v>
      </c>
      <c r="D60" s="4">
        <f t="shared" si="10"/>
        <v>2.0107713993936015E-4</v>
      </c>
      <c r="E60" s="267">
        <f t="shared" si="11"/>
        <v>2.5366402224785575E-4</v>
      </c>
      <c r="F60" s="107">
        <f t="shared" si="22"/>
        <v>0.7705479452054792</v>
      </c>
      <c r="G60" s="103">
        <f t="shared" si="23"/>
        <v>0.26152591152009869</v>
      </c>
      <c r="I60" s="28">
        <v>1.006</v>
      </c>
      <c r="J60" s="261">
        <v>1.851</v>
      </c>
      <c r="K60" s="4">
        <f t="shared" si="12"/>
        <v>1.1059627774265302E-4</v>
      </c>
      <c r="L60" s="267">
        <f t="shared" si="13"/>
        <v>1.7039658124253076E-4</v>
      </c>
      <c r="M60" s="107">
        <f t="shared" si="28"/>
        <v>0.83996023856858848</v>
      </c>
      <c r="N60" s="103">
        <f t="shared" si="29"/>
        <v>0.54070810266352121</v>
      </c>
      <c r="P60" s="60">
        <f t="shared" ref="P53:P60" si="30">(I60/B60)*10</f>
        <v>3.4452054794520541</v>
      </c>
      <c r="Q60" s="309">
        <f t="shared" ref="Q53:Q60" si="31">(J60/C60)*10</f>
        <v>3.5802707930367506</v>
      </c>
      <c r="R60" s="112">
        <f t="shared" ref="R53:R60" si="32">(Q60-P60)/P60</f>
        <v>3.9203848475876109E-2</v>
      </c>
    </row>
    <row r="61" spans="1:18" ht="20.100000000000001" customHeight="1" thickBot="1" x14ac:dyDescent="0.3">
      <c r="A61" s="15" t="s">
        <v>18</v>
      </c>
      <c r="B61" s="28">
        <f>B62-SUM(B39:B60)</f>
        <v>6.5100000000002183</v>
      </c>
      <c r="C61" s="261">
        <f>C62-SUM(C39:C60)</f>
        <v>1.6100000000042201</v>
      </c>
      <c r="D61" s="4">
        <f t="shared" si="10"/>
        <v>4.4829184281002681E-4</v>
      </c>
      <c r="E61" s="267">
        <f t="shared" si="11"/>
        <v>7.8994018533871997E-5</v>
      </c>
      <c r="F61" s="107">
        <f t="shared" si="15"/>
        <v>-0.75268817204237082</v>
      </c>
      <c r="G61" s="103">
        <f t="shared" si="16"/>
        <v>-0.82378885585177286</v>
      </c>
      <c r="I61" s="28">
        <f>I62-SUM(I39:I60)</f>
        <v>4.6180000000022119</v>
      </c>
      <c r="J61" s="261">
        <f>J62-SUM(J39:J60)</f>
        <v>1.5789999999979045</v>
      </c>
      <c r="K61" s="4">
        <f t="shared" si="12"/>
        <v>5.0768748570160669E-4</v>
      </c>
      <c r="L61" s="267">
        <f t="shared" si="13"/>
        <v>1.4535721328017234E-4</v>
      </c>
      <c r="M61" s="107">
        <f t="shared" ref="M61" si="33">(J61-I61)/I61</f>
        <v>-0.65807708964981637</v>
      </c>
      <c r="N61" s="103">
        <f t="shared" ref="N61" si="34">(L61-K61)/K61</f>
        <v>-0.7136876181233941</v>
      </c>
      <c r="P61" s="60">
        <f t="shared" ref="P61" si="35">(I61/B61)*10</f>
        <v>7.0937019969309638</v>
      </c>
      <c r="Q61" s="309">
        <f t="shared" ref="Q61" si="36">(J61/C61)*10</f>
        <v>9.8074534161103468</v>
      </c>
      <c r="R61" s="112">
        <f t="shared" ref="R61" si="37">(Q61-P61)/P61</f>
        <v>0.38255785489064342</v>
      </c>
    </row>
    <row r="62" spans="1:18" ht="26.25" customHeight="1" thickBot="1" x14ac:dyDescent="0.3">
      <c r="A62" s="19" t="s">
        <v>19</v>
      </c>
      <c r="B62" s="72">
        <v>14521.789999999997</v>
      </c>
      <c r="C62" s="306">
        <v>20381.29</v>
      </c>
      <c r="D62" s="69">
        <f>SUM(D39:D61)</f>
        <v>1</v>
      </c>
      <c r="E62" s="307">
        <f>SUM(E39:E61)</f>
        <v>1</v>
      </c>
      <c r="F62" s="117">
        <f t="shared" si="15"/>
        <v>0.40349708954612379</v>
      </c>
      <c r="G62" s="119">
        <v>0</v>
      </c>
      <c r="H62" s="2"/>
      <c r="I62" s="72">
        <v>9096.146999999999</v>
      </c>
      <c r="J62" s="306">
        <v>10862.894</v>
      </c>
      <c r="K62" s="69">
        <f>SUM(K39:K61)</f>
        <v>1.0000000000000004</v>
      </c>
      <c r="L62" s="307">
        <f>SUM(L39:L61)</f>
        <v>0.99999999999999967</v>
      </c>
      <c r="M62" s="117">
        <f t="shared" si="17"/>
        <v>0.19423026035089377</v>
      </c>
      <c r="N62" s="119">
        <v>0</v>
      </c>
      <c r="O62" s="2"/>
      <c r="P62" s="51">
        <f t="shared" si="14"/>
        <v>6.2637918603698308</v>
      </c>
      <c r="Q62" s="298">
        <f t="shared" si="14"/>
        <v>5.329836335187812</v>
      </c>
      <c r="R62" s="118">
        <f t="shared" si="9"/>
        <v>-0.14910385689713446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48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146</v>
      </c>
      <c r="B68" s="70">
        <v>2010.9500000000003</v>
      </c>
      <c r="C68" s="300">
        <v>2250.58</v>
      </c>
      <c r="D68" s="4">
        <f>B68/$B$96</f>
        <v>0.28784068316269051</v>
      </c>
      <c r="E68" s="302">
        <f>C68/$C$96</f>
        <v>0.26751758920601038</v>
      </c>
      <c r="F68" s="120">
        <f t="shared" ref="F68:F80" si="38">(C68-B68)/B68</f>
        <v>0.11916258484795725</v>
      </c>
      <c r="G68" s="121">
        <f t="shared" ref="G68:G80" si="39">(E68-D68)/D68</f>
        <v>-7.0605356176122319E-2</v>
      </c>
      <c r="I68" s="28">
        <v>2201.2360000000003</v>
      </c>
      <c r="J68" s="300">
        <v>2794.6940000000004</v>
      </c>
      <c r="K68" s="74">
        <f>I68/$I$96</f>
        <v>0.43443395239619609</v>
      </c>
      <c r="L68" s="302">
        <f>J68/$J$96</f>
        <v>0.41795572893104244</v>
      </c>
      <c r="M68" s="120">
        <f t="shared" ref="M68:M80" si="40">(J68-I68)/I68</f>
        <v>0.26960216896325517</v>
      </c>
      <c r="N68" s="121">
        <f t="shared" ref="N68:N80" si="41">(L68-K68)/K68</f>
        <v>-3.7930330661922584E-2</v>
      </c>
      <c r="P68" s="75">
        <f t="shared" ref="P68:Q96" si="42">(I68/B68)*10</f>
        <v>10.946249285163729</v>
      </c>
      <c r="Q68" s="304">
        <f t="shared" si="42"/>
        <v>12.41766122510642</v>
      </c>
      <c r="R68" s="124">
        <f t="shared" si="9"/>
        <v>0.1344215631866712</v>
      </c>
    </row>
    <row r="69" spans="1:18" ht="20.100000000000001" customHeight="1" x14ac:dyDescent="0.25">
      <c r="A69" s="68" t="s">
        <v>162</v>
      </c>
      <c r="B69" s="28">
        <v>2072.54</v>
      </c>
      <c r="C69" s="261">
        <v>2387.75</v>
      </c>
      <c r="D69" s="4">
        <f t="shared" ref="D69:D95" si="43">B69/$B$96</f>
        <v>0.29665647056465977</v>
      </c>
      <c r="E69" s="267">
        <f t="shared" ref="E69:E95" si="44">C69/$C$96</f>
        <v>0.28382244738096463</v>
      </c>
      <c r="F69" s="122">
        <f t="shared" si="38"/>
        <v>0.15208874135119227</v>
      </c>
      <c r="G69" s="103">
        <f t="shared" si="39"/>
        <v>-4.3262239179434371E-2</v>
      </c>
      <c r="I69" s="28">
        <v>1259.925</v>
      </c>
      <c r="J69" s="261">
        <v>1355.4449999999997</v>
      </c>
      <c r="K69" s="35">
        <f t="shared" ref="K69:K96" si="45">I69/$I$96</f>
        <v>0.24865766209201434</v>
      </c>
      <c r="L69" s="267">
        <f t="shared" ref="L69:L96" si="46">J69/$J$96</f>
        <v>0.20271128180793196</v>
      </c>
      <c r="M69" s="122">
        <f t="shared" si="40"/>
        <v>7.5814036549794434E-2</v>
      </c>
      <c r="N69" s="103">
        <f t="shared" si="41"/>
        <v>-0.18477765735238105</v>
      </c>
      <c r="P69" s="73">
        <f t="shared" si="42"/>
        <v>6.0791347814758705</v>
      </c>
      <c r="Q69" s="274">
        <f t="shared" si="42"/>
        <v>5.6766621296199338</v>
      </c>
      <c r="R69" s="112">
        <f t="shared" si="9"/>
        <v>-6.6205581274877717E-2</v>
      </c>
    </row>
    <row r="70" spans="1:18" ht="20.100000000000001" customHeight="1" x14ac:dyDescent="0.25">
      <c r="A70" s="68" t="s">
        <v>155</v>
      </c>
      <c r="B70" s="28">
        <v>160.25</v>
      </c>
      <c r="C70" s="261">
        <v>679.66</v>
      </c>
      <c r="D70" s="4">
        <f t="shared" si="43"/>
        <v>2.2937651098645491E-2</v>
      </c>
      <c r="E70" s="267">
        <f t="shared" si="44"/>
        <v>8.0788509930665442E-2</v>
      </c>
      <c r="F70" s="122">
        <f t="shared" si="38"/>
        <v>3.2412480499219969</v>
      </c>
      <c r="G70" s="103">
        <f t="shared" si="39"/>
        <v>2.5220916729104901</v>
      </c>
      <c r="I70" s="28">
        <v>100.64700000000001</v>
      </c>
      <c r="J70" s="261">
        <v>491.61</v>
      </c>
      <c r="K70" s="35">
        <f t="shared" si="45"/>
        <v>1.9863601179891634E-2</v>
      </c>
      <c r="L70" s="267">
        <f t="shared" si="46"/>
        <v>7.3521901109670593E-2</v>
      </c>
      <c r="M70" s="122">
        <f t="shared" si="40"/>
        <v>3.8844973024531284</v>
      </c>
      <c r="N70" s="103">
        <f t="shared" si="41"/>
        <v>2.7013379620256597</v>
      </c>
      <c r="P70" s="73">
        <f t="shared" si="42"/>
        <v>6.280624024960999</v>
      </c>
      <c r="Q70" s="274">
        <f t="shared" si="42"/>
        <v>7.2331754112350302</v>
      </c>
      <c r="R70" s="112">
        <f t="shared" si="9"/>
        <v>0.15166508654049646</v>
      </c>
    </row>
    <row r="71" spans="1:18" ht="20.100000000000001" customHeight="1" x14ac:dyDescent="0.25">
      <c r="A71" s="68" t="s">
        <v>160</v>
      </c>
      <c r="B71" s="28">
        <v>179.89999999999998</v>
      </c>
      <c r="C71" s="261">
        <v>178.10000000000002</v>
      </c>
      <c r="D71" s="4">
        <f t="shared" si="43"/>
        <v>2.5750286631178305E-2</v>
      </c>
      <c r="E71" s="267">
        <f t="shared" si="44"/>
        <v>2.1170046227012795E-2</v>
      </c>
      <c r="F71" s="122">
        <f t="shared" si="38"/>
        <v>-1.0005558643690689E-2</v>
      </c>
      <c r="G71" s="103">
        <f t="shared" si="39"/>
        <v>-0.17787143381230483</v>
      </c>
      <c r="I71" s="28">
        <v>128.57</v>
      </c>
      <c r="J71" s="261">
        <v>436.84099999999995</v>
      </c>
      <c r="K71" s="35">
        <f t="shared" si="45"/>
        <v>2.5374459285410069E-2</v>
      </c>
      <c r="L71" s="267">
        <f t="shared" si="46"/>
        <v>6.533101605469703E-2</v>
      </c>
      <c r="M71" s="122">
        <f t="shared" si="40"/>
        <v>2.3976899743330478</v>
      </c>
      <c r="N71" s="103">
        <f t="shared" si="41"/>
        <v>1.5746761859970499</v>
      </c>
      <c r="P71" s="73">
        <f t="shared" si="42"/>
        <v>7.1467481934408008</v>
      </c>
      <c r="Q71" s="274">
        <f t="shared" si="42"/>
        <v>24.527849522740027</v>
      </c>
      <c r="R71" s="112">
        <f t="shared" si="9"/>
        <v>2.4320293452134485</v>
      </c>
    </row>
    <row r="72" spans="1:18" ht="20.100000000000001" customHeight="1" x14ac:dyDescent="0.25">
      <c r="A72" s="68" t="s">
        <v>152</v>
      </c>
      <c r="B72" s="28">
        <v>438.56</v>
      </c>
      <c r="C72" s="261">
        <v>458.7</v>
      </c>
      <c r="D72" s="4">
        <f t="shared" si="43"/>
        <v>6.2774017259419446E-2</v>
      </c>
      <c r="E72" s="267">
        <f t="shared" si="44"/>
        <v>5.4523864145596679E-2</v>
      </c>
      <c r="F72" s="122">
        <f t="shared" si="38"/>
        <v>4.5923020795330137E-2</v>
      </c>
      <c r="G72" s="103">
        <f t="shared" si="39"/>
        <v>-0.13142624088766286</v>
      </c>
      <c r="I72" s="28">
        <v>331.33500000000004</v>
      </c>
      <c r="J72" s="261">
        <v>390.589</v>
      </c>
      <c r="K72" s="35">
        <f t="shared" si="45"/>
        <v>6.5391976878986902E-2</v>
      </c>
      <c r="L72" s="267">
        <f t="shared" si="46"/>
        <v>5.8413876512937342E-2</v>
      </c>
      <c r="M72" s="122">
        <f t="shared" si="40"/>
        <v>0.1788341104924018</v>
      </c>
      <c r="N72" s="103">
        <f t="shared" si="41"/>
        <v>-0.1067118735217792</v>
      </c>
      <c r="P72" s="73">
        <f t="shared" si="42"/>
        <v>7.5550665815395845</v>
      </c>
      <c r="Q72" s="274">
        <f t="shared" si="42"/>
        <v>8.5151297144102891</v>
      </c>
      <c r="R72" s="112">
        <f t="shared" ref="R72:R94" si="47">(Q72-P72)/P72</f>
        <v>0.1270754033083665</v>
      </c>
    </row>
    <row r="73" spans="1:18" ht="20.100000000000001" customHeight="1" x14ac:dyDescent="0.25">
      <c r="A73" s="68" t="s">
        <v>161</v>
      </c>
      <c r="B73" s="28">
        <v>388.85000000000008</v>
      </c>
      <c r="C73" s="261">
        <v>919.3</v>
      </c>
      <c r="D73" s="4">
        <f t="shared" si="43"/>
        <v>5.5658693477118888E-2</v>
      </c>
      <c r="E73" s="267">
        <f t="shared" si="44"/>
        <v>0.10927357381523223</v>
      </c>
      <c r="F73" s="122">
        <f t="shared" si="38"/>
        <v>1.3641507007843634</v>
      </c>
      <c r="G73" s="103">
        <f t="shared" si="39"/>
        <v>0.96327953440290948</v>
      </c>
      <c r="I73" s="28">
        <v>150.40599999999998</v>
      </c>
      <c r="J73" s="261">
        <v>337.54</v>
      </c>
      <c r="K73" s="35">
        <f t="shared" si="45"/>
        <v>2.9683992558772548E-2</v>
      </c>
      <c r="L73" s="267">
        <f t="shared" si="46"/>
        <v>5.0480223145497882E-2</v>
      </c>
      <c r="M73" s="122">
        <f t="shared" si="40"/>
        <v>1.2441923859420507</v>
      </c>
      <c r="N73" s="103">
        <f t="shared" si="41"/>
        <v>0.7005873804054501</v>
      </c>
      <c r="P73" s="73">
        <f t="shared" si="42"/>
        <v>3.8679696541082667</v>
      </c>
      <c r="Q73" s="274">
        <f t="shared" si="42"/>
        <v>3.6717067333840969</v>
      </c>
      <c r="R73" s="112">
        <f t="shared" si="47"/>
        <v>-5.0740553384568052E-2</v>
      </c>
    </row>
    <row r="74" spans="1:18" ht="20.100000000000001" customHeight="1" x14ac:dyDescent="0.25">
      <c r="A74" s="68" t="s">
        <v>153</v>
      </c>
      <c r="B74" s="28">
        <v>1001.01</v>
      </c>
      <c r="C74" s="261">
        <v>779.96</v>
      </c>
      <c r="D74" s="4">
        <f t="shared" si="43"/>
        <v>0.14328123635728626</v>
      </c>
      <c r="E74" s="267">
        <f t="shared" si="44"/>
        <v>9.2710776278612572E-2</v>
      </c>
      <c r="F74" s="122">
        <f t="shared" si="38"/>
        <v>-0.22082696476558672</v>
      </c>
      <c r="G74" s="103">
        <f t="shared" si="39"/>
        <v>-0.35294544745950635</v>
      </c>
      <c r="I74" s="28">
        <v>399.89099999999996</v>
      </c>
      <c r="J74" s="261">
        <v>314.15700000000004</v>
      </c>
      <c r="K74" s="35">
        <f t="shared" si="45"/>
        <v>7.8922127231095263E-2</v>
      </c>
      <c r="L74" s="267">
        <f t="shared" si="46"/>
        <v>4.698321817479463E-2</v>
      </c>
      <c r="M74" s="122">
        <f t="shared" si="40"/>
        <v>-0.21439342220755139</v>
      </c>
      <c r="N74" s="103">
        <f t="shared" si="41"/>
        <v>-0.40468890255300577</v>
      </c>
      <c r="P74" s="73">
        <f t="shared" si="42"/>
        <v>3.994875176072167</v>
      </c>
      <c r="Q74" s="274">
        <f t="shared" si="42"/>
        <v>4.0278604030975949</v>
      </c>
      <c r="R74" s="112">
        <f t="shared" si="47"/>
        <v>8.2568855274871185E-3</v>
      </c>
    </row>
    <row r="75" spans="1:18" ht="20.100000000000001" customHeight="1" x14ac:dyDescent="0.25">
      <c r="A75" s="68" t="s">
        <v>151</v>
      </c>
      <c r="B75" s="28">
        <v>224.67000000000002</v>
      </c>
      <c r="C75" s="261">
        <v>235.52</v>
      </c>
      <c r="D75" s="4">
        <f t="shared" si="43"/>
        <v>3.2158515271966823E-2</v>
      </c>
      <c r="E75" s="267">
        <f t="shared" si="44"/>
        <v>2.7995335695598277E-2</v>
      </c>
      <c r="F75" s="122">
        <f t="shared" si="38"/>
        <v>4.8293052031868934E-2</v>
      </c>
      <c r="G75" s="103">
        <f t="shared" si="39"/>
        <v>-0.12945807793550929</v>
      </c>
      <c r="I75" s="28">
        <v>99.946000000000012</v>
      </c>
      <c r="J75" s="261">
        <v>107.06100000000001</v>
      </c>
      <c r="K75" s="35">
        <f t="shared" si="45"/>
        <v>1.9725252451890763E-2</v>
      </c>
      <c r="L75" s="267">
        <f t="shared" si="46"/>
        <v>1.6011326569236678E-2</v>
      </c>
      <c r="M75" s="122">
        <f t="shared" si="40"/>
        <v>7.1188441758549562E-2</v>
      </c>
      <c r="N75" s="103">
        <f t="shared" si="41"/>
        <v>-0.18828280609904624</v>
      </c>
      <c r="P75" s="73">
        <f t="shared" si="42"/>
        <v>4.4485690123291945</v>
      </c>
      <c r="Q75" s="274">
        <f t="shared" si="42"/>
        <v>4.5457286005434785</v>
      </c>
      <c r="R75" s="112">
        <f t="shared" si="47"/>
        <v>2.1840638628962811E-2</v>
      </c>
    </row>
    <row r="76" spans="1:18" ht="20.100000000000001" customHeight="1" x14ac:dyDescent="0.25">
      <c r="A76" s="68" t="s">
        <v>167</v>
      </c>
      <c r="B76" s="28">
        <v>139.82</v>
      </c>
      <c r="C76" s="261">
        <v>161.82999999999998</v>
      </c>
      <c r="D76" s="4">
        <f t="shared" si="43"/>
        <v>2.0013368964821296E-2</v>
      </c>
      <c r="E76" s="267">
        <f t="shared" si="44"/>
        <v>1.9236095344848287E-2</v>
      </c>
      <c r="F76" s="122">
        <f t="shared" si="38"/>
        <v>0.15741667858675434</v>
      </c>
      <c r="G76" s="103">
        <f t="shared" si="39"/>
        <v>-3.8837719993034134E-2</v>
      </c>
      <c r="I76" s="28">
        <v>72.153000000000006</v>
      </c>
      <c r="J76" s="261">
        <v>90.128000000000014</v>
      </c>
      <c r="K76" s="35">
        <f t="shared" si="45"/>
        <v>1.4240051029168492E-2</v>
      </c>
      <c r="L76" s="267">
        <f t="shared" si="46"/>
        <v>1.3478940426786257E-2</v>
      </c>
      <c r="M76" s="122">
        <f t="shared" si="40"/>
        <v>0.24912339057281066</v>
      </c>
      <c r="N76" s="103">
        <f t="shared" si="41"/>
        <v>-5.344858672368661E-2</v>
      </c>
      <c r="P76" s="73">
        <f t="shared" si="42"/>
        <v>5.1604205406951795</v>
      </c>
      <c r="Q76" s="274">
        <f t="shared" si="42"/>
        <v>5.5693011184576422</v>
      </c>
      <c r="R76" s="112">
        <f t="shared" si="47"/>
        <v>7.9233964468209961E-2</v>
      </c>
    </row>
    <row r="77" spans="1:18" ht="20.100000000000001" customHeight="1" x14ac:dyDescent="0.25">
      <c r="A77" s="68" t="s">
        <v>191</v>
      </c>
      <c r="B77" s="28">
        <v>42.01</v>
      </c>
      <c r="C77" s="261">
        <v>43.07</v>
      </c>
      <c r="D77" s="4">
        <f t="shared" si="43"/>
        <v>6.0131714362190143E-3</v>
      </c>
      <c r="E77" s="267">
        <f t="shared" si="44"/>
        <v>5.1195614317655304E-3</v>
      </c>
      <c r="F77" s="122">
        <f t="shared" si="38"/>
        <v>2.5232087598190962E-2</v>
      </c>
      <c r="G77" s="103">
        <f t="shared" si="39"/>
        <v>-0.14860876892200692</v>
      </c>
      <c r="I77" s="28">
        <v>40.199999999999996</v>
      </c>
      <c r="J77" s="261">
        <v>80.006</v>
      </c>
      <c r="K77" s="35">
        <f t="shared" si="45"/>
        <v>7.9338357569688472E-3</v>
      </c>
      <c r="L77" s="267">
        <f t="shared" si="46"/>
        <v>1.1965161856309484E-2</v>
      </c>
      <c r="M77" s="122">
        <f t="shared" si="40"/>
        <v>0.99019900497512459</v>
      </c>
      <c r="N77" s="103">
        <f t="shared" si="41"/>
        <v>0.50811816917178287</v>
      </c>
      <c r="P77" s="73">
        <f t="shared" si="42"/>
        <v>9.5691502023327768</v>
      </c>
      <c r="Q77" s="274">
        <f t="shared" si="42"/>
        <v>18.57580682609705</v>
      </c>
      <c r="R77" s="112">
        <f t="shared" si="47"/>
        <v>0.94121802180183378</v>
      </c>
    </row>
    <row r="78" spans="1:18" ht="20.100000000000001" customHeight="1" x14ac:dyDescent="0.25">
      <c r="A78" s="68" t="s">
        <v>179</v>
      </c>
      <c r="B78" s="28">
        <v>52.260000000000005</v>
      </c>
      <c r="C78" s="261">
        <v>40.540000000000006</v>
      </c>
      <c r="D78" s="4">
        <f t="shared" si="43"/>
        <v>7.4803222865223937E-3</v>
      </c>
      <c r="E78" s="267">
        <f t="shared" si="44"/>
        <v>4.8188302865979716E-3</v>
      </c>
      <c r="F78" s="122">
        <f t="shared" si="38"/>
        <v>-0.22426329889016453</v>
      </c>
      <c r="G78" s="103">
        <f t="shared" si="39"/>
        <v>-0.3557991083779562</v>
      </c>
      <c r="I78" s="28">
        <v>70.146000000000001</v>
      </c>
      <c r="J78" s="261">
        <v>61.228999999999999</v>
      </c>
      <c r="K78" s="35">
        <f t="shared" si="45"/>
        <v>1.3843951318615344E-2</v>
      </c>
      <c r="L78" s="267">
        <f t="shared" si="46"/>
        <v>9.1569994162934449E-3</v>
      </c>
      <c r="M78" s="122">
        <f t="shared" si="40"/>
        <v>-0.12712057708208596</v>
      </c>
      <c r="N78" s="103">
        <f t="shared" si="41"/>
        <v>-0.33855593641242904</v>
      </c>
      <c r="P78" s="73">
        <f t="shared" si="42"/>
        <v>13.422502870264063</v>
      </c>
      <c r="Q78" s="274">
        <f t="shared" si="42"/>
        <v>15.103354711396149</v>
      </c>
      <c r="R78" s="112">
        <f t="shared" si="47"/>
        <v>0.12522640951381803</v>
      </c>
    </row>
    <row r="79" spans="1:18" ht="20.100000000000001" customHeight="1" x14ac:dyDescent="0.25">
      <c r="A79" s="68" t="s">
        <v>185</v>
      </c>
      <c r="B79" s="28">
        <v>34.159999999999997</v>
      </c>
      <c r="C79" s="261">
        <v>39.840000000000003</v>
      </c>
      <c r="D79" s="4">
        <f t="shared" si="43"/>
        <v>4.8895485898891103E-3</v>
      </c>
      <c r="E79" s="267">
        <f t="shared" si="44"/>
        <v>4.7356240408994374E-3</v>
      </c>
      <c r="F79" s="122">
        <f t="shared" si="38"/>
        <v>0.16627634660421567</v>
      </c>
      <c r="G79" s="103">
        <f t="shared" si="39"/>
        <v>-3.1480318921048647E-2</v>
      </c>
      <c r="I79" s="28">
        <v>47.910000000000004</v>
      </c>
      <c r="J79" s="261">
        <v>61.177</v>
      </c>
      <c r="K79" s="35">
        <f t="shared" si="45"/>
        <v>9.4554744058800381E-3</v>
      </c>
      <c r="L79" s="267">
        <f t="shared" si="46"/>
        <v>9.149222644344741E-3</v>
      </c>
      <c r="M79" s="122">
        <f t="shared" si="40"/>
        <v>0.27691504905030256</v>
      </c>
      <c r="N79" s="103">
        <f t="shared" si="41"/>
        <v>-3.2388830891959215E-2</v>
      </c>
      <c r="P79" s="73">
        <f t="shared" si="42"/>
        <v>14.025175644028105</v>
      </c>
      <c r="Q79" s="274">
        <f t="shared" si="42"/>
        <v>15.355672690763051</v>
      </c>
      <c r="R79" s="112">
        <f t="shared" si="47"/>
        <v>9.4864911535098614E-2</v>
      </c>
    </row>
    <row r="80" spans="1:18" ht="20.100000000000001" customHeight="1" x14ac:dyDescent="0.25">
      <c r="A80" s="68" t="s">
        <v>192</v>
      </c>
      <c r="B80" s="28">
        <v>88.65</v>
      </c>
      <c r="C80" s="261">
        <v>63.839999999999996</v>
      </c>
      <c r="D80" s="4">
        <f t="shared" si="43"/>
        <v>1.2689065646770191E-2</v>
      </c>
      <c r="E80" s="267">
        <f t="shared" si="44"/>
        <v>7.5884096077063262E-3</v>
      </c>
      <c r="F80" s="122">
        <f t="shared" si="38"/>
        <v>-0.27986463620981394</v>
      </c>
      <c r="G80" s="103">
        <f t="shared" si="39"/>
        <v>-0.40197254715615399</v>
      </c>
      <c r="I80" s="28">
        <v>53.661000000000008</v>
      </c>
      <c r="J80" s="261">
        <v>36.506</v>
      </c>
      <c r="K80" s="35">
        <f t="shared" si="45"/>
        <v>1.0590486580962823E-2</v>
      </c>
      <c r="L80" s="267">
        <f t="shared" si="46"/>
        <v>5.4595930146043303E-3</v>
      </c>
      <c r="M80" s="122">
        <f t="shared" si="40"/>
        <v>-0.31969214140623553</v>
      </c>
      <c r="N80" s="103">
        <f t="shared" si="41"/>
        <v>-0.48448138120316875</v>
      </c>
      <c r="P80" s="73">
        <f t="shared" si="42"/>
        <v>6.0531302876480542</v>
      </c>
      <c r="Q80" s="274">
        <f t="shared" si="42"/>
        <v>5.7183583959899753</v>
      </c>
      <c r="R80" s="112">
        <f t="shared" si="47"/>
        <v>-5.5305581698978194E-2</v>
      </c>
    </row>
    <row r="81" spans="1:18" ht="20.100000000000001" customHeight="1" x14ac:dyDescent="0.25">
      <c r="A81" s="68" t="s">
        <v>209</v>
      </c>
      <c r="B81" s="28"/>
      <c r="C81" s="261">
        <v>18</v>
      </c>
      <c r="D81" s="4">
        <f t="shared" si="43"/>
        <v>0</v>
      </c>
      <c r="E81" s="267">
        <f t="shared" si="44"/>
        <v>2.1395891751051672E-3</v>
      </c>
      <c r="F81" s="122"/>
      <c r="G81" s="103"/>
      <c r="I81" s="28"/>
      <c r="J81" s="261">
        <v>22.931999999999999</v>
      </c>
      <c r="K81" s="35">
        <f t="shared" si="45"/>
        <v>0</v>
      </c>
      <c r="L81" s="267">
        <f t="shared" si="46"/>
        <v>3.4295564293789099E-3</v>
      </c>
      <c r="M81" s="122"/>
      <c r="N81" s="103"/>
      <c r="P81" s="73" t="e">
        <f t="shared" ref="P81:P92" si="48">(I81/B81)*10</f>
        <v>#DIV/0!</v>
      </c>
      <c r="Q81" s="274">
        <f t="shared" ref="Q81:Q92" si="49">(J81/C81)*10</f>
        <v>12.74</v>
      </c>
      <c r="R81" s="112"/>
    </row>
    <row r="82" spans="1:18" ht="20.100000000000001" customHeight="1" x14ac:dyDescent="0.25">
      <c r="A82" s="68" t="s">
        <v>150</v>
      </c>
      <c r="B82" s="28">
        <v>35.949999999999996</v>
      </c>
      <c r="C82" s="261">
        <v>30.830000000000002</v>
      </c>
      <c r="D82" s="4">
        <f t="shared" si="43"/>
        <v>5.1457632261859929E-3</v>
      </c>
      <c r="E82" s="267">
        <f t="shared" si="44"/>
        <v>3.664640792694017E-3</v>
      </c>
      <c r="F82" s="122">
        <f t="shared" ref="F81:F95" si="50">(C82-B82)/B82</f>
        <v>-0.14242002781641153</v>
      </c>
      <c r="G82" s="103">
        <f t="shared" ref="G81:G95" si="51">(E82-D82)/D82</f>
        <v>-0.28783338221913768</v>
      </c>
      <c r="I82" s="28">
        <v>19.03</v>
      </c>
      <c r="J82" s="261">
        <v>19.357000000000006</v>
      </c>
      <c r="K82" s="35">
        <f t="shared" si="45"/>
        <v>3.7557436431621192E-3</v>
      </c>
      <c r="L82" s="267">
        <f t="shared" si="46"/>
        <v>2.8949033579054417E-3</v>
      </c>
      <c r="M82" s="122">
        <f t="shared" ref="M81:M94" si="52">(J82-I82)/I82</f>
        <v>1.7183394640042315E-2</v>
      </c>
      <c r="N82" s="103">
        <f t="shared" ref="N81:N94" si="53">(L82-K82)/K82</f>
        <v>-0.22920634820855337</v>
      </c>
      <c r="P82" s="73">
        <f t="shared" si="48"/>
        <v>5.2934631432545212</v>
      </c>
      <c r="Q82" s="274">
        <f t="shared" si="49"/>
        <v>6.2786247161855355</v>
      </c>
      <c r="R82" s="112">
        <f t="shared" si="47"/>
        <v>0.18610908327309489</v>
      </c>
    </row>
    <row r="83" spans="1:18" ht="20.100000000000001" customHeight="1" x14ac:dyDescent="0.25">
      <c r="A83" s="68" t="s">
        <v>187</v>
      </c>
      <c r="B83" s="28">
        <v>11.1</v>
      </c>
      <c r="C83" s="261">
        <v>13.4</v>
      </c>
      <c r="D83" s="4">
        <f t="shared" si="43"/>
        <v>1.5888170183773163E-3</v>
      </c>
      <c r="E83" s="267">
        <f t="shared" si="44"/>
        <v>1.5928052748005134E-3</v>
      </c>
      <c r="F83" s="122">
        <f t="shared" si="50"/>
        <v>0.20720720720720728</v>
      </c>
      <c r="G83" s="103">
        <f t="shared" si="51"/>
        <v>2.5102049997364115E-3</v>
      </c>
      <c r="I83" s="28">
        <v>9.27</v>
      </c>
      <c r="J83" s="261">
        <v>16.323999999999998</v>
      </c>
      <c r="K83" s="35">
        <f t="shared" si="45"/>
        <v>1.8295188424652046E-3</v>
      </c>
      <c r="L83" s="267">
        <f t="shared" si="46"/>
        <v>2.44130817866655E-3</v>
      </c>
      <c r="M83" s="122">
        <f t="shared" si="52"/>
        <v>0.76094929881337636</v>
      </c>
      <c r="N83" s="103">
        <f t="shared" si="53"/>
        <v>0.33439903541905219</v>
      </c>
      <c r="P83" s="73">
        <f t="shared" si="48"/>
        <v>8.3513513513513509</v>
      </c>
      <c r="Q83" s="274">
        <f t="shared" si="49"/>
        <v>12.182089552238804</v>
      </c>
      <c r="R83" s="112">
        <f t="shared" si="47"/>
        <v>0.4586968072260057</v>
      </c>
    </row>
    <row r="84" spans="1:18" ht="20.100000000000001" customHeight="1" x14ac:dyDescent="0.25">
      <c r="A84" s="68" t="s">
        <v>163</v>
      </c>
      <c r="B84" s="28">
        <v>9.3000000000000007</v>
      </c>
      <c r="C84" s="261">
        <v>4.74</v>
      </c>
      <c r="D84" s="4">
        <f t="shared" si="43"/>
        <v>1.3311710153972112E-3</v>
      </c>
      <c r="E84" s="267">
        <f t="shared" si="44"/>
        <v>5.6342514944436074E-4</v>
      </c>
      <c r="F84" s="122">
        <f t="shared" si="50"/>
        <v>-0.49032258064516132</v>
      </c>
      <c r="G84" s="103">
        <f t="shared" si="51"/>
        <v>-0.57674472856799774</v>
      </c>
      <c r="I84" s="28">
        <v>19.770000000000003</v>
      </c>
      <c r="J84" s="261">
        <v>9.3729999999999993</v>
      </c>
      <c r="K84" s="35">
        <f t="shared" si="45"/>
        <v>3.9017893760018448E-3</v>
      </c>
      <c r="L84" s="267">
        <f t="shared" si="46"/>
        <v>1.4017631437540782E-3</v>
      </c>
      <c r="M84" s="122">
        <f t="shared" si="52"/>
        <v>-0.52589782498735471</v>
      </c>
      <c r="N84" s="103">
        <f t="shared" si="53"/>
        <v>-0.64073838727028842</v>
      </c>
      <c r="P84" s="73">
        <f t="shared" si="48"/>
        <v>21.258064516129032</v>
      </c>
      <c r="Q84" s="274">
        <f t="shared" si="49"/>
        <v>19.774261603375525</v>
      </c>
      <c r="R84" s="112">
        <f t="shared" si="47"/>
        <v>-6.979953003848062E-2</v>
      </c>
    </row>
    <row r="85" spans="1:18" ht="20.100000000000001" customHeight="1" x14ac:dyDescent="0.25">
      <c r="A85" s="68" t="s">
        <v>214</v>
      </c>
      <c r="B85" s="28">
        <v>3.21</v>
      </c>
      <c r="C85" s="261">
        <v>7.85</v>
      </c>
      <c r="D85" s="4">
        <f t="shared" si="43"/>
        <v>4.5946870531452124E-4</v>
      </c>
      <c r="E85" s="267">
        <f t="shared" si="44"/>
        <v>9.330986124764201E-4</v>
      </c>
      <c r="F85" s="122">
        <f t="shared" si="50"/>
        <v>1.4454828660436136</v>
      </c>
      <c r="G85" s="103">
        <f t="shared" si="51"/>
        <v>1.0308208190973176</v>
      </c>
      <c r="I85" s="28">
        <v>3.0549999999999997</v>
      </c>
      <c r="J85" s="261">
        <v>8.2490000000000006</v>
      </c>
      <c r="K85" s="35">
        <f t="shared" si="45"/>
        <v>6.0293204570994606E-4</v>
      </c>
      <c r="L85" s="267">
        <f t="shared" si="46"/>
        <v>1.2336652270166855E-3</v>
      </c>
      <c r="M85" s="122">
        <f t="shared" si="52"/>
        <v>1.7001636661211135</v>
      </c>
      <c r="N85" s="103">
        <f t="shared" si="53"/>
        <v>1.0461098987764994</v>
      </c>
      <c r="P85" s="73">
        <f t="shared" si="48"/>
        <v>9.5171339563862922</v>
      </c>
      <c r="Q85" s="274">
        <f t="shared" si="49"/>
        <v>10.508280254777072</v>
      </c>
      <c r="R85" s="112">
        <f t="shared" si="47"/>
        <v>0.1041433590125827</v>
      </c>
    </row>
    <row r="86" spans="1:18" ht="20.100000000000001" customHeight="1" x14ac:dyDescent="0.25">
      <c r="A86" s="68" t="s">
        <v>188</v>
      </c>
      <c r="B86" s="28">
        <v>5.6899999999999995</v>
      </c>
      <c r="C86" s="261">
        <v>3.78</v>
      </c>
      <c r="D86" s="4">
        <f t="shared" si="43"/>
        <v>8.1444764275377744E-4</v>
      </c>
      <c r="E86" s="267">
        <f t="shared" si="44"/>
        <v>4.4931372677208507E-4</v>
      </c>
      <c r="F86" s="122">
        <f t="shared" si="50"/>
        <v>-0.33567662565905093</v>
      </c>
      <c r="G86" s="103">
        <f t="shared" si="51"/>
        <v>-0.44832091937440732</v>
      </c>
      <c r="I86" s="28">
        <v>7.23</v>
      </c>
      <c r="J86" s="261">
        <v>6.5339999999999998</v>
      </c>
      <c r="K86" s="35">
        <f t="shared" si="45"/>
        <v>1.4269062816638005E-3</v>
      </c>
      <c r="L86" s="267">
        <f t="shared" si="46"/>
        <v>9.7718130601612578E-4</v>
      </c>
      <c r="M86" s="122">
        <f t="shared" si="52"/>
        <v>-9.6265560165975178E-2</v>
      </c>
      <c r="N86" s="103">
        <f t="shared" si="53"/>
        <v>-0.31517485165408804</v>
      </c>
      <c r="P86" s="73">
        <f t="shared" si="48"/>
        <v>12.706502636203869</v>
      </c>
      <c r="Q86" s="274">
        <f t="shared" si="49"/>
        <v>17.285714285714285</v>
      </c>
      <c r="R86" s="112">
        <f t="shared" si="47"/>
        <v>0.36038332345386254</v>
      </c>
    </row>
    <row r="87" spans="1:18" ht="20.100000000000001" customHeight="1" x14ac:dyDescent="0.25">
      <c r="A87" s="68" t="s">
        <v>186</v>
      </c>
      <c r="B87" s="28">
        <v>19.600000000000001</v>
      </c>
      <c r="C87" s="261">
        <v>9.91</v>
      </c>
      <c r="D87" s="4">
        <f t="shared" si="43"/>
        <v>2.805478699116703E-3</v>
      </c>
      <c r="E87" s="267">
        <f t="shared" si="44"/>
        <v>1.1779627069606782E-3</v>
      </c>
      <c r="F87" s="122">
        <f t="shared" si="50"/>
        <v>-0.49438775510204086</v>
      </c>
      <c r="G87" s="103">
        <f t="shared" si="51"/>
        <v>-0.58012060211629612</v>
      </c>
      <c r="I87" s="28">
        <v>9.5539999999999985</v>
      </c>
      <c r="J87" s="261">
        <v>4.9450000000000003</v>
      </c>
      <c r="K87" s="35">
        <f t="shared" si="45"/>
        <v>1.8855688264199097E-3</v>
      </c>
      <c r="L87" s="267">
        <f t="shared" si="46"/>
        <v>7.3954110166050545E-4</v>
      </c>
      <c r="M87" s="122">
        <f t="shared" si="52"/>
        <v>-0.48241574209755067</v>
      </c>
      <c r="N87" s="103">
        <f t="shared" si="53"/>
        <v>-0.60778885856706877</v>
      </c>
      <c r="P87" s="73">
        <f t="shared" si="48"/>
        <v>4.8744897959183664</v>
      </c>
      <c r="Q87" s="274">
        <f t="shared" si="49"/>
        <v>4.9899091826437942</v>
      </c>
      <c r="R87" s="112">
        <f t="shared" si="47"/>
        <v>2.3678249736428576E-2</v>
      </c>
    </row>
    <row r="88" spans="1:18" ht="20.100000000000001" customHeight="1" x14ac:dyDescent="0.25">
      <c r="A88" s="68" t="s">
        <v>217</v>
      </c>
      <c r="B88" s="28">
        <v>2.25</v>
      </c>
      <c r="C88" s="261">
        <v>4.6399999999999997</v>
      </c>
      <c r="D88" s="4">
        <f t="shared" si="43"/>
        <v>3.220575037251317E-4</v>
      </c>
      <c r="E88" s="267">
        <f t="shared" si="44"/>
        <v>5.5153854291599858E-4</v>
      </c>
      <c r="F88" s="122">
        <f t="shared" si="50"/>
        <v>1.0622222222222222</v>
      </c>
      <c r="G88" s="103">
        <f t="shared" si="51"/>
        <v>0.71254678601347976</v>
      </c>
      <c r="I88" s="28">
        <v>2.1059999999999999</v>
      </c>
      <c r="J88" s="261">
        <v>4.6539999999999999</v>
      </c>
      <c r="K88" s="35">
        <f t="shared" si="45"/>
        <v>4.1563826129792023E-4</v>
      </c>
      <c r="L88" s="267">
        <f t="shared" si="46"/>
        <v>6.9602108940909852E-4</v>
      </c>
      <c r="M88" s="122">
        <f t="shared" si="52"/>
        <v>1.2098765432098766</v>
      </c>
      <c r="N88" s="103">
        <f t="shared" si="53"/>
        <v>0.6745837768535129</v>
      </c>
      <c r="P88" s="73">
        <f t="shared" si="48"/>
        <v>9.36</v>
      </c>
      <c r="Q88" s="274">
        <f t="shared" si="49"/>
        <v>10.030172413793103</v>
      </c>
      <c r="R88" s="112">
        <f t="shared" si="47"/>
        <v>7.1599616858237583E-2</v>
      </c>
    </row>
    <row r="89" spans="1:18" ht="20.100000000000001" customHeight="1" x14ac:dyDescent="0.25">
      <c r="A89" s="68" t="s">
        <v>166</v>
      </c>
      <c r="B89" s="28">
        <v>2.7199999999999998</v>
      </c>
      <c r="C89" s="261">
        <v>13.05</v>
      </c>
      <c r="D89" s="4">
        <f t="shared" si="43"/>
        <v>3.8933173783660364E-4</v>
      </c>
      <c r="E89" s="267">
        <f t="shared" si="44"/>
        <v>1.5512021519512463E-3</v>
      </c>
      <c r="F89" s="122">
        <f t="shared" si="50"/>
        <v>3.7977941176470598</v>
      </c>
      <c r="G89" s="103">
        <f t="shared" si="51"/>
        <v>2.9842684302358657</v>
      </c>
      <c r="I89" s="28">
        <v>1.1160000000000001</v>
      </c>
      <c r="J89" s="261">
        <v>4.5440000000000005</v>
      </c>
      <c r="K89" s="35">
        <f t="shared" si="45"/>
        <v>2.2025275385018E-4</v>
      </c>
      <c r="L89" s="267">
        <f t="shared" si="46"/>
        <v>6.7957022567145342E-4</v>
      </c>
      <c r="M89" s="122">
        <f t="shared" si="52"/>
        <v>3.0716845878136203</v>
      </c>
      <c r="N89" s="103">
        <f t="shared" si="53"/>
        <v>2.0854108009641945</v>
      </c>
      <c r="P89" s="73">
        <f t="shared" si="48"/>
        <v>4.1029411764705888</v>
      </c>
      <c r="Q89" s="274">
        <f t="shared" si="49"/>
        <v>3.4819923371647512</v>
      </c>
      <c r="R89" s="112">
        <f t="shared" si="47"/>
        <v>-0.15134236943654819</v>
      </c>
    </row>
    <row r="90" spans="1:18" ht="20.100000000000001" customHeight="1" x14ac:dyDescent="0.25">
      <c r="A90" s="68" t="s">
        <v>181</v>
      </c>
      <c r="B90" s="28">
        <v>6.0600000000000005</v>
      </c>
      <c r="C90" s="261">
        <v>1.84</v>
      </c>
      <c r="D90" s="4">
        <f t="shared" si="43"/>
        <v>8.6740821003302153E-4</v>
      </c>
      <c r="E90" s="267">
        <f t="shared" si="44"/>
        <v>2.1871356012186154E-4</v>
      </c>
      <c r="F90" s="122">
        <f t="shared" si="50"/>
        <v>-0.69636963696369647</v>
      </c>
      <c r="G90" s="103">
        <f t="shared" si="51"/>
        <v>-0.74785394282406525</v>
      </c>
      <c r="I90" s="28">
        <v>9.5239999999999991</v>
      </c>
      <c r="J90" s="261">
        <v>4.3010000000000002</v>
      </c>
      <c r="K90" s="35">
        <f t="shared" si="45"/>
        <v>1.8796480534669479E-3</v>
      </c>
      <c r="L90" s="267">
        <f t="shared" si="46"/>
        <v>6.4322877214192801E-4</v>
      </c>
      <c r="M90" s="122">
        <f t="shared" si="52"/>
        <v>-0.5484040319193616</v>
      </c>
      <c r="N90" s="103">
        <f t="shared" si="53"/>
        <v>-0.65779297302198991</v>
      </c>
      <c r="P90" s="73">
        <f t="shared" si="48"/>
        <v>15.716171617161713</v>
      </c>
      <c r="Q90" s="274">
        <f t="shared" si="49"/>
        <v>23.375</v>
      </c>
      <c r="R90" s="112">
        <f t="shared" si="47"/>
        <v>0.48732150356992893</v>
      </c>
    </row>
    <row r="91" spans="1:18" ht="20.100000000000001" customHeight="1" x14ac:dyDescent="0.25">
      <c r="A91" s="68" t="s">
        <v>208</v>
      </c>
      <c r="B91" s="28">
        <v>2.25</v>
      </c>
      <c r="C91" s="261">
        <v>7.2</v>
      </c>
      <c r="D91" s="4">
        <f t="shared" si="43"/>
        <v>3.220575037251317E-4</v>
      </c>
      <c r="E91" s="267">
        <f t="shared" si="44"/>
        <v>8.5583567004206696E-4</v>
      </c>
      <c r="F91" s="122">
        <f t="shared" si="50"/>
        <v>2.2000000000000002</v>
      </c>
      <c r="G91" s="103">
        <f t="shared" si="51"/>
        <v>1.6574001851933311</v>
      </c>
      <c r="I91" s="28">
        <v>1.1399999999999999</v>
      </c>
      <c r="J91" s="261">
        <v>3.6659999999999999</v>
      </c>
      <c r="K91" s="35">
        <f t="shared" si="45"/>
        <v>2.2498937221254942E-4</v>
      </c>
      <c r="L91" s="267">
        <f t="shared" si="46"/>
        <v>5.4826242238370331E-4</v>
      </c>
      <c r="M91" s="122">
        <f t="shared" si="52"/>
        <v>2.2157894736842105</v>
      </c>
      <c r="N91" s="103">
        <f t="shared" si="53"/>
        <v>1.4368369803074745</v>
      </c>
      <c r="P91" s="73">
        <f t="shared" si="48"/>
        <v>5.0666666666666664</v>
      </c>
      <c r="Q91" s="274">
        <f t="shared" si="49"/>
        <v>5.0916666666666668</v>
      </c>
      <c r="R91" s="112">
        <f t="shared" si="47"/>
        <v>4.9342105263158595E-3</v>
      </c>
    </row>
    <row r="92" spans="1:18" ht="20.100000000000001" customHeight="1" x14ac:dyDescent="0.25">
      <c r="A92" s="68" t="s">
        <v>182</v>
      </c>
      <c r="B92" s="28">
        <v>6.7299999999999986</v>
      </c>
      <c r="C92" s="261">
        <v>5.8900000000000006</v>
      </c>
      <c r="D92" s="4">
        <f t="shared" si="43"/>
        <v>9.6330977780894928E-4</v>
      </c>
      <c r="E92" s="267">
        <f t="shared" si="44"/>
        <v>7.0012112452052426E-4</v>
      </c>
      <c r="F92" s="122">
        <f t="shared" si="50"/>
        <v>-0.12481426448736972</v>
      </c>
      <c r="G92" s="103">
        <f t="shared" si="51"/>
        <v>-0.27321289511567953</v>
      </c>
      <c r="I92" s="28">
        <v>5.1150000000000002</v>
      </c>
      <c r="J92" s="261">
        <v>3.6390000000000002</v>
      </c>
      <c r="K92" s="35">
        <f t="shared" si="45"/>
        <v>1.0094917884799915E-3</v>
      </c>
      <c r="L92" s="267">
        <f t="shared" si="46"/>
        <v>5.4422448310264496E-4</v>
      </c>
      <c r="M92" s="122">
        <f t="shared" si="52"/>
        <v>-0.28856304985337244</v>
      </c>
      <c r="N92" s="103">
        <f t="shared" si="53"/>
        <v>-0.46089261020924921</v>
      </c>
      <c r="P92" s="73">
        <f t="shared" si="48"/>
        <v>7.6002971768202094</v>
      </c>
      <c r="Q92" s="274">
        <f t="shared" si="49"/>
        <v>6.1782682512733444</v>
      </c>
      <c r="R92" s="112">
        <f t="shared" si="47"/>
        <v>-0.18710175305826784</v>
      </c>
    </row>
    <row r="93" spans="1:18" ht="20.100000000000001" customHeight="1" x14ac:dyDescent="0.25">
      <c r="A93" s="68" t="s">
        <v>213</v>
      </c>
      <c r="B93" s="28">
        <v>0.03</v>
      </c>
      <c r="C93" s="261">
        <v>6.3</v>
      </c>
      <c r="D93" s="4">
        <f t="shared" si="43"/>
        <v>4.2941000496684231E-6</v>
      </c>
      <c r="E93" s="267">
        <f t="shared" si="44"/>
        <v>7.4885621128680847E-4</v>
      </c>
      <c r="F93" s="122">
        <f t="shared" si="50"/>
        <v>209</v>
      </c>
      <c r="G93" s="103">
        <f t="shared" si="51"/>
        <v>173.39188715331233</v>
      </c>
      <c r="I93" s="28">
        <v>0.113</v>
      </c>
      <c r="J93" s="261">
        <v>3.0830000000000002</v>
      </c>
      <c r="K93" s="35">
        <f t="shared" si="45"/>
        <v>2.2301578122822884E-5</v>
      </c>
      <c r="L93" s="267">
        <f t="shared" si="46"/>
        <v>4.6107284457418373E-4</v>
      </c>
      <c r="M93" s="122">
        <f t="shared" si="52"/>
        <v>26.283185840707965</v>
      </c>
      <c r="N93" s="103">
        <f t="shared" si="53"/>
        <v>19.674449226637158</v>
      </c>
      <c r="P93" s="73">
        <f t="shared" ref="P93:P94" si="54">(I93/B93)*10</f>
        <v>37.666666666666671</v>
      </c>
      <c r="Q93" s="274">
        <f t="shared" ref="Q93:Q94" si="55">(J93/C93)*10</f>
        <v>4.893650793650794</v>
      </c>
      <c r="R93" s="112">
        <f t="shared" si="47"/>
        <v>-0.87008006742520028</v>
      </c>
    </row>
    <row r="94" spans="1:18" ht="20.100000000000001" customHeight="1" x14ac:dyDescent="0.25">
      <c r="A94" s="68" t="s">
        <v>190</v>
      </c>
      <c r="B94" s="28">
        <v>4.7300000000000004</v>
      </c>
      <c r="C94" s="261">
        <v>6.99</v>
      </c>
      <c r="D94" s="4">
        <f t="shared" si="43"/>
        <v>6.7703644116438801E-4</v>
      </c>
      <c r="E94" s="267">
        <f t="shared" si="44"/>
        <v>8.3087379633250665E-4</v>
      </c>
      <c r="F94" s="122">
        <f t="shared" si="50"/>
        <v>0.47780126849894283</v>
      </c>
      <c r="G94" s="103">
        <f t="shared" si="51"/>
        <v>0.22722167643375954</v>
      </c>
      <c r="I94" s="28">
        <v>2.0229999999999997</v>
      </c>
      <c r="J94" s="261">
        <v>2.8450000000000002</v>
      </c>
      <c r="K94" s="35">
        <f t="shared" si="45"/>
        <v>3.9925745612805918E-4</v>
      </c>
      <c r="L94" s="267">
        <f t="shared" si="46"/>
        <v>4.2547915757818768E-4</v>
      </c>
      <c r="M94" s="122">
        <f t="shared" si="52"/>
        <v>0.40632723677706406</v>
      </c>
      <c r="N94" s="103">
        <f t="shared" si="53"/>
        <v>6.5676172223363707E-2</v>
      </c>
      <c r="P94" s="73">
        <f t="shared" si="54"/>
        <v>4.2769556025369972</v>
      </c>
      <c r="Q94" s="274">
        <f t="shared" si="55"/>
        <v>4.0701001430615165</v>
      </c>
      <c r="R94" s="112">
        <f t="shared" si="47"/>
        <v>-4.8365117316807919E-2</v>
      </c>
    </row>
    <row r="95" spans="1:18" ht="20.100000000000001" customHeight="1" thickBot="1" x14ac:dyDescent="0.3">
      <c r="A95" s="15" t="s">
        <v>18</v>
      </c>
      <c r="B95" s="28">
        <f>B96-SUM(B68:B94)</f>
        <v>43.080000000001746</v>
      </c>
      <c r="C95" s="261">
        <f>C96-SUM(C68:C94)</f>
        <v>39.719999999999345</v>
      </c>
      <c r="D95" s="4">
        <f t="shared" si="43"/>
        <v>6.1663276713241049E-3</v>
      </c>
      <c r="E95" s="267">
        <f t="shared" si="44"/>
        <v>4.7213601130653244E-3</v>
      </c>
      <c r="F95" s="122">
        <f t="shared" si="50"/>
        <v>-7.7994428969411903E-2</v>
      </c>
      <c r="G95" s="103">
        <f t="shared" si="51"/>
        <v>-0.23433194524813508</v>
      </c>
      <c r="I95" s="28">
        <f>I96-SUM(I68:I94)</f>
        <v>21.833999999998923</v>
      </c>
      <c r="J95" s="261">
        <f>J96-SUM(J68:J94)</f>
        <v>15.149999999999636</v>
      </c>
      <c r="K95" s="35">
        <f t="shared" si="45"/>
        <v>4.3091385551654055E-3</v>
      </c>
      <c r="L95" s="267">
        <f t="shared" si="46"/>
        <v>2.2657325965938094E-3</v>
      </c>
      <c r="M95" s="122">
        <f>(J95-I95)/I95</f>
        <v>-0.30612805715854247</v>
      </c>
      <c r="N95" s="103">
        <f>(L95-K95)/K95</f>
        <v>-0.47420289053415232</v>
      </c>
      <c r="P95" s="73">
        <f t="shared" si="42"/>
        <v>5.068245125347735</v>
      </c>
      <c r="Q95" s="274">
        <f t="shared" si="42"/>
        <v>3.8141993957703639</v>
      </c>
      <c r="R95" s="112">
        <f>(Q95-P95)/P95</f>
        <v>-0.247431941147742</v>
      </c>
    </row>
    <row r="96" spans="1:18" ht="26.25" customHeight="1" thickBot="1" x14ac:dyDescent="0.3">
      <c r="A96" s="19" t="s">
        <v>19</v>
      </c>
      <c r="B96" s="26">
        <v>6986.3300000000017</v>
      </c>
      <c r="C96" s="280">
        <v>8412.8299999999981</v>
      </c>
      <c r="D96" s="21">
        <f>SUM(D68:D95)</f>
        <v>1.0000000000000002</v>
      </c>
      <c r="E96" s="285">
        <f>SUM(E68:E95)</f>
        <v>1</v>
      </c>
      <c r="F96" s="123">
        <f>(C96-B96)/B96</f>
        <v>0.20418445736173299</v>
      </c>
      <c r="G96" s="119">
        <v>0</v>
      </c>
      <c r="H96" s="2"/>
      <c r="I96" s="26">
        <v>5066.9059999999999</v>
      </c>
      <c r="J96" s="280">
        <v>6686.5789999999988</v>
      </c>
      <c r="K96" s="34">
        <f t="shared" si="45"/>
        <v>1</v>
      </c>
      <c r="L96" s="285">
        <f t="shared" si="46"/>
        <v>1</v>
      </c>
      <c r="M96" s="123">
        <f>(J96-I96)/I96</f>
        <v>0.31965720303475115</v>
      </c>
      <c r="N96" s="119">
        <f>(L96-K96)/K96</f>
        <v>0</v>
      </c>
      <c r="O96" s="2"/>
      <c r="P96" s="67">
        <f t="shared" si="42"/>
        <v>7.2526004354217433</v>
      </c>
      <c r="Q96" s="305">
        <f t="shared" si="42"/>
        <v>7.9480733593808504</v>
      </c>
      <c r="R96" s="118">
        <f>(Q96-P96)/P96</f>
        <v>9.5892904917581456E-2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4" customWidth="1"/>
    <col min="18" max="19" width="9.140625" customWidth="1"/>
    <col min="20" max="20" width="11.28515625" customWidth="1"/>
  </cols>
  <sheetData>
    <row r="1" spans="1:20" ht="15.75" x14ac:dyDescent="0.25">
      <c r="A1" s="52" t="s">
        <v>57</v>
      </c>
      <c r="B1" s="7"/>
    </row>
    <row r="3" spans="1:20" ht="15.75" thickBot="1" x14ac:dyDescent="0.3"/>
    <row r="4" spans="1:20" x14ac:dyDescent="0.25">
      <c r="A4" s="368" t="s">
        <v>3</v>
      </c>
      <c r="B4" s="376"/>
      <c r="C4" s="376"/>
      <c r="D4" s="374" t="s">
        <v>1</v>
      </c>
      <c r="E4" s="380"/>
      <c r="F4" s="375" t="s">
        <v>13</v>
      </c>
      <c r="G4" s="375"/>
      <c r="H4" s="399" t="s">
        <v>37</v>
      </c>
      <c r="I4" s="380"/>
      <c r="J4" s="1"/>
      <c r="K4" s="374" t="s">
        <v>20</v>
      </c>
      <c r="L4" s="380"/>
      <c r="M4" s="375" t="s">
        <v>13</v>
      </c>
      <c r="N4" s="375"/>
      <c r="O4" s="399" t="s">
        <v>37</v>
      </c>
      <c r="P4" s="380"/>
      <c r="Q4" s="9"/>
      <c r="R4" s="374" t="s">
        <v>23</v>
      </c>
      <c r="S4" s="375"/>
      <c r="T4" s="137" t="s">
        <v>0</v>
      </c>
    </row>
    <row r="5" spans="1:20" x14ac:dyDescent="0.25">
      <c r="A5" s="377"/>
      <c r="B5" s="378"/>
      <c r="C5" s="378"/>
      <c r="D5" s="400" t="s">
        <v>49</v>
      </c>
      <c r="E5" s="401"/>
      <c r="F5" s="402" t="str">
        <f>D5</f>
        <v>jan - mar</v>
      </c>
      <c r="G5" s="402"/>
      <c r="H5" s="400" t="str">
        <f>F5</f>
        <v>jan - mar</v>
      </c>
      <c r="I5" s="401"/>
      <c r="J5" s="1"/>
      <c r="K5" s="400" t="str">
        <f>D5</f>
        <v>jan - mar</v>
      </c>
      <c r="L5" s="401"/>
      <c r="M5" s="402" t="str">
        <f>D5</f>
        <v>jan - mar</v>
      </c>
      <c r="N5" s="402"/>
      <c r="O5" s="400" t="str">
        <f>D5</f>
        <v>jan - mar</v>
      </c>
      <c r="P5" s="401"/>
      <c r="Q5" s="9"/>
      <c r="R5" s="400" t="str">
        <f>D5</f>
        <v>jan - mar</v>
      </c>
      <c r="S5" s="402"/>
      <c r="T5" s="135" t="s">
        <v>38</v>
      </c>
    </row>
    <row r="6" spans="1:20" ht="15.75" thickBot="1" x14ac:dyDescent="0.3">
      <c r="A6" s="377"/>
      <c r="B6" s="378"/>
      <c r="C6" s="378"/>
      <c r="D6" s="134">
        <v>2016</v>
      </c>
      <c r="E6" s="135">
        <v>2017</v>
      </c>
      <c r="F6" s="136">
        <f>D6</f>
        <v>2016</v>
      </c>
      <c r="G6" s="136">
        <f>E6</f>
        <v>2017</v>
      </c>
      <c r="H6" s="134" t="s">
        <v>1</v>
      </c>
      <c r="I6" s="135" t="s">
        <v>15</v>
      </c>
      <c r="J6" s="1"/>
      <c r="K6" s="134">
        <f>D6</f>
        <v>2016</v>
      </c>
      <c r="L6" s="135">
        <f>E6</f>
        <v>2017</v>
      </c>
      <c r="M6" s="136">
        <f>F6</f>
        <v>2016</v>
      </c>
      <c r="N6" s="135">
        <f>G6</f>
        <v>2017</v>
      </c>
      <c r="O6" s="136">
        <v>1000</v>
      </c>
      <c r="P6" s="135" t="s">
        <v>15</v>
      </c>
      <c r="Q6" s="9"/>
      <c r="R6" s="134">
        <f>D6</f>
        <v>2016</v>
      </c>
      <c r="S6" s="136">
        <f>E6</f>
        <v>2017</v>
      </c>
      <c r="T6" s="135" t="s">
        <v>24</v>
      </c>
    </row>
    <row r="7" spans="1:20" ht="24" customHeight="1" thickBot="1" x14ac:dyDescent="0.3">
      <c r="A7" s="141" t="s">
        <v>30</v>
      </c>
      <c r="B7" s="138"/>
      <c r="C7" s="20"/>
      <c r="D7" s="26">
        <v>102240.55999999995</v>
      </c>
      <c r="E7" s="27">
        <v>116110.23999999989</v>
      </c>
      <c r="F7" s="21">
        <f>D7/D17</f>
        <v>0.22691739095878957</v>
      </c>
      <c r="G7" s="21">
        <f>E7/E17</f>
        <v>0.24204639705687503</v>
      </c>
      <c r="H7" s="149">
        <f t="shared" ref="H7:H19" si="0">(E7-D7)/D7</f>
        <v>0.13565731643097359</v>
      </c>
      <c r="I7" s="152">
        <f t="shared" ref="I7:I19" si="1">(G7-F7)/F7</f>
        <v>6.667186694753173E-2</v>
      </c>
      <c r="J7" s="13"/>
      <c r="K7" s="26">
        <v>22007.724999999995</v>
      </c>
      <c r="L7" s="27">
        <v>23490.648999999994</v>
      </c>
      <c r="M7" s="21">
        <f>K7/K17</f>
        <v>0.26542612974161889</v>
      </c>
      <c r="N7" s="21">
        <f>L7/L17</f>
        <v>0.24583232837712149</v>
      </c>
      <c r="O7" s="149">
        <f t="shared" ref="O7:O8" si="2">(L7-K7)/K7</f>
        <v>6.7381976101573399E-2</v>
      </c>
      <c r="P7" s="152">
        <f t="shared" ref="P7:P8" si="3">(N7-M7)/M7</f>
        <v>-7.3820167530495723E-2</v>
      </c>
      <c r="Q7" s="78"/>
      <c r="R7" s="40">
        <f>(K7/D7)*10</f>
        <v>2.1525434719841132</v>
      </c>
      <c r="S7" s="128">
        <f>(L7/E7)*10</f>
        <v>2.0231332740333681</v>
      </c>
      <c r="T7" s="99">
        <f>(S7-R7)/R7</f>
        <v>-6.0119667563071758E-2</v>
      </c>
    </row>
    <row r="8" spans="1:20" s="10" customFormat="1" ht="24" customHeight="1" x14ac:dyDescent="0.25">
      <c r="A8" s="142" t="s">
        <v>55</v>
      </c>
      <c r="B8" s="5"/>
      <c r="C8" s="1"/>
      <c r="D8" s="28">
        <v>91846.879999999946</v>
      </c>
      <c r="E8" s="29">
        <v>93732.72999999988</v>
      </c>
      <c r="F8" s="89">
        <f>D8/D7</f>
        <v>0.89834093240490842</v>
      </c>
      <c r="G8" s="89">
        <f>E8/E7</f>
        <v>0.80727358758366163</v>
      </c>
      <c r="H8" s="150">
        <f t="shared" ref="H8:H16" si="4">(E8-D8)/D8</f>
        <v>2.0532542858286904E-2</v>
      </c>
      <c r="I8" s="153">
        <f t="shared" ref="I8:I16" si="5">(G8-F8)/F8</f>
        <v>-0.10137281018405168</v>
      </c>
      <c r="J8" s="5"/>
      <c r="K8" s="28">
        <v>21170.067999999996</v>
      </c>
      <c r="L8" s="29">
        <v>22123.445999999996</v>
      </c>
      <c r="M8" s="89">
        <f>K8/K7</f>
        <v>0.96193804675403749</v>
      </c>
      <c r="N8" s="89">
        <f>L8/L7</f>
        <v>0.94179798948934967</v>
      </c>
      <c r="O8" s="150">
        <f t="shared" si="2"/>
        <v>4.5034243631149454E-2</v>
      </c>
      <c r="P8" s="153">
        <f t="shared" si="3"/>
        <v>-2.093695881210687E-2</v>
      </c>
      <c r="Q8" s="87"/>
      <c r="R8" s="49">
        <f t="shared" ref="R8:R21" si="6">(K8/D8)*10</f>
        <v>2.3049305539828908</v>
      </c>
      <c r="S8" s="50">
        <f t="shared" ref="S8:S21" si="7">(L8/E8)*10</f>
        <v>2.3602690330261398</v>
      </c>
      <c r="T8" s="98">
        <f t="shared" ref="T8:T21" si="8">(S8-R8)/R8</f>
        <v>2.4008740284007589E-2</v>
      </c>
    </row>
    <row r="9" spans="1:20" s="10" customFormat="1" ht="24" customHeight="1" x14ac:dyDescent="0.25">
      <c r="A9" s="146" t="s">
        <v>54</v>
      </c>
      <c r="B9" s="139"/>
      <c r="C9" s="140"/>
      <c r="D9" s="147">
        <v>10394</v>
      </c>
      <c r="E9" s="148">
        <f>E10+E11</f>
        <v>22377.510000000002</v>
      </c>
      <c r="F9" s="86">
        <f>D9/D7</f>
        <v>0.10166219746840202</v>
      </c>
      <c r="G9" s="86">
        <f>E9/E7</f>
        <v>0.19272641241633834</v>
      </c>
      <c r="H9" s="151">
        <f t="shared" si="4"/>
        <v>1.1529257263806043</v>
      </c>
      <c r="I9" s="154">
        <f t="shared" si="5"/>
        <v>0.89575296634956469</v>
      </c>
      <c r="J9" s="5"/>
      <c r="K9" s="147">
        <v>838</v>
      </c>
      <c r="L9" s="148">
        <f>L10+L11</f>
        <v>1367.203</v>
      </c>
      <c r="M9" s="86">
        <f>K9/K7</f>
        <v>3.8077538682439925E-2</v>
      </c>
      <c r="N9" s="86">
        <f>L9/L7</f>
        <v>5.8202010510650444E-2</v>
      </c>
      <c r="O9" s="151">
        <f t="shared" ref="O9:O21" si="9">(L9-K9)/K9</f>
        <v>0.63150715990453454</v>
      </c>
      <c r="P9" s="154">
        <f t="shared" ref="P9:P21" si="10">(N9-M9)/M9</f>
        <v>0.52851293766766616</v>
      </c>
      <c r="Q9" s="87"/>
      <c r="R9" s="129">
        <f t="shared" si="6"/>
        <v>0.80623436598037335</v>
      </c>
      <c r="S9" s="130">
        <f t="shared" si="7"/>
        <v>0.61097190884955466</v>
      </c>
      <c r="T9" s="100">
        <f t="shared" si="8"/>
        <v>-0.24219068966798679</v>
      </c>
    </row>
    <row r="10" spans="1:20" s="10" customFormat="1" ht="24" customHeight="1" x14ac:dyDescent="0.25">
      <c r="A10" s="88"/>
      <c r="B10" s="143" t="s">
        <v>53</v>
      </c>
      <c r="C10" s="1"/>
      <c r="D10" s="28"/>
      <c r="E10" s="29">
        <v>12839.370000000004</v>
      </c>
      <c r="F10" s="89"/>
      <c r="G10" s="89">
        <f>E10/E9</f>
        <v>0.57376222823719003</v>
      </c>
      <c r="H10" s="155" t="e">
        <f t="shared" si="4"/>
        <v>#DIV/0!</v>
      </c>
      <c r="I10" s="156" t="e">
        <f t="shared" si="5"/>
        <v>#DIV/0!</v>
      </c>
      <c r="J10" s="5"/>
      <c r="K10" s="28"/>
      <c r="L10" s="29">
        <v>703.62100000000021</v>
      </c>
      <c r="M10" s="89"/>
      <c r="N10" s="89">
        <f>L10/L9</f>
        <v>0.51464266827969241</v>
      </c>
      <c r="O10" s="155" t="e">
        <f t="shared" si="9"/>
        <v>#DIV/0!</v>
      </c>
      <c r="P10" s="156" t="e">
        <f t="shared" si="10"/>
        <v>#DIV/0!</v>
      </c>
      <c r="Q10" s="87"/>
      <c r="R10" s="157" t="e">
        <f t="shared" si="6"/>
        <v>#DIV/0!</v>
      </c>
      <c r="S10" s="158">
        <f t="shared" si="7"/>
        <v>0.54801832177123955</v>
      </c>
      <c r="T10" s="159" t="e">
        <f t="shared" si="8"/>
        <v>#DIV/0!</v>
      </c>
    </row>
    <row r="11" spans="1:20" s="10" customFormat="1" ht="24" customHeight="1" thickBot="1" x14ac:dyDescent="0.3">
      <c r="A11" s="88"/>
      <c r="B11" s="143" t="s">
        <v>56</v>
      </c>
      <c r="C11" s="1"/>
      <c r="D11" s="28"/>
      <c r="E11" s="29">
        <v>9538.1399999999976</v>
      </c>
      <c r="F11" s="89">
        <f>D11/D9</f>
        <v>0</v>
      </c>
      <c r="G11" s="89">
        <f>E11/E9</f>
        <v>0.42623777176280991</v>
      </c>
      <c r="H11" s="155" t="e">
        <f t="shared" si="4"/>
        <v>#DIV/0!</v>
      </c>
      <c r="I11" s="156" t="e">
        <f t="shared" si="5"/>
        <v>#DIV/0!</v>
      </c>
      <c r="J11" s="5"/>
      <c r="K11" s="28"/>
      <c r="L11" s="29">
        <v>663.58199999999977</v>
      </c>
      <c r="M11" s="89">
        <f>K11/K9</f>
        <v>0</v>
      </c>
      <c r="N11" s="89">
        <f>L11/L9</f>
        <v>0.48535733172030765</v>
      </c>
      <c r="O11" s="155" t="e">
        <f t="shared" si="9"/>
        <v>#DIV/0!</v>
      </c>
      <c r="P11" s="156" t="e">
        <f t="shared" si="10"/>
        <v>#DIV/0!</v>
      </c>
      <c r="Q11" s="87"/>
      <c r="R11" s="132" t="e">
        <f t="shared" si="6"/>
        <v>#DIV/0!</v>
      </c>
      <c r="S11" s="128">
        <f t="shared" si="7"/>
        <v>0.69571425875485149</v>
      </c>
      <c r="T11" s="133" t="e">
        <f t="shared" si="8"/>
        <v>#DIV/0!</v>
      </c>
    </row>
    <row r="12" spans="1:20" s="10" customFormat="1" ht="24" customHeight="1" thickBot="1" x14ac:dyDescent="0.3">
      <c r="A12" s="141" t="s">
        <v>31</v>
      </c>
      <c r="B12" s="138"/>
      <c r="C12" s="20"/>
      <c r="D12" s="26">
        <v>348322.35000000021</v>
      </c>
      <c r="E12" s="27">
        <v>363592.17000000027</v>
      </c>
      <c r="F12" s="21">
        <f>D12/D17</f>
        <v>0.77308260904121051</v>
      </c>
      <c r="G12" s="21">
        <f>E12/E17</f>
        <v>0.75795360294312497</v>
      </c>
      <c r="H12" s="149">
        <f t="shared" si="4"/>
        <v>4.3838186094001884E-2</v>
      </c>
      <c r="I12" s="152">
        <f t="shared" si="5"/>
        <v>-1.9569714699505112E-2</v>
      </c>
      <c r="J12" s="5"/>
      <c r="K12" s="26">
        <v>60906.964000000051</v>
      </c>
      <c r="L12" s="27">
        <v>72064.923999999955</v>
      </c>
      <c r="M12" s="21">
        <f>K12/K17</f>
        <v>0.73457387025838095</v>
      </c>
      <c r="N12" s="21">
        <f>L12/L17</f>
        <v>0.75416767162287834</v>
      </c>
      <c r="O12" s="149">
        <f t="shared" si="9"/>
        <v>0.18319678518206711</v>
      </c>
      <c r="P12" s="152">
        <f t="shared" si="10"/>
        <v>2.6673697714847143E-2</v>
      </c>
      <c r="Q12" s="87"/>
      <c r="R12" s="40">
        <f t="shared" si="6"/>
        <v>1.7485804169614729</v>
      </c>
      <c r="S12" s="128">
        <f t="shared" si="7"/>
        <v>1.9820262906101607</v>
      </c>
      <c r="T12" s="99">
        <f t="shared" si="8"/>
        <v>0.13350594081017397</v>
      </c>
    </row>
    <row r="13" spans="1:20" s="10" customFormat="1" ht="24" customHeight="1" thickBot="1" x14ac:dyDescent="0.3">
      <c r="A13" s="142" t="s">
        <v>55</v>
      </c>
      <c r="B13" s="5"/>
      <c r="C13" s="1"/>
      <c r="D13" s="28">
        <v>218123.43000000023</v>
      </c>
      <c r="E13" s="29">
        <v>247746.21000000031</v>
      </c>
      <c r="F13" s="89">
        <f>D13/D12</f>
        <v>0.6262114102066666</v>
      </c>
      <c r="G13" s="89">
        <f>E13/E12</f>
        <v>0.68138488790889018</v>
      </c>
      <c r="H13" s="150">
        <f t="shared" si="4"/>
        <v>0.13580741876285393</v>
      </c>
      <c r="I13" s="153">
        <f t="shared" si="5"/>
        <v>8.8106790778556487E-2</v>
      </c>
      <c r="J13" s="5"/>
      <c r="K13" s="28">
        <v>52022.001000000055</v>
      </c>
      <c r="L13" s="29">
        <v>62649.965999999964</v>
      </c>
      <c r="M13" s="89">
        <f>K13/K12</f>
        <v>0.85412237917490041</v>
      </c>
      <c r="N13" s="89">
        <f>L13/L12</f>
        <v>0.86935450039467188</v>
      </c>
      <c r="O13" s="150">
        <f t="shared" si="9"/>
        <v>0.20429750481916098</v>
      </c>
      <c r="P13" s="153">
        <f t="shared" si="10"/>
        <v>1.7833651934616213E-2</v>
      </c>
      <c r="Q13" s="87"/>
      <c r="R13" s="40">
        <f t="shared" si="6"/>
        <v>2.384979962950335</v>
      </c>
      <c r="S13" s="128">
        <f t="shared" si="7"/>
        <v>2.5287961418259393</v>
      </c>
      <c r="T13" s="99">
        <f t="shared" si="8"/>
        <v>6.0300791247611465E-2</v>
      </c>
    </row>
    <row r="14" spans="1:20" s="10" customFormat="1" ht="24" customHeight="1" thickBot="1" x14ac:dyDescent="0.3">
      <c r="A14" s="146" t="s">
        <v>54</v>
      </c>
      <c r="B14" s="139"/>
      <c r="C14" s="140"/>
      <c r="D14" s="147">
        <v>130199</v>
      </c>
      <c r="E14" s="148">
        <f>E15+E16</f>
        <v>115845.96000000002</v>
      </c>
      <c r="F14" s="86">
        <f>D14/D12</f>
        <v>0.37378881946564702</v>
      </c>
      <c r="G14" s="86">
        <f>E14/E12</f>
        <v>0.31861511209111004</v>
      </c>
      <c r="H14" s="151">
        <f t="shared" ref="H14" si="11">(E14-D14)/D14</f>
        <v>-0.11023924914937887</v>
      </c>
      <c r="I14" s="154">
        <f t="shared" ref="I14" si="12">(G14-F14)/F14</f>
        <v>-0.14760662839892058</v>
      </c>
      <c r="J14" s="5"/>
      <c r="K14" s="147">
        <v>8885</v>
      </c>
      <c r="L14" s="148">
        <f>L15+L16</f>
        <v>9414.9579999999987</v>
      </c>
      <c r="M14" s="86">
        <f>K14/K12</f>
        <v>0.14587822830899916</v>
      </c>
      <c r="N14" s="86">
        <f>L14/L12</f>
        <v>0.13064549960532817</v>
      </c>
      <c r="O14" s="151">
        <f t="shared" si="9"/>
        <v>5.9646370287000421E-2</v>
      </c>
      <c r="P14" s="154">
        <f t="shared" si="10"/>
        <v>-0.10442085073452516</v>
      </c>
      <c r="Q14" s="87"/>
      <c r="R14" s="40">
        <f t="shared" si="6"/>
        <v>0.68241691564451346</v>
      </c>
      <c r="S14" s="128">
        <f t="shared" si="7"/>
        <v>0.81271353787391432</v>
      </c>
      <c r="T14" s="99">
        <f t="shared" si="8"/>
        <v>0.19093404521829782</v>
      </c>
    </row>
    <row r="15" spans="1:20" ht="24" customHeight="1" x14ac:dyDescent="0.25">
      <c r="A15" s="88"/>
      <c r="B15" s="143" t="s">
        <v>53</v>
      </c>
      <c r="C15" s="1"/>
      <c r="D15" s="28"/>
      <c r="E15" s="29">
        <v>58021.209999999992</v>
      </c>
      <c r="F15" s="4"/>
      <c r="G15" s="4">
        <f>E15/E14</f>
        <v>0.50084793634581626</v>
      </c>
      <c r="H15" s="155" t="e">
        <f t="shared" si="4"/>
        <v>#DIV/0!</v>
      </c>
      <c r="I15" s="156" t="e">
        <f t="shared" si="5"/>
        <v>#DIV/0!</v>
      </c>
      <c r="J15" s="1"/>
      <c r="K15" s="28"/>
      <c r="L15" s="29">
        <v>5766.0809999999992</v>
      </c>
      <c r="M15" s="4"/>
      <c r="N15" s="4">
        <f>L15/L14</f>
        <v>0.61243831358567935</v>
      </c>
      <c r="O15" s="155" t="e">
        <f t="shared" si="9"/>
        <v>#DIV/0!</v>
      </c>
      <c r="P15" s="156" t="e">
        <f t="shared" si="10"/>
        <v>#DIV/0!</v>
      </c>
      <c r="Q15" s="9"/>
      <c r="R15" s="166" t="e">
        <f t="shared" si="6"/>
        <v>#DIV/0!</v>
      </c>
      <c r="S15" s="167">
        <f t="shared" si="7"/>
        <v>0.99378847838574891</v>
      </c>
      <c r="T15" s="168" t="e">
        <f t="shared" si="8"/>
        <v>#DIV/0!</v>
      </c>
    </row>
    <row r="16" spans="1:20" ht="24" customHeight="1" thickBot="1" x14ac:dyDescent="0.3">
      <c r="A16" s="88"/>
      <c r="B16" s="143" t="s">
        <v>56</v>
      </c>
      <c r="C16" s="1"/>
      <c r="D16" s="28"/>
      <c r="E16" s="29">
        <v>57824.750000000022</v>
      </c>
      <c r="F16" s="4">
        <f>D16/D14</f>
        <v>0</v>
      </c>
      <c r="G16" s="4">
        <f>E16/E14</f>
        <v>0.49915206365418363</v>
      </c>
      <c r="H16" s="155" t="e">
        <f t="shared" si="4"/>
        <v>#DIV/0!</v>
      </c>
      <c r="I16" s="156" t="e">
        <f t="shared" si="5"/>
        <v>#DIV/0!</v>
      </c>
      <c r="J16" s="1"/>
      <c r="K16" s="28"/>
      <c r="L16" s="29">
        <v>3648.8769999999986</v>
      </c>
      <c r="M16" s="4">
        <f>K16/K14</f>
        <v>0</v>
      </c>
      <c r="N16" s="4">
        <f>L16/L14</f>
        <v>0.38756168641432059</v>
      </c>
      <c r="O16" s="155" t="e">
        <f t="shared" si="9"/>
        <v>#DIV/0!</v>
      </c>
      <c r="P16" s="156" t="e">
        <f t="shared" si="10"/>
        <v>#DIV/0!</v>
      </c>
      <c r="Q16" s="9"/>
      <c r="R16" s="132" t="e">
        <f t="shared" si="6"/>
        <v>#DIV/0!</v>
      </c>
      <c r="S16" s="128">
        <f t="shared" si="7"/>
        <v>0.63102339396192753</v>
      </c>
      <c r="T16" s="133" t="e">
        <f t="shared" si="8"/>
        <v>#DIV/0!</v>
      </c>
    </row>
    <row r="17" spans="1:20" ht="24" customHeight="1" thickBot="1" x14ac:dyDescent="0.3">
      <c r="A17" s="141" t="s">
        <v>12</v>
      </c>
      <c r="B17" s="138"/>
      <c r="C17" s="20"/>
      <c r="D17" s="26">
        <f>D7+D12</f>
        <v>450562.91000000015</v>
      </c>
      <c r="E17" s="27">
        <f>E7+E12</f>
        <v>479702.41000000015</v>
      </c>
      <c r="F17" s="21">
        <f>F7+F12</f>
        <v>1</v>
      </c>
      <c r="G17" s="21">
        <f>G7+G12</f>
        <v>1</v>
      </c>
      <c r="H17" s="149">
        <f t="shared" si="0"/>
        <v>6.467354359017255E-2</v>
      </c>
      <c r="I17" s="152">
        <f t="shared" si="1"/>
        <v>0</v>
      </c>
      <c r="J17" s="13"/>
      <c r="K17" s="26">
        <v>82914.689000000057</v>
      </c>
      <c r="L17" s="27">
        <v>95555.57299999996</v>
      </c>
      <c r="M17" s="21">
        <f>M7+M12</f>
        <v>0.99999999999999978</v>
      </c>
      <c r="N17" s="21">
        <f>N7+N12</f>
        <v>0.99999999999999978</v>
      </c>
      <c r="O17" s="149">
        <f t="shared" si="9"/>
        <v>0.15245650864106713</v>
      </c>
      <c r="P17" s="152">
        <f t="shared" si="10"/>
        <v>0</v>
      </c>
      <c r="Q17" s="9"/>
      <c r="R17" s="40">
        <f t="shared" si="6"/>
        <v>1.8402466594509528</v>
      </c>
      <c r="S17" s="128">
        <f t="shared" si="7"/>
        <v>1.9919760878416251</v>
      </c>
      <c r="T17" s="99">
        <f t="shared" si="8"/>
        <v>8.2450593028622343E-2</v>
      </c>
    </row>
    <row r="18" spans="1:20" s="10" customFormat="1" ht="24" customHeight="1" x14ac:dyDescent="0.25">
      <c r="A18" s="142" t="s">
        <v>55</v>
      </c>
      <c r="B18" s="5"/>
      <c r="C18" s="1"/>
      <c r="D18" s="28">
        <f t="shared" ref="D18:E21" si="13">D8+D13</f>
        <v>309970.31000000017</v>
      </c>
      <c r="E18" s="29">
        <f t="shared" si="13"/>
        <v>341478.94000000018</v>
      </c>
      <c r="F18" s="89">
        <f>D18/D17</f>
        <v>0.68796233138675367</v>
      </c>
      <c r="G18" s="89">
        <f>E18/E17</f>
        <v>0.7118557940953435</v>
      </c>
      <c r="H18" s="150">
        <f t="shared" si="0"/>
        <v>0.1016504774279833</v>
      </c>
      <c r="I18" s="153">
        <f t="shared" si="1"/>
        <v>3.4730771756684417E-2</v>
      </c>
      <c r="J18" s="5"/>
      <c r="K18" s="28">
        <f t="shared" ref="K18:L21" si="14">K8+K13</f>
        <v>73192.069000000047</v>
      </c>
      <c r="L18" s="29">
        <f t="shared" si="14"/>
        <v>84773.411999999953</v>
      </c>
      <c r="M18" s="89">
        <f>K18/K17</f>
        <v>0.8827394745459396</v>
      </c>
      <c r="N18" s="89">
        <f>L18/L17</f>
        <v>0.88716345199457902</v>
      </c>
      <c r="O18" s="150">
        <f t="shared" si="9"/>
        <v>0.15823221229064993</v>
      </c>
      <c r="P18" s="153">
        <f t="shared" si="10"/>
        <v>5.0116456510739104E-3</v>
      </c>
      <c r="Q18" s="87"/>
      <c r="R18" s="169">
        <f t="shared" si="6"/>
        <v>2.3612606317037268</v>
      </c>
      <c r="S18" s="170">
        <f t="shared" si="7"/>
        <v>2.4825370489904857</v>
      </c>
      <c r="T18" s="171">
        <f t="shared" si="8"/>
        <v>5.1360877176550378E-2</v>
      </c>
    </row>
    <row r="19" spans="1:20" s="10" customFormat="1" ht="24" customHeight="1" x14ac:dyDescent="0.25">
      <c r="A19" s="146" t="s">
        <v>54</v>
      </c>
      <c r="B19" s="139"/>
      <c r="C19" s="140"/>
      <c r="D19" s="147">
        <f t="shared" si="13"/>
        <v>140593</v>
      </c>
      <c r="E19" s="148">
        <f t="shared" si="13"/>
        <v>138223.47000000003</v>
      </c>
      <c r="F19" s="86">
        <f>D19/D17</f>
        <v>0.31203855639160344</v>
      </c>
      <c r="G19" s="86">
        <f>E19/E17</f>
        <v>0.28814420590465656</v>
      </c>
      <c r="H19" s="151">
        <f t="shared" si="0"/>
        <v>-1.6853826292916218E-2</v>
      </c>
      <c r="I19" s="154">
        <f t="shared" si="1"/>
        <v>-7.657499369071509E-2</v>
      </c>
      <c r="J19" s="5"/>
      <c r="K19" s="147">
        <f t="shared" si="14"/>
        <v>9723</v>
      </c>
      <c r="L19" s="148">
        <f t="shared" si="14"/>
        <v>10782.160999999998</v>
      </c>
      <c r="M19" s="86">
        <f>K19/K17</f>
        <v>0.11726510847794404</v>
      </c>
      <c r="N19" s="86">
        <f>L19/L17</f>
        <v>0.11283654800542092</v>
      </c>
      <c r="O19" s="151">
        <f t="shared" si="9"/>
        <v>0.10893355960094603</v>
      </c>
      <c r="P19" s="154">
        <f t="shared" si="10"/>
        <v>-3.7765372240763907E-2</v>
      </c>
      <c r="Q19" s="87"/>
      <c r="R19" s="84">
        <f t="shared" si="6"/>
        <v>0.69157070408910826</v>
      </c>
      <c r="S19" s="85">
        <f t="shared" si="7"/>
        <v>0.78005283762591082</v>
      </c>
      <c r="T19" s="100">
        <f t="shared" si="8"/>
        <v>0.12794372724817119</v>
      </c>
    </row>
    <row r="20" spans="1:20" ht="24" customHeight="1" x14ac:dyDescent="0.25">
      <c r="A20" s="88"/>
      <c r="B20" s="143" t="s">
        <v>53</v>
      </c>
      <c r="C20" s="1"/>
      <c r="D20" s="28">
        <f t="shared" si="13"/>
        <v>0</v>
      </c>
      <c r="E20" s="29">
        <f t="shared" si="13"/>
        <v>70860.58</v>
      </c>
      <c r="F20" s="4">
        <f>D20/D19</f>
        <v>0</v>
      </c>
      <c r="G20" s="4">
        <f>E20/E19</f>
        <v>0.51265230137834039</v>
      </c>
      <c r="H20" s="155" t="e">
        <f t="shared" ref="H20:H21" si="15">(E20-D20)/D20</f>
        <v>#DIV/0!</v>
      </c>
      <c r="I20" s="156" t="e">
        <f t="shared" ref="I20:I21" si="16">(G20-F20)/F20</f>
        <v>#DIV/0!</v>
      </c>
      <c r="J20" s="1"/>
      <c r="K20" s="28">
        <f t="shared" si="14"/>
        <v>0</v>
      </c>
      <c r="L20" s="29">
        <f t="shared" si="14"/>
        <v>6469.7019999999993</v>
      </c>
      <c r="M20" s="4">
        <f>K20/K19</f>
        <v>0</v>
      </c>
      <c r="N20" s="4">
        <f>L20/L19</f>
        <v>0.60003759914176757</v>
      </c>
      <c r="O20" s="155" t="e">
        <f t="shared" si="9"/>
        <v>#DIV/0!</v>
      </c>
      <c r="P20" s="156" t="e">
        <f t="shared" si="10"/>
        <v>#DIV/0!</v>
      </c>
      <c r="Q20" s="9"/>
      <c r="R20" s="157" t="e">
        <f t="shared" si="6"/>
        <v>#DIV/0!</v>
      </c>
      <c r="S20" s="158">
        <f t="shared" si="7"/>
        <v>0.9130184934980774</v>
      </c>
      <c r="T20" s="159" t="e">
        <f t="shared" si="8"/>
        <v>#DIV/0!</v>
      </c>
    </row>
    <row r="21" spans="1:20" ht="24" customHeight="1" thickBot="1" x14ac:dyDescent="0.3">
      <c r="A21" s="144"/>
      <c r="B21" s="145" t="s">
        <v>56</v>
      </c>
      <c r="C21" s="17"/>
      <c r="D21" s="32">
        <f t="shared" si="13"/>
        <v>0</v>
      </c>
      <c r="E21" s="33">
        <f t="shared" si="13"/>
        <v>67362.890000000014</v>
      </c>
      <c r="F21" s="18">
        <f>D21/D19</f>
        <v>0</v>
      </c>
      <c r="G21" s="18">
        <f>E21/E19</f>
        <v>0.48734769862165955</v>
      </c>
      <c r="H21" s="164" t="e">
        <f t="shared" si="15"/>
        <v>#DIV/0!</v>
      </c>
      <c r="I21" s="165" t="e">
        <f t="shared" si="16"/>
        <v>#DIV/0!</v>
      </c>
      <c r="J21" s="1"/>
      <c r="K21" s="32">
        <f t="shared" si="14"/>
        <v>0</v>
      </c>
      <c r="L21" s="33">
        <f t="shared" si="14"/>
        <v>4312.458999999998</v>
      </c>
      <c r="M21" s="18">
        <f>K21/K19</f>
        <v>0</v>
      </c>
      <c r="N21" s="18">
        <f>L21/L19</f>
        <v>0.39996240085823231</v>
      </c>
      <c r="O21" s="164" t="e">
        <f t="shared" si="9"/>
        <v>#DIV/0!</v>
      </c>
      <c r="P21" s="165" t="e">
        <f t="shared" si="10"/>
        <v>#DIV/0!</v>
      </c>
      <c r="Q21" s="9"/>
      <c r="R21" s="132" t="e">
        <f t="shared" si="6"/>
        <v>#DIV/0!</v>
      </c>
      <c r="S21" s="128">
        <f t="shared" si="7"/>
        <v>0.64018319285291903</v>
      </c>
      <c r="T21" s="133" t="e">
        <f t="shared" si="8"/>
        <v>#DIV/0!</v>
      </c>
    </row>
    <row r="22" spans="1:20" ht="24" customHeight="1" thickBot="1" x14ac:dyDescent="0.3">
      <c r="J22" s="13"/>
      <c r="Q22"/>
    </row>
    <row r="23" spans="1:20" s="83" customFormat="1" ht="15" customHeight="1" x14ac:dyDescent="0.25">
      <c r="A23" s="368" t="s">
        <v>2</v>
      </c>
      <c r="B23" s="376"/>
      <c r="C23" s="376"/>
      <c r="D23" s="374" t="s">
        <v>1</v>
      </c>
      <c r="E23" s="380"/>
      <c r="F23" s="375" t="s">
        <v>13</v>
      </c>
      <c r="G23" s="375"/>
      <c r="H23" s="399" t="s">
        <v>37</v>
      </c>
      <c r="I23" s="380"/>
      <c r="J23" s="1"/>
      <c r="K23" s="374" t="s">
        <v>20</v>
      </c>
      <c r="L23" s="380"/>
      <c r="M23" s="375" t="s">
        <v>13</v>
      </c>
      <c r="N23" s="375"/>
      <c r="O23" s="399" t="s">
        <v>37</v>
      </c>
      <c r="P23" s="380"/>
      <c r="Q23" s="9"/>
      <c r="R23" s="374" t="s">
        <v>23</v>
      </c>
      <c r="S23" s="375"/>
      <c r="T23" s="163" t="s">
        <v>0</v>
      </c>
    </row>
    <row r="24" spans="1:20" s="10" customFormat="1" ht="15" customHeight="1" x14ac:dyDescent="0.25">
      <c r="A24" s="377"/>
      <c r="B24" s="378"/>
      <c r="C24" s="378"/>
      <c r="D24" s="400" t="s">
        <v>49</v>
      </c>
      <c r="E24" s="401"/>
      <c r="F24" s="402" t="str">
        <f>D24</f>
        <v>jan - mar</v>
      </c>
      <c r="G24" s="402"/>
      <c r="H24" s="400" t="str">
        <f>F24</f>
        <v>jan - mar</v>
      </c>
      <c r="I24" s="401"/>
      <c r="J24" s="1"/>
      <c r="K24" s="400" t="str">
        <f>D24</f>
        <v>jan - mar</v>
      </c>
      <c r="L24" s="401"/>
      <c r="M24" s="402" t="str">
        <f>D24</f>
        <v>jan - mar</v>
      </c>
      <c r="N24" s="402"/>
      <c r="O24" s="400" t="str">
        <f>D24</f>
        <v>jan - mar</v>
      </c>
      <c r="P24" s="401"/>
      <c r="Q24" s="9"/>
      <c r="R24" s="400" t="str">
        <f>D24</f>
        <v>jan - mar</v>
      </c>
      <c r="S24" s="402"/>
      <c r="T24" s="161" t="s">
        <v>38</v>
      </c>
    </row>
    <row r="25" spans="1:20" ht="15.75" customHeight="1" thickBot="1" x14ac:dyDescent="0.3">
      <c r="A25" s="377"/>
      <c r="B25" s="378"/>
      <c r="C25" s="378"/>
      <c r="D25" s="160">
        <v>2016</v>
      </c>
      <c r="E25" s="161">
        <v>2017</v>
      </c>
      <c r="F25" s="162">
        <f>D25</f>
        <v>2016</v>
      </c>
      <c r="G25" s="162">
        <f>E25</f>
        <v>2017</v>
      </c>
      <c r="H25" s="160" t="s">
        <v>1</v>
      </c>
      <c r="I25" s="161" t="s">
        <v>15</v>
      </c>
      <c r="J25" s="1"/>
      <c r="K25" s="160">
        <f>D25</f>
        <v>2016</v>
      </c>
      <c r="L25" s="161">
        <f>E25</f>
        <v>2017</v>
      </c>
      <c r="M25" s="162">
        <f>F25</f>
        <v>2016</v>
      </c>
      <c r="N25" s="161">
        <f>G25</f>
        <v>2017</v>
      </c>
      <c r="O25" s="162">
        <v>1000</v>
      </c>
      <c r="P25" s="161" t="s">
        <v>15</v>
      </c>
      <c r="Q25" s="9"/>
      <c r="R25" s="160">
        <f>D25</f>
        <v>2016</v>
      </c>
      <c r="S25" s="162">
        <f>E25</f>
        <v>2017</v>
      </c>
      <c r="T25" s="161" t="s">
        <v>24</v>
      </c>
    </row>
    <row r="26" spans="1:20" ht="24" customHeight="1" thickBot="1" x14ac:dyDescent="0.3">
      <c r="A26" s="141" t="s">
        <v>30</v>
      </c>
      <c r="B26" s="138"/>
      <c r="C26" s="20"/>
      <c r="D26" s="26"/>
      <c r="E26" s="27"/>
      <c r="F26" s="21" t="e">
        <f>D26/D36</f>
        <v>#DIV/0!</v>
      </c>
      <c r="G26" s="21" t="e">
        <f>E26/E36</f>
        <v>#DIV/0!</v>
      </c>
      <c r="H26" s="149" t="e">
        <f t="shared" ref="H26:H40" si="17">(E26-D26)/D26</f>
        <v>#DIV/0!</v>
      </c>
      <c r="I26" s="152" t="e">
        <f t="shared" ref="I26:I40" si="18">(G26-F26)/F26</f>
        <v>#DIV/0!</v>
      </c>
      <c r="J26" s="13"/>
      <c r="K26" s="26"/>
      <c r="L26" s="27"/>
      <c r="M26" s="21">
        <f>K26/K36</f>
        <v>0</v>
      </c>
      <c r="N26" s="21">
        <f>L26/L36</f>
        <v>0</v>
      </c>
      <c r="O26" s="149" t="e">
        <f t="shared" ref="O26:O40" si="19">(L26-K26)/K26</f>
        <v>#DIV/0!</v>
      </c>
      <c r="P26" s="152" t="e">
        <f t="shared" ref="P26:P40" si="20">(N26-M26)/M26</f>
        <v>#DIV/0!</v>
      </c>
      <c r="Q26" s="78"/>
      <c r="R26" s="40" t="e">
        <f>(K26/D26)*10</f>
        <v>#DIV/0!</v>
      </c>
      <c r="S26" s="128" t="e">
        <f>(L26/E26)*10</f>
        <v>#DIV/0!</v>
      </c>
      <c r="T26" s="99" t="e">
        <f>(S26-R26)/R26</f>
        <v>#DIV/0!</v>
      </c>
    </row>
    <row r="27" spans="1:20" ht="24" customHeight="1" x14ac:dyDescent="0.25">
      <c r="A27" s="142" t="s">
        <v>55</v>
      </c>
      <c r="B27" s="5"/>
      <c r="C27" s="1"/>
      <c r="D27" s="28"/>
      <c r="E27" s="29"/>
      <c r="F27" s="89" t="e">
        <f>D27/D26</f>
        <v>#DIV/0!</v>
      </c>
      <c r="G27" s="89" t="e">
        <f>E27/E26</f>
        <v>#DIV/0!</v>
      </c>
      <c r="H27" s="150" t="e">
        <f t="shared" si="17"/>
        <v>#DIV/0!</v>
      </c>
      <c r="I27" s="153" t="e">
        <f t="shared" si="18"/>
        <v>#DIV/0!</v>
      </c>
      <c r="J27" s="5"/>
      <c r="K27" s="28"/>
      <c r="L27" s="29"/>
      <c r="M27" s="89" t="e">
        <f>K27/K26</f>
        <v>#DIV/0!</v>
      </c>
      <c r="N27" s="89" t="e">
        <f>L27/L26</f>
        <v>#DIV/0!</v>
      </c>
      <c r="O27" s="150" t="e">
        <f t="shared" si="19"/>
        <v>#DIV/0!</v>
      </c>
      <c r="P27" s="153" t="e">
        <f t="shared" si="20"/>
        <v>#DIV/0!</v>
      </c>
      <c r="Q27" s="87"/>
      <c r="R27" s="49" t="e">
        <f t="shared" ref="R27:R40" si="21">(K27/D27)*10</f>
        <v>#DIV/0!</v>
      </c>
      <c r="S27" s="50" t="e">
        <f t="shared" ref="S27:S40" si="22">(L27/E27)*10</f>
        <v>#DIV/0!</v>
      </c>
      <c r="T27" s="98" t="e">
        <f t="shared" ref="T27:T40" si="23">(S27-R27)/R27</f>
        <v>#DIV/0!</v>
      </c>
    </row>
    <row r="28" spans="1:20" ht="24" customHeight="1" x14ac:dyDescent="0.25">
      <c r="A28" s="146" t="s">
        <v>54</v>
      </c>
      <c r="B28" s="139"/>
      <c r="C28" s="140"/>
      <c r="D28" s="147"/>
      <c r="E28" s="148">
        <f>E29+E30</f>
        <v>0</v>
      </c>
      <c r="F28" s="86" t="e">
        <f>D28/D26</f>
        <v>#DIV/0!</v>
      </c>
      <c r="G28" s="86" t="e">
        <f>E28/E26</f>
        <v>#DIV/0!</v>
      </c>
      <c r="H28" s="151" t="e">
        <f t="shared" si="17"/>
        <v>#DIV/0!</v>
      </c>
      <c r="I28" s="154" t="e">
        <f t="shared" si="18"/>
        <v>#DIV/0!</v>
      </c>
      <c r="J28" s="5"/>
      <c r="K28" s="147"/>
      <c r="L28" s="148">
        <f>L29+L30</f>
        <v>0</v>
      </c>
      <c r="M28" s="86" t="e">
        <f>K28/K26</f>
        <v>#DIV/0!</v>
      </c>
      <c r="N28" s="86" t="e">
        <f>L28/L26</f>
        <v>#DIV/0!</v>
      </c>
      <c r="O28" s="151" t="e">
        <f t="shared" si="19"/>
        <v>#DIV/0!</v>
      </c>
      <c r="P28" s="154" t="e">
        <f t="shared" si="20"/>
        <v>#DIV/0!</v>
      </c>
      <c r="Q28" s="87"/>
      <c r="R28" s="129" t="e">
        <f t="shared" si="21"/>
        <v>#DIV/0!</v>
      </c>
      <c r="S28" s="130" t="e">
        <f t="shared" si="22"/>
        <v>#DIV/0!</v>
      </c>
      <c r="T28" s="100" t="e">
        <f t="shared" si="23"/>
        <v>#DIV/0!</v>
      </c>
    </row>
    <row r="29" spans="1:20" ht="24" customHeight="1" x14ac:dyDescent="0.25">
      <c r="A29" s="88"/>
      <c r="B29" s="143" t="s">
        <v>53</v>
      </c>
      <c r="C29" s="1"/>
      <c r="D29" s="28"/>
      <c r="E29" s="29"/>
      <c r="F29" s="89"/>
      <c r="G29" s="89" t="e">
        <f>E29/E28</f>
        <v>#DIV/0!</v>
      </c>
      <c r="H29" s="155" t="e">
        <f t="shared" si="17"/>
        <v>#DIV/0!</v>
      </c>
      <c r="I29" s="156" t="e">
        <f t="shared" si="18"/>
        <v>#DIV/0!</v>
      </c>
      <c r="J29" s="5"/>
      <c r="K29" s="28"/>
      <c r="L29" s="29"/>
      <c r="M29" s="89"/>
      <c r="N29" s="89" t="e">
        <f>L29/L28</f>
        <v>#DIV/0!</v>
      </c>
      <c r="O29" s="155" t="e">
        <f t="shared" si="19"/>
        <v>#DIV/0!</v>
      </c>
      <c r="P29" s="156" t="e">
        <f t="shared" si="20"/>
        <v>#DIV/0!</v>
      </c>
      <c r="Q29" s="87"/>
      <c r="R29" s="157" t="e">
        <f t="shared" si="21"/>
        <v>#DIV/0!</v>
      </c>
      <c r="S29" s="158" t="e">
        <f t="shared" si="22"/>
        <v>#DIV/0!</v>
      </c>
      <c r="T29" s="159" t="e">
        <f t="shared" si="23"/>
        <v>#DIV/0!</v>
      </c>
    </row>
    <row r="30" spans="1:20" ht="24" customHeight="1" thickBot="1" x14ac:dyDescent="0.3">
      <c r="A30" s="88"/>
      <c r="B30" s="143" t="s">
        <v>56</v>
      </c>
      <c r="C30" s="1"/>
      <c r="D30" s="28"/>
      <c r="E30" s="29"/>
      <c r="F30" s="89" t="e">
        <f>D30/D28</f>
        <v>#DIV/0!</v>
      </c>
      <c r="G30" s="89" t="e">
        <f>E30/E28</f>
        <v>#DIV/0!</v>
      </c>
      <c r="H30" s="155" t="e">
        <f t="shared" si="17"/>
        <v>#DIV/0!</v>
      </c>
      <c r="I30" s="156" t="e">
        <f t="shared" si="18"/>
        <v>#DIV/0!</v>
      </c>
      <c r="J30" s="5"/>
      <c r="K30" s="28"/>
      <c r="L30" s="29"/>
      <c r="M30" s="89" t="e">
        <f>K30/K28</f>
        <v>#DIV/0!</v>
      </c>
      <c r="N30" s="89" t="e">
        <f>L30/L28</f>
        <v>#DIV/0!</v>
      </c>
      <c r="O30" s="155" t="e">
        <f t="shared" si="19"/>
        <v>#DIV/0!</v>
      </c>
      <c r="P30" s="156" t="e">
        <f t="shared" si="20"/>
        <v>#DIV/0!</v>
      </c>
      <c r="Q30" s="87"/>
      <c r="R30" s="132" t="e">
        <f t="shared" si="21"/>
        <v>#DIV/0!</v>
      </c>
      <c r="S30" s="128" t="e">
        <f t="shared" si="22"/>
        <v>#DIV/0!</v>
      </c>
      <c r="T30" s="133" t="e">
        <f t="shared" si="23"/>
        <v>#DIV/0!</v>
      </c>
    </row>
    <row r="31" spans="1:20" ht="24" customHeight="1" thickBot="1" x14ac:dyDescent="0.3">
      <c r="A31" s="141" t="s">
        <v>31</v>
      </c>
      <c r="B31" s="138"/>
      <c r="C31" s="20"/>
      <c r="D31" s="26"/>
      <c r="E31" s="27"/>
      <c r="F31" s="21" t="e">
        <f>D31/D36</f>
        <v>#DIV/0!</v>
      </c>
      <c r="G31" s="21" t="e">
        <f>E31/E36</f>
        <v>#DIV/0!</v>
      </c>
      <c r="H31" s="149" t="e">
        <f t="shared" si="17"/>
        <v>#DIV/0!</v>
      </c>
      <c r="I31" s="152" t="e">
        <f t="shared" si="18"/>
        <v>#DIV/0!</v>
      </c>
      <c r="J31" s="5"/>
      <c r="K31" s="26"/>
      <c r="L31" s="27"/>
      <c r="M31" s="21">
        <f>K31/K36</f>
        <v>0</v>
      </c>
      <c r="N31" s="21">
        <f>L31/L36</f>
        <v>0</v>
      </c>
      <c r="O31" s="149" t="e">
        <f t="shared" si="19"/>
        <v>#DIV/0!</v>
      </c>
      <c r="P31" s="152" t="e">
        <f t="shared" si="20"/>
        <v>#DIV/0!</v>
      </c>
      <c r="Q31" s="87"/>
      <c r="R31" s="40" t="e">
        <f t="shared" si="21"/>
        <v>#DIV/0!</v>
      </c>
      <c r="S31" s="128" t="e">
        <f t="shared" si="22"/>
        <v>#DIV/0!</v>
      </c>
      <c r="T31" s="99" t="e">
        <f t="shared" si="23"/>
        <v>#DIV/0!</v>
      </c>
    </row>
    <row r="32" spans="1:20" ht="24" customHeight="1" thickBot="1" x14ac:dyDescent="0.3">
      <c r="A32" s="142" t="s">
        <v>55</v>
      </c>
      <c r="B32" s="5"/>
      <c r="C32" s="1"/>
      <c r="D32" s="28"/>
      <c r="E32" s="29"/>
      <c r="F32" s="89" t="e">
        <f>D32/D31</f>
        <v>#DIV/0!</v>
      </c>
      <c r="G32" s="89" t="e">
        <f>E32/E31</f>
        <v>#DIV/0!</v>
      </c>
      <c r="H32" s="150" t="e">
        <f t="shared" si="17"/>
        <v>#DIV/0!</v>
      </c>
      <c r="I32" s="153" t="e">
        <f t="shared" si="18"/>
        <v>#DIV/0!</v>
      </c>
      <c r="J32" s="5"/>
      <c r="K32" s="28"/>
      <c r="L32" s="29"/>
      <c r="M32" s="89" t="e">
        <f>K32/K31</f>
        <v>#DIV/0!</v>
      </c>
      <c r="N32" s="89" t="e">
        <f>L32/L31</f>
        <v>#DIV/0!</v>
      </c>
      <c r="O32" s="150" t="e">
        <f t="shared" si="19"/>
        <v>#DIV/0!</v>
      </c>
      <c r="P32" s="153" t="e">
        <f t="shared" si="20"/>
        <v>#DIV/0!</v>
      </c>
      <c r="Q32" s="87"/>
      <c r="R32" s="40" t="e">
        <f t="shared" si="21"/>
        <v>#DIV/0!</v>
      </c>
      <c r="S32" s="128" t="e">
        <f t="shared" si="22"/>
        <v>#DIV/0!</v>
      </c>
      <c r="T32" s="99" t="e">
        <f t="shared" si="23"/>
        <v>#DIV/0!</v>
      </c>
    </row>
    <row r="33" spans="1:20" ht="24" customHeight="1" thickBot="1" x14ac:dyDescent="0.3">
      <c r="A33" s="146" t="s">
        <v>54</v>
      </c>
      <c r="B33" s="139"/>
      <c r="C33" s="140"/>
      <c r="D33" s="147"/>
      <c r="E33" s="148">
        <f>E34+E35</f>
        <v>0</v>
      </c>
      <c r="F33" s="86" t="e">
        <f>D33/D31</f>
        <v>#DIV/0!</v>
      </c>
      <c r="G33" s="86" t="e">
        <f>E33/E31</f>
        <v>#DIV/0!</v>
      </c>
      <c r="H33" s="151" t="e">
        <f t="shared" si="17"/>
        <v>#DIV/0!</v>
      </c>
      <c r="I33" s="154" t="e">
        <f t="shared" si="18"/>
        <v>#DIV/0!</v>
      </c>
      <c r="J33" s="5"/>
      <c r="K33" s="147"/>
      <c r="L33" s="148">
        <f>L34+L35</f>
        <v>0</v>
      </c>
      <c r="M33" s="86" t="e">
        <f>K33/K31</f>
        <v>#DIV/0!</v>
      </c>
      <c r="N33" s="86" t="e">
        <f>L33/L31</f>
        <v>#DIV/0!</v>
      </c>
      <c r="O33" s="151" t="e">
        <f t="shared" si="19"/>
        <v>#DIV/0!</v>
      </c>
      <c r="P33" s="154" t="e">
        <f t="shared" si="20"/>
        <v>#DIV/0!</v>
      </c>
      <c r="Q33" s="87"/>
      <c r="R33" s="40" t="e">
        <f t="shared" si="21"/>
        <v>#DIV/0!</v>
      </c>
      <c r="S33" s="128" t="e">
        <f t="shared" si="22"/>
        <v>#DIV/0!</v>
      </c>
      <c r="T33" s="99" t="e">
        <f t="shared" si="23"/>
        <v>#DIV/0!</v>
      </c>
    </row>
    <row r="34" spans="1:20" ht="24" customHeight="1" x14ac:dyDescent="0.25">
      <c r="A34" s="88"/>
      <c r="B34" s="143" t="s">
        <v>53</v>
      </c>
      <c r="C34" s="1"/>
      <c r="D34" s="28"/>
      <c r="E34" s="29"/>
      <c r="F34" s="4"/>
      <c r="G34" s="4" t="e">
        <f>E34/E33</f>
        <v>#DIV/0!</v>
      </c>
      <c r="H34" s="155" t="e">
        <f t="shared" si="17"/>
        <v>#DIV/0!</v>
      </c>
      <c r="I34" s="156" t="e">
        <f t="shared" si="18"/>
        <v>#DIV/0!</v>
      </c>
      <c r="J34" s="1"/>
      <c r="K34" s="28"/>
      <c r="L34" s="29"/>
      <c r="M34" s="4"/>
      <c r="N34" s="4" t="e">
        <f>L34/L33</f>
        <v>#DIV/0!</v>
      </c>
      <c r="O34" s="155" t="e">
        <f t="shared" si="19"/>
        <v>#DIV/0!</v>
      </c>
      <c r="P34" s="156" t="e">
        <f t="shared" si="20"/>
        <v>#DIV/0!</v>
      </c>
      <c r="Q34" s="9"/>
      <c r="R34" s="166" t="e">
        <f t="shared" si="21"/>
        <v>#DIV/0!</v>
      </c>
      <c r="S34" s="167" t="e">
        <f t="shared" si="22"/>
        <v>#DIV/0!</v>
      </c>
      <c r="T34" s="168" t="e">
        <f t="shared" si="23"/>
        <v>#DIV/0!</v>
      </c>
    </row>
    <row r="35" spans="1:20" ht="24" customHeight="1" thickBot="1" x14ac:dyDescent="0.3">
      <c r="A35" s="88"/>
      <c r="B35" s="143" t="s">
        <v>56</v>
      </c>
      <c r="C35" s="1"/>
      <c r="D35" s="28"/>
      <c r="E35" s="29"/>
      <c r="F35" s="4" t="e">
        <f>D35/D33</f>
        <v>#DIV/0!</v>
      </c>
      <c r="G35" s="4" t="e">
        <f>E35/E33</f>
        <v>#DIV/0!</v>
      </c>
      <c r="H35" s="155" t="e">
        <f t="shared" si="17"/>
        <v>#DIV/0!</v>
      </c>
      <c r="I35" s="156" t="e">
        <f t="shared" si="18"/>
        <v>#DIV/0!</v>
      </c>
      <c r="J35" s="1"/>
      <c r="K35" s="28"/>
      <c r="L35" s="29"/>
      <c r="M35" s="4" t="e">
        <f>K35/K33</f>
        <v>#DIV/0!</v>
      </c>
      <c r="N35" s="4" t="e">
        <f>L35/L33</f>
        <v>#DIV/0!</v>
      </c>
      <c r="O35" s="155" t="e">
        <f t="shared" si="19"/>
        <v>#DIV/0!</v>
      </c>
      <c r="P35" s="156" t="e">
        <f t="shared" si="20"/>
        <v>#DIV/0!</v>
      </c>
      <c r="Q35" s="9"/>
      <c r="R35" s="132" t="e">
        <f t="shared" si="21"/>
        <v>#DIV/0!</v>
      </c>
      <c r="S35" s="128" t="e">
        <f t="shared" si="22"/>
        <v>#DIV/0!</v>
      </c>
      <c r="T35" s="133" t="e">
        <f t="shared" si="23"/>
        <v>#DIV/0!</v>
      </c>
    </row>
    <row r="36" spans="1:20" ht="24" customHeight="1" thickBot="1" x14ac:dyDescent="0.3">
      <c r="A36" s="141" t="s">
        <v>12</v>
      </c>
      <c r="B36" s="138"/>
      <c r="C36" s="20"/>
      <c r="D36" s="26">
        <f>D26+D31</f>
        <v>0</v>
      </c>
      <c r="E36" s="27">
        <f>E26+E31</f>
        <v>0</v>
      </c>
      <c r="F36" s="21" t="e">
        <f>F26+F31</f>
        <v>#DIV/0!</v>
      </c>
      <c r="G36" s="21" t="e">
        <f>G26+G31</f>
        <v>#DIV/0!</v>
      </c>
      <c r="H36" s="149" t="e">
        <f t="shared" si="17"/>
        <v>#DIV/0!</v>
      </c>
      <c r="I36" s="152" t="e">
        <f t="shared" si="18"/>
        <v>#DIV/0!</v>
      </c>
      <c r="J36" s="13"/>
      <c r="K36" s="26">
        <v>82914.689000000057</v>
      </c>
      <c r="L36" s="27">
        <v>95555.57299999996</v>
      </c>
      <c r="M36" s="21">
        <f>M26+M31</f>
        <v>0</v>
      </c>
      <c r="N36" s="21">
        <f>N26+N31</f>
        <v>0</v>
      </c>
      <c r="O36" s="149">
        <f t="shared" si="19"/>
        <v>0.15245650864106713</v>
      </c>
      <c r="P36" s="152" t="e">
        <f t="shared" si="20"/>
        <v>#DIV/0!</v>
      </c>
      <c r="Q36" s="9"/>
      <c r="R36" s="40" t="e">
        <f t="shared" si="21"/>
        <v>#DIV/0!</v>
      </c>
      <c r="S36" s="128" t="e">
        <f t="shared" si="22"/>
        <v>#DIV/0!</v>
      </c>
      <c r="T36" s="99" t="e">
        <f t="shared" si="23"/>
        <v>#DIV/0!</v>
      </c>
    </row>
    <row r="37" spans="1:20" ht="24" customHeight="1" x14ac:dyDescent="0.25">
      <c r="A37" s="142" t="s">
        <v>55</v>
      </c>
      <c r="B37" s="5"/>
      <c r="C37" s="1"/>
      <c r="D37" s="28">
        <f t="shared" ref="D37:E37" si="24">D27+D32</f>
        <v>0</v>
      </c>
      <c r="E37" s="29">
        <f t="shared" si="24"/>
        <v>0</v>
      </c>
      <c r="F37" s="89" t="e">
        <f>D37/D36</f>
        <v>#DIV/0!</v>
      </c>
      <c r="G37" s="89" t="e">
        <f>E37/E36</f>
        <v>#DIV/0!</v>
      </c>
      <c r="H37" s="150" t="e">
        <f t="shared" si="17"/>
        <v>#DIV/0!</v>
      </c>
      <c r="I37" s="153" t="e">
        <f t="shared" si="18"/>
        <v>#DIV/0!</v>
      </c>
      <c r="J37" s="5"/>
      <c r="K37" s="28">
        <f t="shared" ref="K37:L37" si="25">K27+K32</f>
        <v>0</v>
      </c>
      <c r="L37" s="29">
        <f t="shared" si="25"/>
        <v>0</v>
      </c>
      <c r="M37" s="89">
        <f>K37/K36</f>
        <v>0</v>
      </c>
      <c r="N37" s="89">
        <f>L37/L36</f>
        <v>0</v>
      </c>
      <c r="O37" s="150" t="e">
        <f t="shared" si="19"/>
        <v>#DIV/0!</v>
      </c>
      <c r="P37" s="153" t="e">
        <f t="shared" si="20"/>
        <v>#DIV/0!</v>
      </c>
      <c r="Q37" s="87"/>
      <c r="R37" s="169" t="e">
        <f t="shared" si="21"/>
        <v>#DIV/0!</v>
      </c>
      <c r="S37" s="170" t="e">
        <f t="shared" si="22"/>
        <v>#DIV/0!</v>
      </c>
      <c r="T37" s="171" t="e">
        <f t="shared" si="23"/>
        <v>#DIV/0!</v>
      </c>
    </row>
    <row r="38" spans="1:20" ht="24" customHeight="1" x14ac:dyDescent="0.25">
      <c r="A38" s="146" t="s">
        <v>54</v>
      </c>
      <c r="B38" s="139"/>
      <c r="C38" s="140"/>
      <c r="D38" s="147">
        <f t="shared" ref="D38:E38" si="26">D28+D33</f>
        <v>0</v>
      </c>
      <c r="E38" s="148">
        <f t="shared" si="26"/>
        <v>0</v>
      </c>
      <c r="F38" s="86" t="e">
        <f>D38/D36</f>
        <v>#DIV/0!</v>
      </c>
      <c r="G38" s="86" t="e">
        <f>E38/E36</f>
        <v>#DIV/0!</v>
      </c>
      <c r="H38" s="151" t="e">
        <f t="shared" si="17"/>
        <v>#DIV/0!</v>
      </c>
      <c r="I38" s="154" t="e">
        <f t="shared" si="18"/>
        <v>#DIV/0!</v>
      </c>
      <c r="J38" s="5"/>
      <c r="K38" s="147">
        <f t="shared" ref="K38:L38" si="27">K28+K33</f>
        <v>0</v>
      </c>
      <c r="L38" s="148">
        <f t="shared" si="27"/>
        <v>0</v>
      </c>
      <c r="M38" s="86">
        <f>K38/K36</f>
        <v>0</v>
      </c>
      <c r="N38" s="86">
        <f>L38/L36</f>
        <v>0</v>
      </c>
      <c r="O38" s="151" t="e">
        <f t="shared" si="19"/>
        <v>#DIV/0!</v>
      </c>
      <c r="P38" s="154" t="e">
        <f t="shared" si="20"/>
        <v>#DIV/0!</v>
      </c>
      <c r="Q38" s="87"/>
      <c r="R38" s="84" t="e">
        <f t="shared" si="21"/>
        <v>#DIV/0!</v>
      </c>
      <c r="S38" s="85" t="e">
        <f t="shared" si="22"/>
        <v>#DIV/0!</v>
      </c>
      <c r="T38" s="100" t="e">
        <f t="shared" si="23"/>
        <v>#DIV/0!</v>
      </c>
    </row>
    <row r="39" spans="1:20" ht="24" customHeight="1" x14ac:dyDescent="0.25">
      <c r="A39" s="88"/>
      <c r="B39" s="143" t="s">
        <v>53</v>
      </c>
      <c r="C39" s="1"/>
      <c r="D39" s="28">
        <f t="shared" ref="D39:E39" si="28">D29+D34</f>
        <v>0</v>
      </c>
      <c r="E39" s="29">
        <f t="shared" si="28"/>
        <v>0</v>
      </c>
      <c r="F39" s="4" t="e">
        <f>D39/D38</f>
        <v>#DIV/0!</v>
      </c>
      <c r="G39" s="4" t="e">
        <f>E39/E38</f>
        <v>#DIV/0!</v>
      </c>
      <c r="H39" s="155" t="e">
        <f t="shared" si="17"/>
        <v>#DIV/0!</v>
      </c>
      <c r="I39" s="156" t="e">
        <f t="shared" si="18"/>
        <v>#DIV/0!</v>
      </c>
      <c r="J39" s="1"/>
      <c r="K39" s="28">
        <f t="shared" ref="K39:L39" si="29">K29+K34</f>
        <v>0</v>
      </c>
      <c r="L39" s="29">
        <f t="shared" si="29"/>
        <v>0</v>
      </c>
      <c r="M39" s="4" t="e">
        <f>K39/K38</f>
        <v>#DIV/0!</v>
      </c>
      <c r="N39" s="4" t="e">
        <f>L39/L38</f>
        <v>#DIV/0!</v>
      </c>
      <c r="O39" s="155" t="e">
        <f t="shared" si="19"/>
        <v>#DIV/0!</v>
      </c>
      <c r="P39" s="156" t="e">
        <f t="shared" si="20"/>
        <v>#DIV/0!</v>
      </c>
      <c r="Q39" s="9"/>
      <c r="R39" s="157" t="e">
        <f t="shared" si="21"/>
        <v>#DIV/0!</v>
      </c>
      <c r="S39" s="158" t="e">
        <f t="shared" si="22"/>
        <v>#DIV/0!</v>
      </c>
      <c r="T39" s="159" t="e">
        <f t="shared" si="23"/>
        <v>#DIV/0!</v>
      </c>
    </row>
    <row r="40" spans="1:20" ht="24" customHeight="1" thickBot="1" x14ac:dyDescent="0.3">
      <c r="A40" s="144"/>
      <c r="B40" s="145" t="s">
        <v>56</v>
      </c>
      <c r="C40" s="17"/>
      <c r="D40" s="32">
        <f t="shared" ref="D40:E40" si="30">D30+D35</f>
        <v>0</v>
      </c>
      <c r="E40" s="33">
        <f t="shared" si="30"/>
        <v>0</v>
      </c>
      <c r="F40" s="18" t="e">
        <f>D40/D38</f>
        <v>#DIV/0!</v>
      </c>
      <c r="G40" s="18" t="e">
        <f>E40/E38</f>
        <v>#DIV/0!</v>
      </c>
      <c r="H40" s="164" t="e">
        <f t="shared" si="17"/>
        <v>#DIV/0!</v>
      </c>
      <c r="I40" s="165" t="e">
        <f t="shared" si="18"/>
        <v>#DIV/0!</v>
      </c>
      <c r="J40" s="1"/>
      <c r="K40" s="32">
        <f t="shared" ref="K40:L40" si="31">K30+K35</f>
        <v>0</v>
      </c>
      <c r="L40" s="33">
        <f t="shared" si="31"/>
        <v>0</v>
      </c>
      <c r="M40" s="18" t="e">
        <f>K40/K38</f>
        <v>#DIV/0!</v>
      </c>
      <c r="N40" s="18" t="e">
        <f>L40/L38</f>
        <v>#DIV/0!</v>
      </c>
      <c r="O40" s="164" t="e">
        <f t="shared" si="19"/>
        <v>#DIV/0!</v>
      </c>
      <c r="P40" s="165" t="e">
        <f t="shared" si="20"/>
        <v>#DIV/0!</v>
      </c>
      <c r="Q40" s="9"/>
      <c r="R40" s="132" t="e">
        <f t="shared" si="21"/>
        <v>#DIV/0!</v>
      </c>
      <c r="S40" s="128" t="e">
        <f t="shared" si="22"/>
        <v>#DIV/0!</v>
      </c>
      <c r="T40" s="133" t="e">
        <f t="shared" si="23"/>
        <v>#DIV/0!</v>
      </c>
    </row>
    <row r="41" spans="1:20" ht="24.75" customHeight="1" thickBot="1" x14ac:dyDescent="0.3"/>
    <row r="42" spans="1:20" ht="15" customHeight="1" x14ac:dyDescent="0.25">
      <c r="A42" s="368" t="s">
        <v>2</v>
      </c>
      <c r="B42" s="376"/>
      <c r="C42" s="376"/>
      <c r="D42" s="374" t="s">
        <v>1</v>
      </c>
      <c r="E42" s="380"/>
      <c r="F42" s="375" t="s">
        <v>13</v>
      </c>
      <c r="G42" s="375"/>
      <c r="H42" s="399" t="s">
        <v>37</v>
      </c>
      <c r="I42" s="380"/>
      <c r="J42" s="1"/>
      <c r="K42" s="374" t="s">
        <v>20</v>
      </c>
      <c r="L42" s="380"/>
      <c r="M42" s="375" t="s">
        <v>13</v>
      </c>
      <c r="N42" s="375"/>
      <c r="O42" s="399" t="s">
        <v>37</v>
      </c>
      <c r="P42" s="380"/>
      <c r="Q42" s="9"/>
      <c r="R42" s="374" t="s">
        <v>23</v>
      </c>
      <c r="S42" s="375"/>
      <c r="T42" s="163" t="s">
        <v>0</v>
      </c>
    </row>
    <row r="43" spans="1:20" ht="15" customHeight="1" x14ac:dyDescent="0.25">
      <c r="A43" s="377"/>
      <c r="B43" s="378"/>
      <c r="C43" s="378"/>
      <c r="D43" s="400" t="s">
        <v>49</v>
      </c>
      <c r="E43" s="401"/>
      <c r="F43" s="402" t="str">
        <f>D43</f>
        <v>jan - mar</v>
      </c>
      <c r="G43" s="402"/>
      <c r="H43" s="400" t="str">
        <f>F43</f>
        <v>jan - mar</v>
      </c>
      <c r="I43" s="401"/>
      <c r="J43" s="1"/>
      <c r="K43" s="400" t="str">
        <f>D43</f>
        <v>jan - mar</v>
      </c>
      <c r="L43" s="401"/>
      <c r="M43" s="402" t="str">
        <f>D43</f>
        <v>jan - mar</v>
      </c>
      <c r="N43" s="402"/>
      <c r="O43" s="400" t="str">
        <f>D43</f>
        <v>jan - mar</v>
      </c>
      <c r="P43" s="401"/>
      <c r="Q43" s="9"/>
      <c r="R43" s="400" t="str">
        <f>D43</f>
        <v>jan - mar</v>
      </c>
      <c r="S43" s="402"/>
      <c r="T43" s="161" t="s">
        <v>38</v>
      </c>
    </row>
    <row r="44" spans="1:20" ht="15.75" customHeight="1" thickBot="1" x14ac:dyDescent="0.3">
      <c r="A44" s="377"/>
      <c r="B44" s="378"/>
      <c r="C44" s="378"/>
      <c r="D44" s="160">
        <v>2016</v>
      </c>
      <c r="E44" s="161">
        <v>2017</v>
      </c>
      <c r="F44" s="162">
        <f>D44</f>
        <v>2016</v>
      </c>
      <c r="G44" s="162">
        <f>E44</f>
        <v>2017</v>
      </c>
      <c r="H44" s="160" t="s">
        <v>1</v>
      </c>
      <c r="I44" s="161" t="s">
        <v>15</v>
      </c>
      <c r="J44" s="1"/>
      <c r="K44" s="160">
        <f>D44</f>
        <v>2016</v>
      </c>
      <c r="L44" s="161">
        <f>E44</f>
        <v>2017</v>
      </c>
      <c r="M44" s="162">
        <f>F44</f>
        <v>2016</v>
      </c>
      <c r="N44" s="161">
        <f>G44</f>
        <v>2017</v>
      </c>
      <c r="O44" s="162">
        <v>1000</v>
      </c>
      <c r="P44" s="161" t="s">
        <v>15</v>
      </c>
      <c r="Q44" s="9"/>
      <c r="R44" s="160">
        <f>D44</f>
        <v>2016</v>
      </c>
      <c r="S44" s="162">
        <f>E44</f>
        <v>2017</v>
      </c>
      <c r="T44" s="161" t="s">
        <v>24</v>
      </c>
    </row>
    <row r="45" spans="1:20" ht="24" customHeight="1" thickBot="1" x14ac:dyDescent="0.3">
      <c r="A45" s="141" t="s">
        <v>30</v>
      </c>
      <c r="B45" s="138"/>
      <c r="C45" s="20"/>
      <c r="D45" s="26"/>
      <c r="E45" s="27"/>
      <c r="F45" s="21" t="e">
        <f>D45/D55</f>
        <v>#DIV/0!</v>
      </c>
      <c r="G45" s="21" t="e">
        <f>E45/E55</f>
        <v>#DIV/0!</v>
      </c>
      <c r="H45" s="149" t="e">
        <f t="shared" ref="H45:H59" si="32">(E45-D45)/D45</f>
        <v>#DIV/0!</v>
      </c>
      <c r="I45" s="152" t="e">
        <f t="shared" ref="I45:I59" si="33">(G45-F45)/F45</f>
        <v>#DIV/0!</v>
      </c>
      <c r="J45" s="13"/>
      <c r="K45" s="26"/>
      <c r="L45" s="27"/>
      <c r="M45" s="21">
        <f>K45/K55</f>
        <v>0</v>
      </c>
      <c r="N45" s="21">
        <f>L45/L55</f>
        <v>0</v>
      </c>
      <c r="O45" s="149" t="e">
        <f t="shared" ref="O45:O59" si="34">(L45-K45)/K45</f>
        <v>#DIV/0!</v>
      </c>
      <c r="P45" s="152" t="e">
        <f t="shared" ref="P45:P59" si="35">(N45-M45)/M45</f>
        <v>#DIV/0!</v>
      </c>
      <c r="Q45" s="78"/>
      <c r="R45" s="40" t="e">
        <f>(K45/D45)*10</f>
        <v>#DIV/0!</v>
      </c>
      <c r="S45" s="128" t="e">
        <f>(L45/E45)*10</f>
        <v>#DIV/0!</v>
      </c>
      <c r="T45" s="99" t="e">
        <f>(S45-R45)/R45</f>
        <v>#DIV/0!</v>
      </c>
    </row>
    <row r="46" spans="1:20" ht="24" customHeight="1" x14ac:dyDescent="0.25">
      <c r="A46" s="142" t="s">
        <v>55</v>
      </c>
      <c r="B46" s="5"/>
      <c r="C46" s="1"/>
      <c r="D46" s="28"/>
      <c r="E46" s="29"/>
      <c r="F46" s="89" t="e">
        <f>D46/D45</f>
        <v>#DIV/0!</v>
      </c>
      <c r="G46" s="89" t="e">
        <f>E46/E45</f>
        <v>#DIV/0!</v>
      </c>
      <c r="H46" s="150" t="e">
        <f t="shared" si="32"/>
        <v>#DIV/0!</v>
      </c>
      <c r="I46" s="153" t="e">
        <f t="shared" si="33"/>
        <v>#DIV/0!</v>
      </c>
      <c r="J46" s="5"/>
      <c r="K46" s="28"/>
      <c r="L46" s="29"/>
      <c r="M46" s="89" t="e">
        <f>K46/K45</f>
        <v>#DIV/0!</v>
      </c>
      <c r="N46" s="89" t="e">
        <f>L46/L45</f>
        <v>#DIV/0!</v>
      </c>
      <c r="O46" s="150" t="e">
        <f t="shared" si="34"/>
        <v>#DIV/0!</v>
      </c>
      <c r="P46" s="153" t="e">
        <f t="shared" si="35"/>
        <v>#DIV/0!</v>
      </c>
      <c r="Q46" s="87"/>
      <c r="R46" s="49" t="e">
        <f t="shared" ref="R46:R59" si="36">(K46/D46)*10</f>
        <v>#DIV/0!</v>
      </c>
      <c r="S46" s="50" t="e">
        <f t="shared" ref="S46:S59" si="37">(L46/E46)*10</f>
        <v>#DIV/0!</v>
      </c>
      <c r="T46" s="98" t="e">
        <f t="shared" ref="T46:T59" si="38">(S46-R46)/R46</f>
        <v>#DIV/0!</v>
      </c>
    </row>
    <row r="47" spans="1:20" ht="24" customHeight="1" x14ac:dyDescent="0.25">
      <c r="A47" s="146" t="s">
        <v>54</v>
      </c>
      <c r="B47" s="139"/>
      <c r="C47" s="140"/>
      <c r="D47" s="147"/>
      <c r="E47" s="148">
        <f>E48+E49</f>
        <v>0</v>
      </c>
      <c r="F47" s="86" t="e">
        <f>D47/D45</f>
        <v>#DIV/0!</v>
      </c>
      <c r="G47" s="86" t="e">
        <f>E47/E45</f>
        <v>#DIV/0!</v>
      </c>
      <c r="H47" s="151" t="e">
        <f t="shared" si="32"/>
        <v>#DIV/0!</v>
      </c>
      <c r="I47" s="154" t="e">
        <f t="shared" si="33"/>
        <v>#DIV/0!</v>
      </c>
      <c r="J47" s="5"/>
      <c r="K47" s="147"/>
      <c r="L47" s="148">
        <f>L48+L49</f>
        <v>0</v>
      </c>
      <c r="M47" s="86" t="e">
        <f>K47/K45</f>
        <v>#DIV/0!</v>
      </c>
      <c r="N47" s="86" t="e">
        <f>L47/L45</f>
        <v>#DIV/0!</v>
      </c>
      <c r="O47" s="151" t="e">
        <f t="shared" si="34"/>
        <v>#DIV/0!</v>
      </c>
      <c r="P47" s="154" t="e">
        <f t="shared" si="35"/>
        <v>#DIV/0!</v>
      </c>
      <c r="Q47" s="87"/>
      <c r="R47" s="129" t="e">
        <f t="shared" si="36"/>
        <v>#DIV/0!</v>
      </c>
      <c r="S47" s="130" t="e">
        <f t="shared" si="37"/>
        <v>#DIV/0!</v>
      </c>
      <c r="T47" s="100" t="e">
        <f t="shared" si="38"/>
        <v>#DIV/0!</v>
      </c>
    </row>
    <row r="48" spans="1:20" ht="24" customHeight="1" x14ac:dyDescent="0.25">
      <c r="A48" s="88"/>
      <c r="B48" s="143" t="s">
        <v>53</v>
      </c>
      <c r="C48" s="1"/>
      <c r="D48" s="28"/>
      <c r="E48" s="29"/>
      <c r="F48" s="89"/>
      <c r="G48" s="89" t="e">
        <f>E48/E47</f>
        <v>#DIV/0!</v>
      </c>
      <c r="H48" s="155" t="e">
        <f t="shared" si="32"/>
        <v>#DIV/0!</v>
      </c>
      <c r="I48" s="156" t="e">
        <f t="shared" si="33"/>
        <v>#DIV/0!</v>
      </c>
      <c r="J48" s="5"/>
      <c r="K48" s="28"/>
      <c r="L48" s="29"/>
      <c r="M48" s="89"/>
      <c r="N48" s="89" t="e">
        <f>L48/L47</f>
        <v>#DIV/0!</v>
      </c>
      <c r="O48" s="155" t="e">
        <f t="shared" si="34"/>
        <v>#DIV/0!</v>
      </c>
      <c r="P48" s="156" t="e">
        <f t="shared" si="35"/>
        <v>#DIV/0!</v>
      </c>
      <c r="Q48" s="87"/>
      <c r="R48" s="157" t="e">
        <f t="shared" si="36"/>
        <v>#DIV/0!</v>
      </c>
      <c r="S48" s="158" t="e">
        <f t="shared" si="37"/>
        <v>#DIV/0!</v>
      </c>
      <c r="T48" s="159" t="e">
        <f t="shared" si="38"/>
        <v>#DIV/0!</v>
      </c>
    </row>
    <row r="49" spans="1:20" ht="24" customHeight="1" thickBot="1" x14ac:dyDescent="0.3">
      <c r="A49" s="88"/>
      <c r="B49" s="143" t="s">
        <v>56</v>
      </c>
      <c r="C49" s="1"/>
      <c r="D49" s="28"/>
      <c r="E49" s="29"/>
      <c r="F49" s="89" t="e">
        <f>D49/D47</f>
        <v>#DIV/0!</v>
      </c>
      <c r="G49" s="89" t="e">
        <f>E49/E47</f>
        <v>#DIV/0!</v>
      </c>
      <c r="H49" s="155" t="e">
        <f t="shared" si="32"/>
        <v>#DIV/0!</v>
      </c>
      <c r="I49" s="156" t="e">
        <f t="shared" si="33"/>
        <v>#DIV/0!</v>
      </c>
      <c r="J49" s="5"/>
      <c r="K49" s="28"/>
      <c r="L49" s="29"/>
      <c r="M49" s="89" t="e">
        <f>K49/K47</f>
        <v>#DIV/0!</v>
      </c>
      <c r="N49" s="89" t="e">
        <f>L49/L47</f>
        <v>#DIV/0!</v>
      </c>
      <c r="O49" s="155" t="e">
        <f t="shared" si="34"/>
        <v>#DIV/0!</v>
      </c>
      <c r="P49" s="156" t="e">
        <f t="shared" si="35"/>
        <v>#DIV/0!</v>
      </c>
      <c r="Q49" s="87"/>
      <c r="R49" s="132" t="e">
        <f t="shared" si="36"/>
        <v>#DIV/0!</v>
      </c>
      <c r="S49" s="128" t="e">
        <f t="shared" si="37"/>
        <v>#DIV/0!</v>
      </c>
      <c r="T49" s="133" t="e">
        <f t="shared" si="38"/>
        <v>#DIV/0!</v>
      </c>
    </row>
    <row r="50" spans="1:20" ht="24" customHeight="1" thickBot="1" x14ac:dyDescent="0.3">
      <c r="A50" s="141" t="s">
        <v>31</v>
      </c>
      <c r="B50" s="138"/>
      <c r="C50" s="20"/>
      <c r="D50" s="26"/>
      <c r="E50" s="27"/>
      <c r="F50" s="21" t="e">
        <f>D50/D55</f>
        <v>#DIV/0!</v>
      </c>
      <c r="G50" s="21" t="e">
        <f>E50/E55</f>
        <v>#DIV/0!</v>
      </c>
      <c r="H50" s="149" t="e">
        <f t="shared" si="32"/>
        <v>#DIV/0!</v>
      </c>
      <c r="I50" s="152" t="e">
        <f t="shared" si="33"/>
        <v>#DIV/0!</v>
      </c>
      <c r="J50" s="5"/>
      <c r="K50" s="26"/>
      <c r="L50" s="27"/>
      <c r="M50" s="21">
        <f>K50/K55</f>
        <v>0</v>
      </c>
      <c r="N50" s="21">
        <f>L50/L55</f>
        <v>0</v>
      </c>
      <c r="O50" s="149" t="e">
        <f t="shared" si="34"/>
        <v>#DIV/0!</v>
      </c>
      <c r="P50" s="152" t="e">
        <f t="shared" si="35"/>
        <v>#DIV/0!</v>
      </c>
      <c r="Q50" s="87"/>
      <c r="R50" s="40" t="e">
        <f t="shared" si="36"/>
        <v>#DIV/0!</v>
      </c>
      <c r="S50" s="128" t="e">
        <f t="shared" si="37"/>
        <v>#DIV/0!</v>
      </c>
      <c r="T50" s="99" t="e">
        <f t="shared" si="38"/>
        <v>#DIV/0!</v>
      </c>
    </row>
    <row r="51" spans="1:20" ht="24" customHeight="1" thickBot="1" x14ac:dyDescent="0.3">
      <c r="A51" s="142" t="s">
        <v>55</v>
      </c>
      <c r="B51" s="5"/>
      <c r="C51" s="1"/>
      <c r="D51" s="28"/>
      <c r="E51" s="29"/>
      <c r="F51" s="89" t="e">
        <f>D51/D50</f>
        <v>#DIV/0!</v>
      </c>
      <c r="G51" s="89" t="e">
        <f>E51/E50</f>
        <v>#DIV/0!</v>
      </c>
      <c r="H51" s="150" t="e">
        <f t="shared" si="32"/>
        <v>#DIV/0!</v>
      </c>
      <c r="I51" s="153" t="e">
        <f t="shared" si="33"/>
        <v>#DIV/0!</v>
      </c>
      <c r="J51" s="5"/>
      <c r="K51" s="28"/>
      <c r="L51" s="29"/>
      <c r="M51" s="89" t="e">
        <f>K51/K50</f>
        <v>#DIV/0!</v>
      </c>
      <c r="N51" s="89" t="e">
        <f>L51/L50</f>
        <v>#DIV/0!</v>
      </c>
      <c r="O51" s="150" t="e">
        <f t="shared" si="34"/>
        <v>#DIV/0!</v>
      </c>
      <c r="P51" s="153" t="e">
        <f t="shared" si="35"/>
        <v>#DIV/0!</v>
      </c>
      <c r="Q51" s="87"/>
      <c r="R51" s="40" t="e">
        <f t="shared" si="36"/>
        <v>#DIV/0!</v>
      </c>
      <c r="S51" s="128" t="e">
        <f t="shared" si="37"/>
        <v>#DIV/0!</v>
      </c>
      <c r="T51" s="99" t="e">
        <f t="shared" si="38"/>
        <v>#DIV/0!</v>
      </c>
    </row>
    <row r="52" spans="1:20" ht="24" customHeight="1" thickBot="1" x14ac:dyDescent="0.3">
      <c r="A52" s="146" t="s">
        <v>54</v>
      </c>
      <c r="B52" s="139"/>
      <c r="C52" s="140"/>
      <c r="D52" s="147"/>
      <c r="E52" s="148">
        <f>E53+E54</f>
        <v>0</v>
      </c>
      <c r="F52" s="86" t="e">
        <f>D52/D50</f>
        <v>#DIV/0!</v>
      </c>
      <c r="G52" s="86" t="e">
        <f>E52/E50</f>
        <v>#DIV/0!</v>
      </c>
      <c r="H52" s="151" t="e">
        <f t="shared" si="32"/>
        <v>#DIV/0!</v>
      </c>
      <c r="I52" s="154" t="e">
        <f t="shared" si="33"/>
        <v>#DIV/0!</v>
      </c>
      <c r="J52" s="5"/>
      <c r="K52" s="147"/>
      <c r="L52" s="148">
        <f>L53+L54</f>
        <v>0</v>
      </c>
      <c r="M52" s="86" t="e">
        <f>K52/K50</f>
        <v>#DIV/0!</v>
      </c>
      <c r="N52" s="86" t="e">
        <f>L52/L50</f>
        <v>#DIV/0!</v>
      </c>
      <c r="O52" s="151" t="e">
        <f t="shared" si="34"/>
        <v>#DIV/0!</v>
      </c>
      <c r="P52" s="154" t="e">
        <f t="shared" si="35"/>
        <v>#DIV/0!</v>
      </c>
      <c r="Q52" s="87"/>
      <c r="R52" s="40" t="e">
        <f t="shared" si="36"/>
        <v>#DIV/0!</v>
      </c>
      <c r="S52" s="128" t="e">
        <f t="shared" si="37"/>
        <v>#DIV/0!</v>
      </c>
      <c r="T52" s="99" t="e">
        <f t="shared" si="38"/>
        <v>#DIV/0!</v>
      </c>
    </row>
    <row r="53" spans="1:20" ht="24" customHeight="1" x14ac:dyDescent="0.25">
      <c r="A53" s="88"/>
      <c r="B53" s="143" t="s">
        <v>53</v>
      </c>
      <c r="C53" s="1"/>
      <c r="D53" s="28"/>
      <c r="E53" s="29"/>
      <c r="F53" s="4"/>
      <c r="G53" s="4" t="e">
        <f>E53/E52</f>
        <v>#DIV/0!</v>
      </c>
      <c r="H53" s="155" t="e">
        <f t="shared" si="32"/>
        <v>#DIV/0!</v>
      </c>
      <c r="I53" s="156" t="e">
        <f t="shared" si="33"/>
        <v>#DIV/0!</v>
      </c>
      <c r="J53" s="1"/>
      <c r="K53" s="28"/>
      <c r="L53" s="29"/>
      <c r="M53" s="4"/>
      <c r="N53" s="4" t="e">
        <f>L53/L52</f>
        <v>#DIV/0!</v>
      </c>
      <c r="O53" s="155" t="e">
        <f t="shared" si="34"/>
        <v>#DIV/0!</v>
      </c>
      <c r="P53" s="156" t="e">
        <f t="shared" si="35"/>
        <v>#DIV/0!</v>
      </c>
      <c r="Q53" s="9"/>
      <c r="R53" s="166" t="e">
        <f t="shared" si="36"/>
        <v>#DIV/0!</v>
      </c>
      <c r="S53" s="167" t="e">
        <f t="shared" si="37"/>
        <v>#DIV/0!</v>
      </c>
      <c r="T53" s="168" t="e">
        <f t="shared" si="38"/>
        <v>#DIV/0!</v>
      </c>
    </row>
    <row r="54" spans="1:20" ht="24" customHeight="1" thickBot="1" x14ac:dyDescent="0.3">
      <c r="A54" s="88"/>
      <c r="B54" s="143" t="s">
        <v>56</v>
      </c>
      <c r="C54" s="1"/>
      <c r="D54" s="28"/>
      <c r="E54" s="29"/>
      <c r="F54" s="4" t="e">
        <f>D54/D52</f>
        <v>#DIV/0!</v>
      </c>
      <c r="G54" s="4" t="e">
        <f>E54/E52</f>
        <v>#DIV/0!</v>
      </c>
      <c r="H54" s="155" t="e">
        <f t="shared" si="32"/>
        <v>#DIV/0!</v>
      </c>
      <c r="I54" s="156" t="e">
        <f t="shared" si="33"/>
        <v>#DIV/0!</v>
      </c>
      <c r="J54" s="1"/>
      <c r="K54" s="28"/>
      <c r="L54" s="29"/>
      <c r="M54" s="4" t="e">
        <f>K54/K52</f>
        <v>#DIV/0!</v>
      </c>
      <c r="N54" s="4" t="e">
        <f>L54/L52</f>
        <v>#DIV/0!</v>
      </c>
      <c r="O54" s="155" t="e">
        <f t="shared" si="34"/>
        <v>#DIV/0!</v>
      </c>
      <c r="P54" s="156" t="e">
        <f t="shared" si="35"/>
        <v>#DIV/0!</v>
      </c>
      <c r="Q54" s="9"/>
      <c r="R54" s="132" t="e">
        <f t="shared" si="36"/>
        <v>#DIV/0!</v>
      </c>
      <c r="S54" s="128" t="e">
        <f t="shared" si="37"/>
        <v>#DIV/0!</v>
      </c>
      <c r="T54" s="133" t="e">
        <f t="shared" si="38"/>
        <v>#DIV/0!</v>
      </c>
    </row>
    <row r="55" spans="1:20" ht="24" customHeight="1" thickBot="1" x14ac:dyDescent="0.3">
      <c r="A55" s="141" t="s">
        <v>12</v>
      </c>
      <c r="B55" s="138"/>
      <c r="C55" s="20"/>
      <c r="D55" s="26">
        <f>D45+D50</f>
        <v>0</v>
      </c>
      <c r="E55" s="27">
        <f>E45+E50</f>
        <v>0</v>
      </c>
      <c r="F55" s="21" t="e">
        <f>F45+F50</f>
        <v>#DIV/0!</v>
      </c>
      <c r="G55" s="21" t="e">
        <f>G45+G50</f>
        <v>#DIV/0!</v>
      </c>
      <c r="H55" s="149" t="e">
        <f t="shared" si="32"/>
        <v>#DIV/0!</v>
      </c>
      <c r="I55" s="152" t="e">
        <f t="shared" si="33"/>
        <v>#DIV/0!</v>
      </c>
      <c r="J55" s="13"/>
      <c r="K55" s="26">
        <v>82914.689000000057</v>
      </c>
      <c r="L55" s="27">
        <v>95555.57299999996</v>
      </c>
      <c r="M55" s="21">
        <f>M45+M50</f>
        <v>0</v>
      </c>
      <c r="N55" s="21">
        <f>N45+N50</f>
        <v>0</v>
      </c>
      <c r="O55" s="149">
        <f t="shared" si="34"/>
        <v>0.15245650864106713</v>
      </c>
      <c r="P55" s="152" t="e">
        <f t="shared" si="35"/>
        <v>#DIV/0!</v>
      </c>
      <c r="Q55" s="9"/>
      <c r="R55" s="40" t="e">
        <f t="shared" si="36"/>
        <v>#DIV/0!</v>
      </c>
      <c r="S55" s="128" t="e">
        <f t="shared" si="37"/>
        <v>#DIV/0!</v>
      </c>
      <c r="T55" s="99" t="e">
        <f t="shared" si="38"/>
        <v>#DIV/0!</v>
      </c>
    </row>
    <row r="56" spans="1:20" ht="24" customHeight="1" x14ac:dyDescent="0.25">
      <c r="A56" s="142" t="s">
        <v>55</v>
      </c>
      <c r="B56" s="5"/>
      <c r="C56" s="1"/>
      <c r="D56" s="28">
        <f t="shared" ref="D56:E56" si="39">D46+D51</f>
        <v>0</v>
      </c>
      <c r="E56" s="29">
        <f t="shared" si="39"/>
        <v>0</v>
      </c>
      <c r="F56" s="89" t="e">
        <f>D56/D55</f>
        <v>#DIV/0!</v>
      </c>
      <c r="G56" s="89" t="e">
        <f>E56/E55</f>
        <v>#DIV/0!</v>
      </c>
      <c r="H56" s="150" t="e">
        <f t="shared" si="32"/>
        <v>#DIV/0!</v>
      </c>
      <c r="I56" s="153" t="e">
        <f t="shared" si="33"/>
        <v>#DIV/0!</v>
      </c>
      <c r="J56" s="5"/>
      <c r="K56" s="28">
        <f t="shared" ref="K56:L56" si="40">K46+K51</f>
        <v>0</v>
      </c>
      <c r="L56" s="29">
        <f t="shared" si="40"/>
        <v>0</v>
      </c>
      <c r="M56" s="89">
        <f>K56/K55</f>
        <v>0</v>
      </c>
      <c r="N56" s="89">
        <f>L56/L55</f>
        <v>0</v>
      </c>
      <c r="O56" s="150" t="e">
        <f t="shared" si="34"/>
        <v>#DIV/0!</v>
      </c>
      <c r="P56" s="153" t="e">
        <f t="shared" si="35"/>
        <v>#DIV/0!</v>
      </c>
      <c r="Q56" s="87"/>
      <c r="R56" s="169" t="e">
        <f t="shared" si="36"/>
        <v>#DIV/0!</v>
      </c>
      <c r="S56" s="170" t="e">
        <f t="shared" si="37"/>
        <v>#DIV/0!</v>
      </c>
      <c r="T56" s="171" t="e">
        <f t="shared" si="38"/>
        <v>#DIV/0!</v>
      </c>
    </row>
    <row r="57" spans="1:20" ht="24" customHeight="1" x14ac:dyDescent="0.25">
      <c r="A57" s="146" t="s">
        <v>54</v>
      </c>
      <c r="B57" s="139"/>
      <c r="C57" s="140"/>
      <c r="D57" s="147">
        <f t="shared" ref="D57:E57" si="41">D47+D52</f>
        <v>0</v>
      </c>
      <c r="E57" s="148">
        <f t="shared" si="41"/>
        <v>0</v>
      </c>
      <c r="F57" s="86" t="e">
        <f>D57/D55</f>
        <v>#DIV/0!</v>
      </c>
      <c r="G57" s="86" t="e">
        <f>E57/E55</f>
        <v>#DIV/0!</v>
      </c>
      <c r="H57" s="151" t="e">
        <f t="shared" si="32"/>
        <v>#DIV/0!</v>
      </c>
      <c r="I57" s="154" t="e">
        <f t="shared" si="33"/>
        <v>#DIV/0!</v>
      </c>
      <c r="J57" s="5"/>
      <c r="K57" s="147">
        <f t="shared" ref="K57:L57" si="42">K47+K52</f>
        <v>0</v>
      </c>
      <c r="L57" s="148">
        <f t="shared" si="42"/>
        <v>0</v>
      </c>
      <c r="M57" s="86">
        <f>K57/K55</f>
        <v>0</v>
      </c>
      <c r="N57" s="86">
        <f>L57/L55</f>
        <v>0</v>
      </c>
      <c r="O57" s="151" t="e">
        <f t="shared" si="34"/>
        <v>#DIV/0!</v>
      </c>
      <c r="P57" s="154" t="e">
        <f t="shared" si="35"/>
        <v>#DIV/0!</v>
      </c>
      <c r="Q57" s="87"/>
      <c r="R57" s="84" t="e">
        <f t="shared" si="36"/>
        <v>#DIV/0!</v>
      </c>
      <c r="S57" s="85" t="e">
        <f t="shared" si="37"/>
        <v>#DIV/0!</v>
      </c>
      <c r="T57" s="100" t="e">
        <f t="shared" si="38"/>
        <v>#DIV/0!</v>
      </c>
    </row>
    <row r="58" spans="1:20" ht="24" customHeight="1" x14ac:dyDescent="0.25">
      <c r="A58" s="88"/>
      <c r="B58" s="143" t="s">
        <v>53</v>
      </c>
      <c r="C58" s="1"/>
      <c r="D58" s="28">
        <f t="shared" ref="D58:E58" si="43">D48+D53</f>
        <v>0</v>
      </c>
      <c r="E58" s="29">
        <f t="shared" si="43"/>
        <v>0</v>
      </c>
      <c r="F58" s="4" t="e">
        <f>D58/D57</f>
        <v>#DIV/0!</v>
      </c>
      <c r="G58" s="4" t="e">
        <f>E58/E57</f>
        <v>#DIV/0!</v>
      </c>
      <c r="H58" s="155" t="e">
        <f t="shared" si="32"/>
        <v>#DIV/0!</v>
      </c>
      <c r="I58" s="156" t="e">
        <f t="shared" si="33"/>
        <v>#DIV/0!</v>
      </c>
      <c r="J58" s="1"/>
      <c r="K58" s="28">
        <f t="shared" ref="K58:L58" si="44">K48+K53</f>
        <v>0</v>
      </c>
      <c r="L58" s="29">
        <f t="shared" si="44"/>
        <v>0</v>
      </c>
      <c r="M58" s="4" t="e">
        <f>K58/K57</f>
        <v>#DIV/0!</v>
      </c>
      <c r="N58" s="4" t="e">
        <f>L58/L57</f>
        <v>#DIV/0!</v>
      </c>
      <c r="O58" s="155" t="e">
        <f t="shared" si="34"/>
        <v>#DIV/0!</v>
      </c>
      <c r="P58" s="156" t="e">
        <f t="shared" si="35"/>
        <v>#DIV/0!</v>
      </c>
      <c r="Q58" s="9"/>
      <c r="R58" s="157" t="e">
        <f t="shared" si="36"/>
        <v>#DIV/0!</v>
      </c>
      <c r="S58" s="158" t="e">
        <f t="shared" si="37"/>
        <v>#DIV/0!</v>
      </c>
      <c r="T58" s="159" t="e">
        <f t="shared" si="38"/>
        <v>#DIV/0!</v>
      </c>
    </row>
    <row r="59" spans="1:20" ht="24" customHeight="1" thickBot="1" x14ac:dyDescent="0.3">
      <c r="A59" s="144"/>
      <c r="B59" s="145" t="s">
        <v>56</v>
      </c>
      <c r="C59" s="17"/>
      <c r="D59" s="32">
        <f t="shared" ref="D59:E59" si="45">D49+D54</f>
        <v>0</v>
      </c>
      <c r="E59" s="33">
        <f t="shared" si="45"/>
        <v>0</v>
      </c>
      <c r="F59" s="18" t="e">
        <f>D59/D57</f>
        <v>#DIV/0!</v>
      </c>
      <c r="G59" s="18" t="e">
        <f>E59/E57</f>
        <v>#DIV/0!</v>
      </c>
      <c r="H59" s="164" t="e">
        <f t="shared" si="32"/>
        <v>#DIV/0!</v>
      </c>
      <c r="I59" s="165" t="e">
        <f t="shared" si="33"/>
        <v>#DIV/0!</v>
      </c>
      <c r="J59" s="1"/>
      <c r="K59" s="32">
        <f t="shared" ref="K59:L59" si="46">K49+K54</f>
        <v>0</v>
      </c>
      <c r="L59" s="33">
        <f t="shared" si="46"/>
        <v>0</v>
      </c>
      <c r="M59" s="18" t="e">
        <f>K59/K57</f>
        <v>#DIV/0!</v>
      </c>
      <c r="N59" s="18" t="e">
        <f>L59/L57</f>
        <v>#DIV/0!</v>
      </c>
      <c r="O59" s="164" t="e">
        <f t="shared" si="34"/>
        <v>#DIV/0!</v>
      </c>
      <c r="P59" s="165" t="e">
        <f t="shared" si="35"/>
        <v>#DIV/0!</v>
      </c>
      <c r="Q59" s="9"/>
      <c r="R59" s="132" t="e">
        <f t="shared" si="36"/>
        <v>#DIV/0!</v>
      </c>
      <c r="S59" s="128" t="e">
        <f t="shared" si="37"/>
        <v>#DIV/0!</v>
      </c>
      <c r="T59" s="133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showGridLines="0" workbookViewId="0">
      <selection activeCell="N31" sqref="N31"/>
    </sheetView>
  </sheetViews>
  <sheetFormatPr defaultRowHeight="15" x14ac:dyDescent="0.25"/>
  <cols>
    <col min="1" max="1" width="19.42578125" bestFit="1" customWidth="1"/>
    <col min="2" max="11" width="9.140625" style="76"/>
    <col min="12" max="12" width="18.5703125" customWidth="1"/>
    <col min="13" max="13" width="9.140625" customWidth="1"/>
    <col min="14" max="14" width="9.140625" style="76" customWidth="1"/>
    <col min="15" max="15" width="23.5703125" hidden="1" customWidth="1"/>
    <col min="256" max="256" width="19.42578125" bestFit="1" customWidth="1"/>
    <col min="266" max="266" width="18.5703125" customWidth="1"/>
    <col min="267" max="268" width="9.140625" customWidth="1"/>
    <col min="269" max="269" width="0" hidden="1" customWidth="1"/>
    <col min="270" max="271" width="9.85546875" customWidth="1"/>
    <col min="512" max="512" width="19.42578125" bestFit="1" customWidth="1"/>
    <col min="522" max="522" width="18.5703125" customWidth="1"/>
    <col min="523" max="524" width="9.140625" customWidth="1"/>
    <col min="525" max="525" width="0" hidden="1" customWidth="1"/>
    <col min="526" max="527" width="9.85546875" customWidth="1"/>
    <col min="768" max="768" width="19.42578125" bestFit="1" customWidth="1"/>
    <col min="778" max="778" width="18.5703125" customWidth="1"/>
    <col min="779" max="780" width="9.140625" customWidth="1"/>
    <col min="781" max="781" width="0" hidden="1" customWidth="1"/>
    <col min="782" max="783" width="9.85546875" customWidth="1"/>
    <col min="1024" max="1024" width="19.42578125" bestFit="1" customWidth="1"/>
    <col min="1034" max="1034" width="18.5703125" customWidth="1"/>
    <col min="1035" max="1036" width="9.140625" customWidth="1"/>
    <col min="1037" max="1037" width="0" hidden="1" customWidth="1"/>
    <col min="1038" max="1039" width="9.85546875" customWidth="1"/>
    <col min="1280" max="1280" width="19.42578125" bestFit="1" customWidth="1"/>
    <col min="1290" max="1290" width="18.5703125" customWidth="1"/>
    <col min="1291" max="1292" width="9.140625" customWidth="1"/>
    <col min="1293" max="1293" width="0" hidden="1" customWidth="1"/>
    <col min="1294" max="1295" width="9.85546875" customWidth="1"/>
    <col min="1536" max="1536" width="19.42578125" bestFit="1" customWidth="1"/>
    <col min="1546" max="1546" width="18.5703125" customWidth="1"/>
    <col min="1547" max="1548" width="9.140625" customWidth="1"/>
    <col min="1549" max="1549" width="0" hidden="1" customWidth="1"/>
    <col min="1550" max="1551" width="9.85546875" customWidth="1"/>
    <col min="1792" max="1792" width="19.42578125" bestFit="1" customWidth="1"/>
    <col min="1802" max="1802" width="18.5703125" customWidth="1"/>
    <col min="1803" max="1804" width="9.140625" customWidth="1"/>
    <col min="1805" max="1805" width="0" hidden="1" customWidth="1"/>
    <col min="1806" max="1807" width="9.85546875" customWidth="1"/>
    <col min="2048" max="2048" width="19.42578125" bestFit="1" customWidth="1"/>
    <col min="2058" max="2058" width="18.5703125" customWidth="1"/>
    <col min="2059" max="2060" width="9.140625" customWidth="1"/>
    <col min="2061" max="2061" width="0" hidden="1" customWidth="1"/>
    <col min="2062" max="2063" width="9.85546875" customWidth="1"/>
    <col min="2304" max="2304" width="19.42578125" bestFit="1" customWidth="1"/>
    <col min="2314" max="2314" width="18.5703125" customWidth="1"/>
    <col min="2315" max="2316" width="9.140625" customWidth="1"/>
    <col min="2317" max="2317" width="0" hidden="1" customWidth="1"/>
    <col min="2318" max="2319" width="9.85546875" customWidth="1"/>
    <col min="2560" max="2560" width="19.42578125" bestFit="1" customWidth="1"/>
    <col min="2570" max="2570" width="18.5703125" customWidth="1"/>
    <col min="2571" max="2572" width="9.140625" customWidth="1"/>
    <col min="2573" max="2573" width="0" hidden="1" customWidth="1"/>
    <col min="2574" max="2575" width="9.85546875" customWidth="1"/>
    <col min="2816" max="2816" width="19.42578125" bestFit="1" customWidth="1"/>
    <col min="2826" max="2826" width="18.5703125" customWidth="1"/>
    <col min="2827" max="2828" width="9.140625" customWidth="1"/>
    <col min="2829" max="2829" width="0" hidden="1" customWidth="1"/>
    <col min="2830" max="2831" width="9.85546875" customWidth="1"/>
    <col min="3072" max="3072" width="19.42578125" bestFit="1" customWidth="1"/>
    <col min="3082" max="3082" width="18.5703125" customWidth="1"/>
    <col min="3083" max="3084" width="9.140625" customWidth="1"/>
    <col min="3085" max="3085" width="0" hidden="1" customWidth="1"/>
    <col min="3086" max="3087" width="9.85546875" customWidth="1"/>
    <col min="3328" max="3328" width="19.42578125" bestFit="1" customWidth="1"/>
    <col min="3338" max="3338" width="18.5703125" customWidth="1"/>
    <col min="3339" max="3340" width="9.140625" customWidth="1"/>
    <col min="3341" max="3341" width="0" hidden="1" customWidth="1"/>
    <col min="3342" max="3343" width="9.85546875" customWidth="1"/>
    <col min="3584" max="3584" width="19.42578125" bestFit="1" customWidth="1"/>
    <col min="3594" max="3594" width="18.5703125" customWidth="1"/>
    <col min="3595" max="3596" width="9.140625" customWidth="1"/>
    <col min="3597" max="3597" width="0" hidden="1" customWidth="1"/>
    <col min="3598" max="3599" width="9.85546875" customWidth="1"/>
    <col min="3840" max="3840" width="19.42578125" bestFit="1" customWidth="1"/>
    <col min="3850" max="3850" width="18.5703125" customWidth="1"/>
    <col min="3851" max="3852" width="9.140625" customWidth="1"/>
    <col min="3853" max="3853" width="0" hidden="1" customWidth="1"/>
    <col min="3854" max="3855" width="9.85546875" customWidth="1"/>
    <col min="4096" max="4096" width="19.42578125" bestFit="1" customWidth="1"/>
    <col min="4106" max="4106" width="18.5703125" customWidth="1"/>
    <col min="4107" max="4108" width="9.140625" customWidth="1"/>
    <col min="4109" max="4109" width="0" hidden="1" customWidth="1"/>
    <col min="4110" max="4111" width="9.85546875" customWidth="1"/>
    <col min="4352" max="4352" width="19.42578125" bestFit="1" customWidth="1"/>
    <col min="4362" max="4362" width="18.5703125" customWidth="1"/>
    <col min="4363" max="4364" width="9.140625" customWidth="1"/>
    <col min="4365" max="4365" width="0" hidden="1" customWidth="1"/>
    <col min="4366" max="4367" width="9.85546875" customWidth="1"/>
    <col min="4608" max="4608" width="19.42578125" bestFit="1" customWidth="1"/>
    <col min="4618" max="4618" width="18.5703125" customWidth="1"/>
    <col min="4619" max="4620" width="9.140625" customWidth="1"/>
    <col min="4621" max="4621" width="0" hidden="1" customWidth="1"/>
    <col min="4622" max="4623" width="9.85546875" customWidth="1"/>
    <col min="4864" max="4864" width="19.42578125" bestFit="1" customWidth="1"/>
    <col min="4874" max="4874" width="18.5703125" customWidth="1"/>
    <col min="4875" max="4876" width="9.140625" customWidth="1"/>
    <col min="4877" max="4877" width="0" hidden="1" customWidth="1"/>
    <col min="4878" max="4879" width="9.85546875" customWidth="1"/>
    <col min="5120" max="5120" width="19.42578125" bestFit="1" customWidth="1"/>
    <col min="5130" max="5130" width="18.5703125" customWidth="1"/>
    <col min="5131" max="5132" width="9.140625" customWidth="1"/>
    <col min="5133" max="5133" width="0" hidden="1" customWidth="1"/>
    <col min="5134" max="5135" width="9.85546875" customWidth="1"/>
    <col min="5376" max="5376" width="19.42578125" bestFit="1" customWidth="1"/>
    <col min="5386" max="5386" width="18.5703125" customWidth="1"/>
    <col min="5387" max="5388" width="9.140625" customWidth="1"/>
    <col min="5389" max="5389" width="0" hidden="1" customWidth="1"/>
    <col min="5390" max="5391" width="9.85546875" customWidth="1"/>
    <col min="5632" max="5632" width="19.42578125" bestFit="1" customWidth="1"/>
    <col min="5642" max="5642" width="18.5703125" customWidth="1"/>
    <col min="5643" max="5644" width="9.140625" customWidth="1"/>
    <col min="5645" max="5645" width="0" hidden="1" customWidth="1"/>
    <col min="5646" max="5647" width="9.85546875" customWidth="1"/>
    <col min="5888" max="5888" width="19.42578125" bestFit="1" customWidth="1"/>
    <col min="5898" max="5898" width="18.5703125" customWidth="1"/>
    <col min="5899" max="5900" width="9.140625" customWidth="1"/>
    <col min="5901" max="5901" width="0" hidden="1" customWidth="1"/>
    <col min="5902" max="5903" width="9.85546875" customWidth="1"/>
    <col min="6144" max="6144" width="19.42578125" bestFit="1" customWidth="1"/>
    <col min="6154" max="6154" width="18.5703125" customWidth="1"/>
    <col min="6155" max="6156" width="9.140625" customWidth="1"/>
    <col min="6157" max="6157" width="0" hidden="1" customWidth="1"/>
    <col min="6158" max="6159" width="9.85546875" customWidth="1"/>
    <col min="6400" max="6400" width="19.42578125" bestFit="1" customWidth="1"/>
    <col min="6410" max="6410" width="18.5703125" customWidth="1"/>
    <col min="6411" max="6412" width="9.140625" customWidth="1"/>
    <col min="6413" max="6413" width="0" hidden="1" customWidth="1"/>
    <col min="6414" max="6415" width="9.85546875" customWidth="1"/>
    <col min="6656" max="6656" width="19.42578125" bestFit="1" customWidth="1"/>
    <col min="6666" max="6666" width="18.5703125" customWidth="1"/>
    <col min="6667" max="6668" width="9.140625" customWidth="1"/>
    <col min="6669" max="6669" width="0" hidden="1" customWidth="1"/>
    <col min="6670" max="6671" width="9.85546875" customWidth="1"/>
    <col min="6912" max="6912" width="19.42578125" bestFit="1" customWidth="1"/>
    <col min="6922" max="6922" width="18.5703125" customWidth="1"/>
    <col min="6923" max="6924" width="9.140625" customWidth="1"/>
    <col min="6925" max="6925" width="0" hidden="1" customWidth="1"/>
    <col min="6926" max="6927" width="9.85546875" customWidth="1"/>
    <col min="7168" max="7168" width="19.42578125" bestFit="1" customWidth="1"/>
    <col min="7178" max="7178" width="18.5703125" customWidth="1"/>
    <col min="7179" max="7180" width="9.140625" customWidth="1"/>
    <col min="7181" max="7181" width="0" hidden="1" customWidth="1"/>
    <col min="7182" max="7183" width="9.85546875" customWidth="1"/>
    <col min="7424" max="7424" width="19.42578125" bestFit="1" customWidth="1"/>
    <col min="7434" max="7434" width="18.5703125" customWidth="1"/>
    <col min="7435" max="7436" width="9.140625" customWidth="1"/>
    <col min="7437" max="7437" width="0" hidden="1" customWidth="1"/>
    <col min="7438" max="7439" width="9.85546875" customWidth="1"/>
    <col min="7680" max="7680" width="19.42578125" bestFit="1" customWidth="1"/>
    <col min="7690" max="7690" width="18.5703125" customWidth="1"/>
    <col min="7691" max="7692" width="9.140625" customWidth="1"/>
    <col min="7693" max="7693" width="0" hidden="1" customWidth="1"/>
    <col min="7694" max="7695" width="9.85546875" customWidth="1"/>
    <col min="7936" max="7936" width="19.42578125" bestFit="1" customWidth="1"/>
    <col min="7946" max="7946" width="18.5703125" customWidth="1"/>
    <col min="7947" max="7948" width="9.140625" customWidth="1"/>
    <col min="7949" max="7949" width="0" hidden="1" customWidth="1"/>
    <col min="7950" max="7951" width="9.85546875" customWidth="1"/>
    <col min="8192" max="8192" width="19.42578125" bestFit="1" customWidth="1"/>
    <col min="8202" max="8202" width="18.5703125" customWidth="1"/>
    <col min="8203" max="8204" width="9.140625" customWidth="1"/>
    <col min="8205" max="8205" width="0" hidden="1" customWidth="1"/>
    <col min="8206" max="8207" width="9.85546875" customWidth="1"/>
    <col min="8448" max="8448" width="19.42578125" bestFit="1" customWidth="1"/>
    <col min="8458" max="8458" width="18.5703125" customWidth="1"/>
    <col min="8459" max="8460" width="9.140625" customWidth="1"/>
    <col min="8461" max="8461" width="0" hidden="1" customWidth="1"/>
    <col min="8462" max="8463" width="9.85546875" customWidth="1"/>
    <col min="8704" max="8704" width="19.42578125" bestFit="1" customWidth="1"/>
    <col min="8714" max="8714" width="18.5703125" customWidth="1"/>
    <col min="8715" max="8716" width="9.140625" customWidth="1"/>
    <col min="8717" max="8717" width="0" hidden="1" customWidth="1"/>
    <col min="8718" max="8719" width="9.85546875" customWidth="1"/>
    <col min="8960" max="8960" width="19.42578125" bestFit="1" customWidth="1"/>
    <col min="8970" max="8970" width="18.5703125" customWidth="1"/>
    <col min="8971" max="8972" width="9.140625" customWidth="1"/>
    <col min="8973" max="8973" width="0" hidden="1" customWidth="1"/>
    <col min="8974" max="8975" width="9.85546875" customWidth="1"/>
    <col min="9216" max="9216" width="19.42578125" bestFit="1" customWidth="1"/>
    <col min="9226" max="9226" width="18.5703125" customWidth="1"/>
    <col min="9227" max="9228" width="9.140625" customWidth="1"/>
    <col min="9229" max="9229" width="0" hidden="1" customWidth="1"/>
    <col min="9230" max="9231" width="9.85546875" customWidth="1"/>
    <col min="9472" max="9472" width="19.42578125" bestFit="1" customWidth="1"/>
    <col min="9482" max="9482" width="18.5703125" customWidth="1"/>
    <col min="9483" max="9484" width="9.140625" customWidth="1"/>
    <col min="9485" max="9485" width="0" hidden="1" customWidth="1"/>
    <col min="9486" max="9487" width="9.85546875" customWidth="1"/>
    <col min="9728" max="9728" width="19.42578125" bestFit="1" customWidth="1"/>
    <col min="9738" max="9738" width="18.5703125" customWidth="1"/>
    <col min="9739" max="9740" width="9.140625" customWidth="1"/>
    <col min="9741" max="9741" width="0" hidden="1" customWidth="1"/>
    <col min="9742" max="9743" width="9.85546875" customWidth="1"/>
    <col min="9984" max="9984" width="19.42578125" bestFit="1" customWidth="1"/>
    <col min="9994" max="9994" width="18.5703125" customWidth="1"/>
    <col min="9995" max="9996" width="9.140625" customWidth="1"/>
    <col min="9997" max="9997" width="0" hidden="1" customWidth="1"/>
    <col min="9998" max="9999" width="9.85546875" customWidth="1"/>
    <col min="10240" max="10240" width="19.42578125" bestFit="1" customWidth="1"/>
    <col min="10250" max="10250" width="18.5703125" customWidth="1"/>
    <col min="10251" max="10252" width="9.140625" customWidth="1"/>
    <col min="10253" max="10253" width="0" hidden="1" customWidth="1"/>
    <col min="10254" max="10255" width="9.85546875" customWidth="1"/>
    <col min="10496" max="10496" width="19.42578125" bestFit="1" customWidth="1"/>
    <col min="10506" max="10506" width="18.5703125" customWidth="1"/>
    <col min="10507" max="10508" width="9.140625" customWidth="1"/>
    <col min="10509" max="10509" width="0" hidden="1" customWidth="1"/>
    <col min="10510" max="10511" width="9.85546875" customWidth="1"/>
    <col min="10752" max="10752" width="19.42578125" bestFit="1" customWidth="1"/>
    <col min="10762" max="10762" width="18.5703125" customWidth="1"/>
    <col min="10763" max="10764" width="9.140625" customWidth="1"/>
    <col min="10765" max="10765" width="0" hidden="1" customWidth="1"/>
    <col min="10766" max="10767" width="9.85546875" customWidth="1"/>
    <col min="11008" max="11008" width="19.42578125" bestFit="1" customWidth="1"/>
    <col min="11018" max="11018" width="18.5703125" customWidth="1"/>
    <col min="11019" max="11020" width="9.140625" customWidth="1"/>
    <col min="11021" max="11021" width="0" hidden="1" customWidth="1"/>
    <col min="11022" max="11023" width="9.85546875" customWidth="1"/>
    <col min="11264" max="11264" width="19.42578125" bestFit="1" customWidth="1"/>
    <col min="11274" max="11274" width="18.5703125" customWidth="1"/>
    <col min="11275" max="11276" width="9.140625" customWidth="1"/>
    <col min="11277" max="11277" width="0" hidden="1" customWidth="1"/>
    <col min="11278" max="11279" width="9.85546875" customWidth="1"/>
    <col min="11520" max="11520" width="19.42578125" bestFit="1" customWidth="1"/>
    <col min="11530" max="11530" width="18.5703125" customWidth="1"/>
    <col min="11531" max="11532" width="9.140625" customWidth="1"/>
    <col min="11533" max="11533" width="0" hidden="1" customWidth="1"/>
    <col min="11534" max="11535" width="9.85546875" customWidth="1"/>
    <col min="11776" max="11776" width="19.42578125" bestFit="1" customWidth="1"/>
    <col min="11786" max="11786" width="18.5703125" customWidth="1"/>
    <col min="11787" max="11788" width="9.140625" customWidth="1"/>
    <col min="11789" max="11789" width="0" hidden="1" customWidth="1"/>
    <col min="11790" max="11791" width="9.85546875" customWidth="1"/>
    <col min="12032" max="12032" width="19.42578125" bestFit="1" customWidth="1"/>
    <col min="12042" max="12042" width="18.5703125" customWidth="1"/>
    <col min="12043" max="12044" width="9.140625" customWidth="1"/>
    <col min="12045" max="12045" width="0" hidden="1" customWidth="1"/>
    <col min="12046" max="12047" width="9.85546875" customWidth="1"/>
    <col min="12288" max="12288" width="19.42578125" bestFit="1" customWidth="1"/>
    <col min="12298" max="12298" width="18.5703125" customWidth="1"/>
    <col min="12299" max="12300" width="9.140625" customWidth="1"/>
    <col min="12301" max="12301" width="0" hidden="1" customWidth="1"/>
    <col min="12302" max="12303" width="9.85546875" customWidth="1"/>
    <col min="12544" max="12544" width="19.42578125" bestFit="1" customWidth="1"/>
    <col min="12554" max="12554" width="18.5703125" customWidth="1"/>
    <col min="12555" max="12556" width="9.140625" customWidth="1"/>
    <col min="12557" max="12557" width="0" hidden="1" customWidth="1"/>
    <col min="12558" max="12559" width="9.85546875" customWidth="1"/>
    <col min="12800" max="12800" width="19.42578125" bestFit="1" customWidth="1"/>
    <col min="12810" max="12810" width="18.5703125" customWidth="1"/>
    <col min="12811" max="12812" width="9.140625" customWidth="1"/>
    <col min="12813" max="12813" width="0" hidden="1" customWidth="1"/>
    <col min="12814" max="12815" width="9.85546875" customWidth="1"/>
    <col min="13056" max="13056" width="19.42578125" bestFit="1" customWidth="1"/>
    <col min="13066" max="13066" width="18.5703125" customWidth="1"/>
    <col min="13067" max="13068" width="9.140625" customWidth="1"/>
    <col min="13069" max="13069" width="0" hidden="1" customWidth="1"/>
    <col min="13070" max="13071" width="9.85546875" customWidth="1"/>
    <col min="13312" max="13312" width="19.42578125" bestFit="1" customWidth="1"/>
    <col min="13322" max="13322" width="18.5703125" customWidth="1"/>
    <col min="13323" max="13324" width="9.140625" customWidth="1"/>
    <col min="13325" max="13325" width="0" hidden="1" customWidth="1"/>
    <col min="13326" max="13327" width="9.85546875" customWidth="1"/>
    <col min="13568" max="13568" width="19.42578125" bestFit="1" customWidth="1"/>
    <col min="13578" max="13578" width="18.5703125" customWidth="1"/>
    <col min="13579" max="13580" width="9.140625" customWidth="1"/>
    <col min="13581" max="13581" width="0" hidden="1" customWidth="1"/>
    <col min="13582" max="13583" width="9.85546875" customWidth="1"/>
    <col min="13824" max="13824" width="19.42578125" bestFit="1" customWidth="1"/>
    <col min="13834" max="13834" width="18.5703125" customWidth="1"/>
    <col min="13835" max="13836" width="9.140625" customWidth="1"/>
    <col min="13837" max="13837" width="0" hidden="1" customWidth="1"/>
    <col min="13838" max="13839" width="9.85546875" customWidth="1"/>
    <col min="14080" max="14080" width="19.42578125" bestFit="1" customWidth="1"/>
    <col min="14090" max="14090" width="18.5703125" customWidth="1"/>
    <col min="14091" max="14092" width="9.140625" customWidth="1"/>
    <col min="14093" max="14093" width="0" hidden="1" customWidth="1"/>
    <col min="14094" max="14095" width="9.85546875" customWidth="1"/>
    <col min="14336" max="14336" width="19.42578125" bestFit="1" customWidth="1"/>
    <col min="14346" max="14346" width="18.5703125" customWidth="1"/>
    <col min="14347" max="14348" width="9.140625" customWidth="1"/>
    <col min="14349" max="14349" width="0" hidden="1" customWidth="1"/>
    <col min="14350" max="14351" width="9.85546875" customWidth="1"/>
    <col min="14592" max="14592" width="19.42578125" bestFit="1" customWidth="1"/>
    <col min="14602" max="14602" width="18.5703125" customWidth="1"/>
    <col min="14603" max="14604" width="9.140625" customWidth="1"/>
    <col min="14605" max="14605" width="0" hidden="1" customWidth="1"/>
    <col min="14606" max="14607" width="9.85546875" customWidth="1"/>
    <col min="14848" max="14848" width="19.42578125" bestFit="1" customWidth="1"/>
    <col min="14858" max="14858" width="18.5703125" customWidth="1"/>
    <col min="14859" max="14860" width="9.140625" customWidth="1"/>
    <col min="14861" max="14861" width="0" hidden="1" customWidth="1"/>
    <col min="14862" max="14863" width="9.85546875" customWidth="1"/>
    <col min="15104" max="15104" width="19.42578125" bestFit="1" customWidth="1"/>
    <col min="15114" max="15114" width="18.5703125" customWidth="1"/>
    <col min="15115" max="15116" width="9.140625" customWidth="1"/>
    <col min="15117" max="15117" width="0" hidden="1" customWidth="1"/>
    <col min="15118" max="15119" width="9.85546875" customWidth="1"/>
    <col min="15360" max="15360" width="19.42578125" bestFit="1" customWidth="1"/>
    <col min="15370" max="15370" width="18.5703125" customWidth="1"/>
    <col min="15371" max="15372" width="9.140625" customWidth="1"/>
    <col min="15373" max="15373" width="0" hidden="1" customWidth="1"/>
    <col min="15374" max="15375" width="9.85546875" customWidth="1"/>
    <col min="15616" max="15616" width="19.42578125" bestFit="1" customWidth="1"/>
    <col min="15626" max="15626" width="18.5703125" customWidth="1"/>
    <col min="15627" max="15628" width="9.140625" customWidth="1"/>
    <col min="15629" max="15629" width="0" hidden="1" customWidth="1"/>
    <col min="15630" max="15631" width="9.85546875" customWidth="1"/>
    <col min="15872" max="15872" width="19.42578125" bestFit="1" customWidth="1"/>
    <col min="15882" max="15882" width="18.5703125" customWidth="1"/>
    <col min="15883" max="15884" width="9.140625" customWidth="1"/>
    <col min="15885" max="15885" width="0" hidden="1" customWidth="1"/>
    <col min="15886" max="15887" width="9.85546875" customWidth="1"/>
    <col min="16128" max="16128" width="19.42578125" bestFit="1" customWidth="1"/>
    <col min="16138" max="16138" width="18.5703125" customWidth="1"/>
    <col min="16139" max="16140" width="9.140625" customWidth="1"/>
    <col min="16141" max="16141" width="0" hidden="1" customWidth="1"/>
    <col min="16142" max="16143" width="9.85546875" customWidth="1"/>
  </cols>
  <sheetData>
    <row r="1" spans="1:32" ht="15.75" x14ac:dyDescent="0.25">
      <c r="A1" s="7" t="s">
        <v>59</v>
      </c>
    </row>
    <row r="2" spans="1:32" ht="15.75" thickBot="1" x14ac:dyDescent="0.3"/>
    <row r="3" spans="1:32" ht="22.5" customHeight="1" x14ac:dyDescent="0.25">
      <c r="A3" s="352" t="s">
        <v>3</v>
      </c>
      <c r="B3" s="354">
        <v>2007</v>
      </c>
      <c r="C3" s="350">
        <v>2008</v>
      </c>
      <c r="D3" s="350">
        <v>2009</v>
      </c>
      <c r="E3" s="350">
        <v>2010</v>
      </c>
      <c r="F3" s="350">
        <v>2011</v>
      </c>
      <c r="G3" s="350">
        <v>2012</v>
      </c>
      <c r="H3" s="350">
        <v>2013</v>
      </c>
      <c r="I3" s="350">
        <v>2014</v>
      </c>
      <c r="J3" s="350">
        <v>2015</v>
      </c>
      <c r="K3" s="356">
        <v>2016</v>
      </c>
      <c r="L3" s="236" t="s">
        <v>60</v>
      </c>
      <c r="M3" s="358" t="s">
        <v>142</v>
      </c>
      <c r="N3" s="359"/>
      <c r="O3" s="238" t="s">
        <v>61</v>
      </c>
    </row>
    <row r="4" spans="1:32" ht="31.5" customHeight="1" thickBot="1" x14ac:dyDescent="0.3">
      <c r="A4" s="353"/>
      <c r="B4" s="355"/>
      <c r="C4" s="351"/>
      <c r="D4" s="351"/>
      <c r="E4" s="351"/>
      <c r="F4" s="351"/>
      <c r="G4" s="351"/>
      <c r="H4" s="351"/>
      <c r="I4" s="351"/>
      <c r="J4" s="351"/>
      <c r="K4" s="357"/>
      <c r="L4" s="237" t="s">
        <v>105</v>
      </c>
      <c r="M4" s="235">
        <v>2016</v>
      </c>
      <c r="N4" s="348">
        <v>2017</v>
      </c>
      <c r="O4" s="193" t="s">
        <v>62</v>
      </c>
    </row>
    <row r="5" spans="1:32" ht="3" customHeight="1" thickBot="1" x14ac:dyDescent="0.3">
      <c r="A5" s="174"/>
      <c r="B5" s="217">
        <v>2007</v>
      </c>
      <c r="C5" s="217">
        <v>2008</v>
      </c>
      <c r="D5" s="217">
        <v>2009</v>
      </c>
      <c r="E5" s="217">
        <v>2010</v>
      </c>
      <c r="F5" s="217">
        <v>2011</v>
      </c>
      <c r="G5" s="217"/>
      <c r="H5" s="217"/>
      <c r="I5" s="217"/>
      <c r="J5" s="217"/>
      <c r="K5" s="217"/>
      <c r="L5" s="194"/>
      <c r="M5" s="174"/>
      <c r="N5" s="217"/>
      <c r="O5" s="174"/>
    </row>
    <row r="6" spans="1:32" ht="27.95" customHeight="1" x14ac:dyDescent="0.25">
      <c r="A6" s="195" t="s">
        <v>63</v>
      </c>
      <c r="B6" s="221">
        <v>595986.61599999934</v>
      </c>
      <c r="C6" s="222">
        <v>575965.5770000004</v>
      </c>
      <c r="D6" s="222">
        <v>544011.29100000043</v>
      </c>
      <c r="E6" s="222">
        <v>614380.20499999926</v>
      </c>
      <c r="F6" s="222">
        <v>656918.26000000106</v>
      </c>
      <c r="G6" s="222">
        <v>703504.83500000078</v>
      </c>
      <c r="H6" s="222">
        <v>720793.56200000143</v>
      </c>
      <c r="I6" s="222">
        <v>726284.80299999879</v>
      </c>
      <c r="J6" s="222">
        <f>'2'!AJ19</f>
        <v>735533.90500000014</v>
      </c>
      <c r="K6" s="223">
        <f>'2'!AK19</f>
        <v>723670.50300000003</v>
      </c>
      <c r="L6" s="173"/>
      <c r="M6" s="201">
        <f>SUM('2'!AK7:AK18)</f>
        <v>723670.50300000003</v>
      </c>
      <c r="N6" s="218">
        <f>SUM('2'!AL7:AL18)</f>
        <v>777923.7799999998</v>
      </c>
      <c r="O6" s="199"/>
      <c r="W6" s="176"/>
      <c r="X6" s="176" t="s">
        <v>64</v>
      </c>
      <c r="Y6" s="176"/>
      <c r="Z6" s="176"/>
      <c r="AA6" s="176" t="s">
        <v>65</v>
      </c>
      <c r="AB6" s="176"/>
      <c r="AC6" s="176"/>
      <c r="AD6" s="176" t="s">
        <v>66</v>
      </c>
      <c r="AE6" s="176"/>
      <c r="AF6" s="176"/>
    </row>
    <row r="7" spans="1:32" ht="27.95" customHeight="1" thickBot="1" x14ac:dyDescent="0.3">
      <c r="A7" s="198" t="s">
        <v>67</v>
      </c>
      <c r="B7" s="224"/>
      <c r="C7" s="225">
        <f t="shared" ref="C7:K7" si="0">(C6-B6)/B6</f>
        <v>-3.3593101694751756E-2</v>
      </c>
      <c r="D7" s="225">
        <f t="shared" si="0"/>
        <v>-5.547950654696842E-2</v>
      </c>
      <c r="E7" s="225">
        <f t="shared" si="0"/>
        <v>0.12935193655750571</v>
      </c>
      <c r="F7" s="225">
        <f t="shared" si="0"/>
        <v>6.9237346278111039E-2</v>
      </c>
      <c r="G7" s="225">
        <f t="shared" si="0"/>
        <v>7.0916851968766473E-2</v>
      </c>
      <c r="H7" s="225">
        <f t="shared" si="0"/>
        <v>2.4575136004574345E-2</v>
      </c>
      <c r="I7" s="225">
        <f t="shared" si="0"/>
        <v>7.6183269239540599E-3</v>
      </c>
      <c r="J7" s="225">
        <f t="shared" si="0"/>
        <v>1.2734814169037992E-2</v>
      </c>
      <c r="K7" s="177">
        <f t="shared" si="0"/>
        <v>-1.6128966889704582E-2</v>
      </c>
      <c r="L7" s="1"/>
      <c r="M7" s="204"/>
      <c r="N7" s="103">
        <f>(N6-M6)/M6</f>
        <v>7.4969584603892261E-2</v>
      </c>
      <c r="O7" s="200"/>
      <c r="W7" s="176"/>
      <c r="X7" s="176">
        <v>2012</v>
      </c>
      <c r="Y7" s="176">
        <v>2013</v>
      </c>
      <c r="Z7" s="176"/>
      <c r="AA7" s="176">
        <v>2012</v>
      </c>
      <c r="AB7" s="176">
        <v>2013</v>
      </c>
      <c r="AC7" s="176"/>
      <c r="AD7" s="176">
        <v>2012</v>
      </c>
      <c r="AE7" s="176">
        <v>2013</v>
      </c>
      <c r="AF7" s="176"/>
    </row>
    <row r="8" spans="1:32" ht="27.95" customHeight="1" x14ac:dyDescent="0.25">
      <c r="A8" s="195" t="s">
        <v>68</v>
      </c>
      <c r="B8" s="221">
        <v>63256.660999999986</v>
      </c>
      <c r="C8" s="222">
        <v>80362.627999999997</v>
      </c>
      <c r="D8" s="222">
        <v>79098.747999999992</v>
      </c>
      <c r="E8" s="222">
        <v>89493.364999999991</v>
      </c>
      <c r="F8" s="222">
        <v>81914.569000000003</v>
      </c>
      <c r="G8" s="222">
        <v>86371.3</v>
      </c>
      <c r="H8" s="222">
        <v>122399.00100000002</v>
      </c>
      <c r="I8" s="222">
        <v>125153.99100000001</v>
      </c>
      <c r="J8" s="222">
        <f>'2'!AA19</f>
        <v>116754.90900000001</v>
      </c>
      <c r="K8" s="223">
        <f>'2'!AB19</f>
        <v>109963.90500000001</v>
      </c>
      <c r="L8" s="173"/>
      <c r="M8" s="201">
        <f>SUM('2'!AB7:AB18)</f>
        <v>109963.90500000001</v>
      </c>
      <c r="N8" s="218">
        <f>SUM('2'!AC7:AC18)</f>
        <v>133751.81100000005</v>
      </c>
      <c r="O8" s="199"/>
      <c r="W8" s="176" t="s">
        <v>69</v>
      </c>
      <c r="X8" s="176"/>
      <c r="Y8" s="182"/>
      <c r="Z8" s="176"/>
      <c r="AA8" s="182"/>
      <c r="AB8" s="182"/>
      <c r="AC8" s="176"/>
      <c r="AD8" s="176"/>
      <c r="AE8" s="182" t="e">
        <f>#REF!-#REF!</f>
        <v>#REF!</v>
      </c>
      <c r="AF8" s="176"/>
    </row>
    <row r="9" spans="1:32" ht="27.95" customHeight="1" thickBot="1" x14ac:dyDescent="0.3">
      <c r="A9" s="197" t="s">
        <v>67</v>
      </c>
      <c r="B9" s="226"/>
      <c r="C9" s="227">
        <f t="shared" ref="C9:K9" si="1">(C8-B8)/B8</f>
        <v>0.2704215924390953</v>
      </c>
      <c r="D9" s="227">
        <f t="shared" si="1"/>
        <v>-1.5727210912017519E-2</v>
      </c>
      <c r="E9" s="227">
        <f t="shared" si="1"/>
        <v>0.13141316724760296</v>
      </c>
      <c r="F9" s="227">
        <f t="shared" si="1"/>
        <v>-8.4685563002352054E-2</v>
      </c>
      <c r="G9" s="227">
        <f t="shared" si="1"/>
        <v>5.4407061581438577E-2</v>
      </c>
      <c r="H9" s="227">
        <f t="shared" si="1"/>
        <v>0.41712583925447472</v>
      </c>
      <c r="I9" s="227">
        <f t="shared" si="1"/>
        <v>2.250827194251357E-2</v>
      </c>
      <c r="J9" s="227">
        <f t="shared" si="1"/>
        <v>-6.7109981334913998E-2</v>
      </c>
      <c r="K9" s="228">
        <f t="shared" si="1"/>
        <v>-5.8164612162046221E-2</v>
      </c>
      <c r="L9" s="17"/>
      <c r="M9" s="202"/>
      <c r="N9" s="106">
        <f>(N8-M8)/M8</f>
        <v>0.2163246749012781</v>
      </c>
      <c r="O9" s="215"/>
      <c r="W9" s="176" t="s">
        <v>70</v>
      </c>
      <c r="X9" s="176"/>
      <c r="Y9" s="182"/>
      <c r="Z9" s="176"/>
      <c r="AA9" s="182"/>
      <c r="AB9" s="182"/>
      <c r="AC9" s="176"/>
      <c r="AD9" s="176"/>
      <c r="AE9" s="182" t="e">
        <f>#REF!-#REF!</f>
        <v>#REF!</v>
      </c>
      <c r="AF9" s="176"/>
    </row>
    <row r="10" spans="1:32" ht="27.95" customHeight="1" x14ac:dyDescent="0.25">
      <c r="A10" s="15" t="s">
        <v>71</v>
      </c>
      <c r="B10" s="229">
        <f>(B6-B8)</f>
        <v>532729.95499999938</v>
      </c>
      <c r="C10" s="230">
        <f t="shared" ref="C10:K10" si="2">(C6-C8)</f>
        <v>495602.94900000037</v>
      </c>
      <c r="D10" s="230">
        <f t="shared" si="2"/>
        <v>464912.54300000041</v>
      </c>
      <c r="E10" s="230">
        <f t="shared" si="2"/>
        <v>524886.83999999927</v>
      </c>
      <c r="F10" s="230">
        <f t="shared" si="2"/>
        <v>575003.69100000104</v>
      </c>
      <c r="G10" s="230">
        <f t="shared" si="2"/>
        <v>617133.53500000073</v>
      </c>
      <c r="H10" s="230">
        <f t="shared" si="2"/>
        <v>598394.56100000138</v>
      </c>
      <c r="I10" s="230">
        <f t="shared" si="2"/>
        <v>601130.81199999875</v>
      </c>
      <c r="J10" s="230">
        <f t="shared" si="2"/>
        <v>618778.99600000016</v>
      </c>
      <c r="K10" s="231">
        <f t="shared" si="2"/>
        <v>613706.598</v>
      </c>
      <c r="L10" s="1"/>
      <c r="M10" s="203">
        <f>M6-M8</f>
        <v>613706.598</v>
      </c>
      <c r="N10" s="219">
        <f>N6-N8</f>
        <v>644171.96899999981</v>
      </c>
      <c r="O10" s="200">
        <f>O6-O8</f>
        <v>0</v>
      </c>
      <c r="W10" s="176" t="s">
        <v>72</v>
      </c>
      <c r="X10" s="176"/>
      <c r="Y10" s="182"/>
      <c r="Z10" s="176"/>
      <c r="AA10" s="182"/>
      <c r="AB10" s="182"/>
      <c r="AC10" s="176"/>
      <c r="AD10" s="176"/>
      <c r="AE10" s="182" t="e">
        <f>#REF!-#REF!</f>
        <v>#REF!</v>
      </c>
      <c r="AF10" s="176"/>
    </row>
    <row r="11" spans="1:32" ht="27.95" customHeight="1" thickBot="1" x14ac:dyDescent="0.3">
      <c r="A11" s="197" t="s">
        <v>67</v>
      </c>
      <c r="B11" s="226"/>
      <c r="C11" s="227">
        <f t="shared" ref="C11:K11" si="3">(C10-B10)/B10</f>
        <v>-6.9691981183973503E-2</v>
      </c>
      <c r="D11" s="227">
        <f t="shared" si="3"/>
        <v>-6.1925390197789032E-2</v>
      </c>
      <c r="E11" s="227">
        <f t="shared" si="3"/>
        <v>0.12900124529442691</v>
      </c>
      <c r="F11" s="227">
        <f t="shared" si="3"/>
        <v>9.5481248872617649E-2</v>
      </c>
      <c r="G11" s="227">
        <f t="shared" si="3"/>
        <v>7.3268823590907375E-2</v>
      </c>
      <c r="H11" s="227">
        <f t="shared" si="3"/>
        <v>-3.0364536906909986E-2</v>
      </c>
      <c r="I11" s="227">
        <f t="shared" si="3"/>
        <v>4.5726535271722896E-3</v>
      </c>
      <c r="J11" s="227">
        <f t="shared" si="3"/>
        <v>2.9358308786875894E-2</v>
      </c>
      <c r="K11" s="228">
        <f t="shared" si="3"/>
        <v>-8.1974307996714214E-3</v>
      </c>
      <c r="L11" s="17"/>
      <c r="M11" s="202"/>
      <c r="N11" s="106">
        <f>(N10-M10)/M10</f>
        <v>4.9641589481493255E-2</v>
      </c>
      <c r="O11" s="215"/>
      <c r="P11" s="4"/>
      <c r="W11" s="176" t="s">
        <v>73</v>
      </c>
      <c r="X11" s="176"/>
      <c r="Y11" s="182"/>
      <c r="Z11" s="176"/>
      <c r="AA11" s="182"/>
      <c r="AB11" s="182"/>
      <c r="AC11" s="176"/>
      <c r="AD11" s="176"/>
      <c r="AE11" s="182" t="e">
        <f>#REF!-#REF!</f>
        <v>#REF!</v>
      </c>
      <c r="AF11" s="176"/>
    </row>
    <row r="12" spans="1:32" ht="27.95" hidden="1" customHeight="1" thickBot="1" x14ac:dyDescent="0.3">
      <c r="A12" s="183" t="s">
        <v>74</v>
      </c>
      <c r="B12" s="232">
        <f>(B6/B8)</f>
        <v>9.4217210737695982</v>
      </c>
      <c r="C12" s="233">
        <f t="shared" ref="C12:N12" si="4">(C6/C8)</f>
        <v>7.1670824030294336</v>
      </c>
      <c r="D12" s="233">
        <f t="shared" si="4"/>
        <v>6.8776220200097287</v>
      </c>
      <c r="E12" s="233">
        <f t="shared" si="4"/>
        <v>6.8650922333739413</v>
      </c>
      <c r="F12" s="234">
        <f t="shared" si="4"/>
        <v>8.0195533959288863</v>
      </c>
      <c r="G12" s="234"/>
      <c r="H12" s="234"/>
      <c r="I12" s="234"/>
      <c r="J12" s="234"/>
      <c r="K12" s="234"/>
      <c r="L12" s="181"/>
      <c r="M12" s="180">
        <f t="shared" si="4"/>
        <v>6.5809822141183503</v>
      </c>
      <c r="N12" s="220">
        <f t="shared" si="4"/>
        <v>5.8161738086671555</v>
      </c>
      <c r="O12" s="181"/>
      <c r="W12" s="176" t="s">
        <v>75</v>
      </c>
      <c r="X12" s="176"/>
      <c r="Y12" s="182"/>
      <c r="Z12" s="176"/>
      <c r="AA12" s="182"/>
      <c r="AB12" s="182"/>
      <c r="AC12" s="176"/>
      <c r="AD12" s="176"/>
      <c r="AE12" s="182" t="e">
        <f>#REF!-#REF!</f>
        <v>#REF!</v>
      </c>
      <c r="AF12" s="176"/>
    </row>
    <row r="13" spans="1:32" ht="30" customHeight="1" thickBot="1" x14ac:dyDescent="0.3">
      <c r="W13" s="176" t="s">
        <v>76</v>
      </c>
      <c r="X13" s="176"/>
      <c r="Y13" s="182"/>
      <c r="Z13" s="176"/>
      <c r="AA13" s="182"/>
      <c r="AB13" s="182"/>
      <c r="AC13" s="176"/>
      <c r="AD13" s="176"/>
      <c r="AE13" s="182" t="e">
        <f>#REF!-#REF!</f>
        <v>#REF!</v>
      </c>
      <c r="AF13" s="176"/>
    </row>
    <row r="14" spans="1:32" ht="22.5" customHeight="1" x14ac:dyDescent="0.25">
      <c r="A14" s="352" t="s">
        <v>2</v>
      </c>
      <c r="B14" s="354">
        <v>2007</v>
      </c>
      <c r="C14" s="350">
        <v>2008</v>
      </c>
      <c r="D14" s="350">
        <v>2009</v>
      </c>
      <c r="E14" s="350">
        <v>2010</v>
      </c>
      <c r="F14" s="350">
        <v>2011</v>
      </c>
      <c r="G14" s="350">
        <v>2012</v>
      </c>
      <c r="H14" s="350">
        <v>2013</v>
      </c>
      <c r="I14" s="350">
        <v>2014</v>
      </c>
      <c r="J14" s="350">
        <v>2015</v>
      </c>
      <c r="K14" s="356">
        <v>2016</v>
      </c>
      <c r="L14" s="236" t="s">
        <v>60</v>
      </c>
      <c r="M14" s="358" t="str">
        <f>M3</f>
        <v>Jan - dez</v>
      </c>
      <c r="N14" s="359"/>
      <c r="O14" s="238" t="s">
        <v>61</v>
      </c>
      <c r="W14" s="176" t="s">
        <v>77</v>
      </c>
      <c r="X14" s="176"/>
      <c r="Y14" s="182"/>
      <c r="Z14" s="176"/>
      <c r="AA14" s="182"/>
      <c r="AB14" s="182"/>
      <c r="AC14" s="176"/>
      <c r="AD14" s="176"/>
      <c r="AE14" s="182" t="e">
        <f>#REF!-#REF!</f>
        <v>#REF!</v>
      </c>
      <c r="AF14" s="176"/>
    </row>
    <row r="15" spans="1:32" ht="31.5" customHeight="1" thickBot="1" x14ac:dyDescent="0.3">
      <c r="A15" s="353"/>
      <c r="B15" s="355"/>
      <c r="C15" s="351"/>
      <c r="D15" s="351"/>
      <c r="E15" s="351"/>
      <c r="F15" s="351"/>
      <c r="G15" s="351"/>
      <c r="H15" s="351"/>
      <c r="I15" s="351"/>
      <c r="J15" s="351"/>
      <c r="K15" s="357"/>
      <c r="L15" s="237" t="str">
        <f>L4</f>
        <v>2007/2016</v>
      </c>
      <c r="M15" s="235">
        <f>M4</f>
        <v>2016</v>
      </c>
      <c r="N15" s="348">
        <f>N4</f>
        <v>2017</v>
      </c>
      <c r="O15" s="193" t="s">
        <v>62</v>
      </c>
      <c r="W15" s="176" t="s">
        <v>78</v>
      </c>
      <c r="X15" s="176"/>
      <c r="Y15" s="182"/>
      <c r="Z15" s="176"/>
      <c r="AA15" s="182"/>
      <c r="AB15" s="182"/>
      <c r="AC15" s="176"/>
      <c r="AD15" s="176"/>
      <c r="AE15" s="182" t="e">
        <f>#REF!-#REF!</f>
        <v>#REF!</v>
      </c>
      <c r="AF15" s="176"/>
    </row>
    <row r="16" spans="1:32" s="176" customFormat="1" ht="3" customHeight="1" thickBot="1" x14ac:dyDescent="0.3">
      <c r="A16" s="174"/>
      <c r="B16" s="217">
        <v>2007</v>
      </c>
      <c r="C16" s="217">
        <v>2008</v>
      </c>
      <c r="D16" s="217">
        <v>2009</v>
      </c>
      <c r="E16" s="217">
        <v>2010</v>
      </c>
      <c r="F16" s="217">
        <v>2011</v>
      </c>
      <c r="G16" s="217"/>
      <c r="H16" s="217"/>
      <c r="I16" s="217"/>
      <c r="J16" s="217"/>
      <c r="K16" s="217"/>
      <c r="L16" s="194"/>
      <c r="M16" s="174"/>
      <c r="N16" s="217"/>
      <c r="O16" s="174"/>
      <c r="W16" s="176" t="s">
        <v>79</v>
      </c>
      <c r="Y16" s="182"/>
      <c r="AA16" s="182"/>
      <c r="AB16" s="182"/>
      <c r="AE16" s="182" t="e">
        <f>#REF!-#REF!</f>
        <v>#REF!</v>
      </c>
    </row>
    <row r="17" spans="1:32" ht="27.75" customHeight="1" x14ac:dyDescent="0.25">
      <c r="A17" s="195" t="s">
        <v>63</v>
      </c>
      <c r="B17" s="221">
        <v>392293.98699999956</v>
      </c>
      <c r="C17" s="222">
        <v>370979.67800000019</v>
      </c>
      <c r="D17" s="222">
        <v>344221.9980000002</v>
      </c>
      <c r="E17" s="222">
        <v>386156.65199999954</v>
      </c>
      <c r="F17" s="222">
        <v>390987.57199999987</v>
      </c>
      <c r="G17" s="222">
        <v>406026.91199999966</v>
      </c>
      <c r="H17" s="222">
        <v>407591.94099999947</v>
      </c>
      <c r="I17" s="222">
        <v>406953.16899999988</v>
      </c>
      <c r="J17" s="222">
        <f>'2'!AJ41</f>
        <v>421887.39099999977</v>
      </c>
      <c r="K17" s="223">
        <f>'2'!AK41</f>
        <v>430937.23899999994</v>
      </c>
      <c r="L17" s="173"/>
      <c r="M17" s="201">
        <f>SUM('2'!AK29:AK40)</f>
        <v>430937.23899999994</v>
      </c>
      <c r="N17" s="218">
        <f>SUM('2'!AL29:AL40)</f>
        <v>441815.41099999985</v>
      </c>
      <c r="O17" s="199"/>
      <c r="W17" s="176" t="s">
        <v>80</v>
      </c>
      <c r="X17" s="176"/>
      <c r="Y17" s="182"/>
      <c r="Z17" s="176"/>
      <c r="AA17" s="182"/>
      <c r="AB17" s="182"/>
      <c r="AC17" s="176"/>
      <c r="AD17" s="176"/>
      <c r="AE17" s="182" t="e">
        <f>#REF!-#REF!</f>
        <v>#REF!</v>
      </c>
      <c r="AF17" s="176"/>
    </row>
    <row r="18" spans="1:32" ht="27.75" customHeight="1" thickBot="1" x14ac:dyDescent="0.3">
      <c r="A18" s="198" t="s">
        <v>67</v>
      </c>
      <c r="B18" s="224"/>
      <c r="C18" s="225">
        <f t="shared" ref="C18:I18" si="5">(C17-B17)/B17</f>
        <v>-5.4332489679479568E-2</v>
      </c>
      <c r="D18" s="225">
        <f t="shared" si="5"/>
        <v>-7.2127077537654183E-2</v>
      </c>
      <c r="E18" s="225">
        <f t="shared" si="5"/>
        <v>0.12182444539758704</v>
      </c>
      <c r="F18" s="225">
        <f t="shared" si="5"/>
        <v>1.2510259696368868E-2</v>
      </c>
      <c r="G18" s="225">
        <f t="shared" si="5"/>
        <v>3.8465007782906707E-2</v>
      </c>
      <c r="H18" s="225">
        <f t="shared" si="5"/>
        <v>3.8544957335237108E-3</v>
      </c>
      <c r="I18" s="225">
        <f t="shared" si="5"/>
        <v>-1.567185058743815E-3</v>
      </c>
      <c r="J18" s="225">
        <f t="shared" ref="J18" si="6">(J17-I17)/I17</f>
        <v>3.6697642720653928E-2</v>
      </c>
      <c r="K18" s="177">
        <f t="shared" ref="K18" si="7">(K17-J17)/J17</f>
        <v>2.1450861516741034E-2</v>
      </c>
      <c r="L18" s="1"/>
      <c r="M18" s="204"/>
      <c r="N18" s="103">
        <f>(N17-M17)/M17</f>
        <v>2.524305401232662E-2</v>
      </c>
      <c r="O18" s="200"/>
      <c r="W18" s="176" t="s">
        <v>81</v>
      </c>
      <c r="X18" s="176"/>
      <c r="Y18" s="182"/>
      <c r="Z18" s="176"/>
      <c r="AA18" s="182"/>
      <c r="AB18" s="182"/>
      <c r="AC18" s="176"/>
      <c r="AD18" s="176"/>
      <c r="AE18" s="182" t="e">
        <f>#REF!-#REF!</f>
        <v>#REF!</v>
      </c>
      <c r="AF18" s="176"/>
    </row>
    <row r="19" spans="1:32" ht="27.75" customHeight="1" x14ac:dyDescent="0.25">
      <c r="A19" s="195" t="s">
        <v>68</v>
      </c>
      <c r="B19" s="221">
        <v>62681.055999999982</v>
      </c>
      <c r="C19" s="222">
        <v>79621.592999999993</v>
      </c>
      <c r="D19" s="222">
        <v>77709.866999999998</v>
      </c>
      <c r="E19" s="222">
        <v>88593.929000000004</v>
      </c>
      <c r="F19" s="222">
        <v>80744.22</v>
      </c>
      <c r="G19" s="222">
        <v>85348.562999999995</v>
      </c>
      <c r="H19" s="222">
        <v>121368.93500000001</v>
      </c>
      <c r="I19" s="222">
        <v>124143.97100000002</v>
      </c>
      <c r="J19" s="222">
        <f>'2'!AA41</f>
        <v>115571.70700000001</v>
      </c>
      <c r="K19" s="223">
        <f>'2'!AB41</f>
        <v>108842.355</v>
      </c>
      <c r="L19" s="173"/>
      <c r="M19" s="201">
        <f>SUM('2'!AB29:AB40)</f>
        <v>108842.355</v>
      </c>
      <c r="N19" s="218">
        <f>SUM('2'!AC29:AC40)</f>
        <v>132724.611</v>
      </c>
      <c r="O19" s="199"/>
      <c r="W19" s="176" t="s">
        <v>82</v>
      </c>
      <c r="X19" s="176"/>
      <c r="Y19" s="182"/>
      <c r="Z19" s="176"/>
      <c r="AA19" s="182"/>
      <c r="AB19" s="182"/>
      <c r="AC19" s="176"/>
      <c r="AD19" s="176"/>
      <c r="AE19" s="182" t="e">
        <f>#REF!-#REF!</f>
        <v>#REF!</v>
      </c>
      <c r="AF19" s="176"/>
    </row>
    <row r="20" spans="1:32" ht="27.75" customHeight="1" thickBot="1" x14ac:dyDescent="0.3">
      <c r="A20" s="197" t="s">
        <v>67</v>
      </c>
      <c r="B20" s="226"/>
      <c r="C20" s="227">
        <f t="shared" ref="C20:I20" si="8">(C19-B19)/B19</f>
        <v>0.27026566048919176</v>
      </c>
      <c r="D20" s="227">
        <f t="shared" si="8"/>
        <v>-2.4010145087149853E-2</v>
      </c>
      <c r="E20" s="227">
        <f t="shared" si="8"/>
        <v>0.14006023199087453</v>
      </c>
      <c r="F20" s="227">
        <f t="shared" si="8"/>
        <v>-8.860323826477999E-2</v>
      </c>
      <c r="G20" s="227">
        <f t="shared" si="8"/>
        <v>5.702380925842114E-2</v>
      </c>
      <c r="H20" s="227">
        <f t="shared" si="8"/>
        <v>0.42203841205856063</v>
      </c>
      <c r="I20" s="227">
        <f t="shared" si="8"/>
        <v>2.2864466924753087E-2</v>
      </c>
      <c r="J20" s="227">
        <f t="shared" ref="J20" si="9">(J19-I19)/I19</f>
        <v>-6.9050989193828904E-2</v>
      </c>
      <c r="K20" s="228">
        <f t="shared" ref="K20" si="10">(K19-J19)/J19</f>
        <v>-5.8226638462647376E-2</v>
      </c>
      <c r="L20" s="17"/>
      <c r="M20" s="202"/>
      <c r="N20" s="106">
        <f>(N19-M19)/M19</f>
        <v>0.21942061066209023</v>
      </c>
      <c r="O20" s="215"/>
    </row>
    <row r="21" spans="1:32" ht="27.75" customHeight="1" x14ac:dyDescent="0.25">
      <c r="A21" s="15" t="s">
        <v>71</v>
      </c>
      <c r="B21" s="229">
        <f>B17-B19</f>
        <v>329612.93099999957</v>
      </c>
      <c r="C21" s="230">
        <f t="shared" ref="C21:K21" si="11">C17-C19</f>
        <v>291358.0850000002</v>
      </c>
      <c r="D21" s="230">
        <f t="shared" si="11"/>
        <v>266512.13100000017</v>
      </c>
      <c r="E21" s="230">
        <f t="shared" si="11"/>
        <v>297562.72299999953</v>
      </c>
      <c r="F21" s="230">
        <f t="shared" si="11"/>
        <v>310243.35199999984</v>
      </c>
      <c r="G21" s="230">
        <f t="shared" si="11"/>
        <v>320678.3489999997</v>
      </c>
      <c r="H21" s="230">
        <f t="shared" si="11"/>
        <v>286223.00599999947</v>
      </c>
      <c r="I21" s="230">
        <f t="shared" si="11"/>
        <v>282809.19799999986</v>
      </c>
      <c r="J21" s="230">
        <f t="shared" si="11"/>
        <v>306315.68399999978</v>
      </c>
      <c r="K21" s="231">
        <f t="shared" si="11"/>
        <v>322094.88399999996</v>
      </c>
      <c r="L21" s="1"/>
      <c r="M21" s="203">
        <f>M17-M19</f>
        <v>322094.88399999996</v>
      </c>
      <c r="N21" s="219">
        <f>N17-N19</f>
        <v>309090.79999999981</v>
      </c>
      <c r="O21" s="200">
        <f>O17-O19</f>
        <v>0</v>
      </c>
    </row>
    <row r="22" spans="1:32" ht="27.75" customHeight="1" thickBot="1" x14ac:dyDescent="0.3">
      <c r="A22" s="197" t="s">
        <v>67</v>
      </c>
      <c r="B22" s="226"/>
      <c r="C22" s="227">
        <f t="shared" ref="C22:I22" si="12">(C21-B21)/B21</f>
        <v>-0.11605990664243518</v>
      </c>
      <c r="D22" s="227">
        <f t="shared" si="12"/>
        <v>-8.5276349890891168E-2</v>
      </c>
      <c r="E22" s="227">
        <f t="shared" si="12"/>
        <v>0.11650723696325607</v>
      </c>
      <c r="F22" s="227">
        <f t="shared" si="12"/>
        <v>4.2614978355337625E-2</v>
      </c>
      <c r="G22" s="227">
        <f t="shared" si="12"/>
        <v>3.3634877049677644E-2</v>
      </c>
      <c r="H22" s="227">
        <f t="shared" si="12"/>
        <v>-0.10744518021701634</v>
      </c>
      <c r="I22" s="227">
        <f t="shared" si="12"/>
        <v>-1.1927091563001816E-2</v>
      </c>
      <c r="J22" s="227">
        <f t="shared" ref="J22" si="13">(J21-I21)/I21</f>
        <v>8.3117827023433413E-2</v>
      </c>
      <c r="K22" s="228">
        <f t="shared" ref="K22" si="14">(K21-J21)/J21</f>
        <v>5.1512869971098829E-2</v>
      </c>
      <c r="L22" s="17"/>
      <c r="M22" s="202"/>
      <c r="N22" s="106">
        <f>(N21-M21)/M21</f>
        <v>-4.0373457158047098E-2</v>
      </c>
      <c r="O22" s="215"/>
    </row>
    <row r="23" spans="1:32" ht="27.75" hidden="1" customHeight="1" thickBot="1" x14ac:dyDescent="0.3">
      <c r="A23" s="183" t="s">
        <v>74</v>
      </c>
      <c r="B23" s="232">
        <f>(B17/B19)</f>
        <v>6.2585733558796406</v>
      </c>
      <c r="C23" s="233">
        <f>(C17/C19)</f>
        <v>4.6592847997904316</v>
      </c>
      <c r="D23" s="233">
        <f>(D17/D19)</f>
        <v>4.4295790391714371</v>
      </c>
      <c r="E23" s="233">
        <f>(E17/E19)</f>
        <v>4.358725889671283</v>
      </c>
      <c r="F23" s="234">
        <f>(F17/F19)</f>
        <v>4.8422979626281588</v>
      </c>
      <c r="G23" s="234"/>
      <c r="H23" s="234"/>
      <c r="I23" s="234"/>
      <c r="J23" s="234"/>
      <c r="K23" s="234"/>
      <c r="L23" s="181"/>
      <c r="M23" s="180">
        <f>(M17/M19)</f>
        <v>3.9592788946913173</v>
      </c>
      <c r="N23" s="220">
        <f>(N17/N19)</f>
        <v>3.328813003641049</v>
      </c>
      <c r="O23" s="181"/>
    </row>
    <row r="24" spans="1:32" ht="30" customHeight="1" thickBot="1" x14ac:dyDescent="0.3"/>
    <row r="25" spans="1:32" ht="22.5" customHeight="1" x14ac:dyDescent="0.25">
      <c r="A25" s="352" t="s">
        <v>16</v>
      </c>
      <c r="B25" s="354">
        <v>2007</v>
      </c>
      <c r="C25" s="350">
        <v>2008</v>
      </c>
      <c r="D25" s="350">
        <v>2009</v>
      </c>
      <c r="E25" s="350">
        <v>2010</v>
      </c>
      <c r="F25" s="350">
        <v>2011</v>
      </c>
      <c r="G25" s="350">
        <v>2012</v>
      </c>
      <c r="H25" s="350">
        <v>2013</v>
      </c>
      <c r="I25" s="350">
        <v>2014</v>
      </c>
      <c r="J25" s="350">
        <v>2015</v>
      </c>
      <c r="K25" s="356">
        <v>2016</v>
      </c>
      <c r="L25" s="236" t="s">
        <v>60</v>
      </c>
      <c r="M25" s="358" t="str">
        <f>M14</f>
        <v>Jan - dez</v>
      </c>
      <c r="N25" s="359"/>
      <c r="O25" s="238" t="s">
        <v>61</v>
      </c>
    </row>
    <row r="26" spans="1:32" ht="31.5" customHeight="1" thickBot="1" x14ac:dyDescent="0.3">
      <c r="A26" s="353"/>
      <c r="B26" s="355"/>
      <c r="C26" s="351"/>
      <c r="D26" s="351"/>
      <c r="E26" s="351"/>
      <c r="F26" s="351"/>
      <c r="G26" s="351"/>
      <c r="H26" s="351"/>
      <c r="I26" s="351"/>
      <c r="J26" s="351"/>
      <c r="K26" s="357"/>
      <c r="L26" s="237" t="str">
        <f>L4</f>
        <v>2007/2016</v>
      </c>
      <c r="M26" s="235">
        <f>M4</f>
        <v>2016</v>
      </c>
      <c r="N26" s="348">
        <f>N4</f>
        <v>2017</v>
      </c>
      <c r="O26" s="193" t="s">
        <v>62</v>
      </c>
    </row>
    <row r="27" spans="1:32" s="176" customFormat="1" ht="3" customHeight="1" thickBot="1" x14ac:dyDescent="0.3">
      <c r="A27" s="174"/>
      <c r="B27" s="217">
        <v>2007</v>
      </c>
      <c r="C27" s="217">
        <v>2008</v>
      </c>
      <c r="D27" s="217">
        <v>2009</v>
      </c>
      <c r="E27" s="217">
        <v>2010</v>
      </c>
      <c r="F27" s="217">
        <v>2011</v>
      </c>
      <c r="G27" s="217"/>
      <c r="H27" s="217"/>
      <c r="I27" s="217"/>
      <c r="J27" s="217"/>
      <c r="K27" s="217"/>
      <c r="L27" s="194"/>
      <c r="M27" s="174"/>
      <c r="N27" s="217"/>
      <c r="O27" s="174"/>
    </row>
    <row r="28" spans="1:32" ht="27.75" customHeight="1" x14ac:dyDescent="0.25">
      <c r="A28" s="195" t="s">
        <v>63</v>
      </c>
      <c r="B28" s="221">
        <v>203692.62899999981</v>
      </c>
      <c r="C28" s="222">
        <v>204985.89900000018</v>
      </c>
      <c r="D28" s="222">
        <v>199789.29300000027</v>
      </c>
      <c r="E28" s="222">
        <v>228223.55300000019</v>
      </c>
      <c r="F28" s="222">
        <v>265930.68800000026</v>
      </c>
      <c r="G28" s="222">
        <v>297477.92300000013</v>
      </c>
      <c r="H28" s="222">
        <v>313201.62099999894</v>
      </c>
      <c r="I28" s="222">
        <v>319331.63400000043</v>
      </c>
      <c r="J28" s="222">
        <f>'2'!AJ63</f>
        <v>313646.51399999997</v>
      </c>
      <c r="K28" s="223">
        <f>'2'!AK63</f>
        <v>292733.26400000002</v>
      </c>
      <c r="L28" s="173"/>
      <c r="M28" s="201">
        <f>SUM('2'!AK51:AK62)</f>
        <v>292733.26400000002</v>
      </c>
      <c r="N28" s="218">
        <f>SUM('2'!AL51:AL62)</f>
        <v>336108.36900000001</v>
      </c>
      <c r="O28" s="199"/>
    </row>
    <row r="29" spans="1:32" ht="27.75" customHeight="1" thickBot="1" x14ac:dyDescent="0.3">
      <c r="A29" s="198" t="s">
        <v>67</v>
      </c>
      <c r="B29" s="224"/>
      <c r="C29" s="225">
        <f t="shared" ref="C29:I29" si="15">(C28-B28)/B28</f>
        <v>6.3491251811589565E-3</v>
      </c>
      <c r="D29" s="225">
        <f t="shared" si="15"/>
        <v>-2.5351041341628616E-2</v>
      </c>
      <c r="E29" s="225">
        <f t="shared" si="15"/>
        <v>0.14232124040801267</v>
      </c>
      <c r="F29" s="225">
        <f t="shared" si="15"/>
        <v>0.16522017339726561</v>
      </c>
      <c r="G29" s="225">
        <f t="shared" si="15"/>
        <v>0.11862953928807134</v>
      </c>
      <c r="H29" s="225">
        <f t="shared" si="15"/>
        <v>5.2856688797033195E-2</v>
      </c>
      <c r="I29" s="225">
        <f t="shared" si="15"/>
        <v>1.9572098574807541E-2</v>
      </c>
      <c r="J29" s="225">
        <f t="shared" ref="J29" si="16">(J28-I28)/I28</f>
        <v>-1.7803184510058447E-2</v>
      </c>
      <c r="K29" s="177">
        <f t="shared" ref="K29" si="17">(K28-J28)/J28</f>
        <v>-6.6677769611684395E-2</v>
      </c>
      <c r="L29" s="1"/>
      <c r="M29" s="204"/>
      <c r="N29" s="103">
        <f>(N28-M28)/M28</f>
        <v>0.14817279186966595</v>
      </c>
      <c r="O29" s="200"/>
    </row>
    <row r="30" spans="1:32" ht="27.75" customHeight="1" x14ac:dyDescent="0.25">
      <c r="A30" s="195" t="s">
        <v>68</v>
      </c>
      <c r="B30" s="221">
        <v>575.60500000000002</v>
      </c>
      <c r="C30" s="222">
        <v>741.03499999999963</v>
      </c>
      <c r="D30" s="222">
        <v>1388.8809999999992</v>
      </c>
      <c r="E30" s="222">
        <v>899.43599999999992</v>
      </c>
      <c r="F30" s="222">
        <v>1170.3489999999999</v>
      </c>
      <c r="G30" s="222">
        <v>1022.7370000000001</v>
      </c>
      <c r="H30" s="222">
        <v>1030.066</v>
      </c>
      <c r="I30" s="222">
        <v>1010.0199999999998</v>
      </c>
      <c r="J30" s="222">
        <f>'2'!AA63</f>
        <v>1183.202</v>
      </c>
      <c r="K30" s="223">
        <f>'2'!AB63</f>
        <v>1121.55</v>
      </c>
      <c r="L30" s="173"/>
      <c r="M30" s="201">
        <f>SUM('2'!AB51:AB62)</f>
        <v>1121.55</v>
      </c>
      <c r="N30" s="218">
        <f>SUM('2'!AC51:AC62)</f>
        <v>1027.1999999999998</v>
      </c>
      <c r="O30" s="199"/>
    </row>
    <row r="31" spans="1:32" ht="27.75" customHeight="1" thickBot="1" x14ac:dyDescent="0.3">
      <c r="A31" s="197" t="s">
        <v>67</v>
      </c>
      <c r="B31" s="226"/>
      <c r="C31" s="227">
        <f t="shared" ref="C31:I31" si="18">(C30-B30)/B30</f>
        <v>0.28740195099069604</v>
      </c>
      <c r="D31" s="227">
        <f t="shared" si="18"/>
        <v>0.87424480625071677</v>
      </c>
      <c r="E31" s="227">
        <f t="shared" si="18"/>
        <v>-0.35240240164564102</v>
      </c>
      <c r="F31" s="227">
        <f t="shared" si="18"/>
        <v>0.30120319844880572</v>
      </c>
      <c r="G31" s="227">
        <f t="shared" si="18"/>
        <v>-0.12612648022085707</v>
      </c>
      <c r="H31" s="227">
        <f t="shared" si="18"/>
        <v>7.1660651760911652E-3</v>
      </c>
      <c r="I31" s="227">
        <f t="shared" si="18"/>
        <v>-1.9460888913914523E-2</v>
      </c>
      <c r="J31" s="227">
        <f t="shared" ref="J31" si="19">(J30-I30)/I30</f>
        <v>0.17146393140729915</v>
      </c>
      <c r="K31" s="228">
        <f t="shared" ref="K31" si="20">(K30-J30)/J30</f>
        <v>-5.2106064729437615E-2</v>
      </c>
      <c r="L31" s="17"/>
      <c r="M31" s="202"/>
      <c r="N31" s="106">
        <f>(N30-M30)/M30</f>
        <v>-8.4124648923365117E-2</v>
      </c>
      <c r="O31" s="215"/>
    </row>
    <row r="32" spans="1:32" ht="27.75" customHeight="1" x14ac:dyDescent="0.25">
      <c r="A32" s="15" t="s">
        <v>71</v>
      </c>
      <c r="B32" s="229">
        <f>(B28-B30)</f>
        <v>203117.0239999998</v>
      </c>
      <c r="C32" s="230">
        <f t="shared" ref="C32:K32" si="21">(C28-C30)</f>
        <v>204244.86400000018</v>
      </c>
      <c r="D32" s="230">
        <f t="shared" si="21"/>
        <v>198400.41200000027</v>
      </c>
      <c r="E32" s="230">
        <f t="shared" si="21"/>
        <v>227324.1170000002</v>
      </c>
      <c r="F32" s="230">
        <f t="shared" si="21"/>
        <v>264760.33900000027</v>
      </c>
      <c r="G32" s="230">
        <f t="shared" si="21"/>
        <v>296455.1860000001</v>
      </c>
      <c r="H32" s="230">
        <f t="shared" si="21"/>
        <v>312171.55499999895</v>
      </c>
      <c r="I32" s="230">
        <f t="shared" si="21"/>
        <v>318321.61400000041</v>
      </c>
      <c r="J32" s="230">
        <f t="shared" si="21"/>
        <v>312463.31199999998</v>
      </c>
      <c r="K32" s="231">
        <f t="shared" si="21"/>
        <v>291611.71400000004</v>
      </c>
      <c r="L32" s="1"/>
      <c r="M32" s="203">
        <f>M28-M30</f>
        <v>291611.71400000004</v>
      </c>
      <c r="N32" s="219">
        <f>N28-N30</f>
        <v>335081.16899999999</v>
      </c>
      <c r="O32" s="200">
        <f>O28-O30</f>
        <v>0</v>
      </c>
    </row>
    <row r="33" spans="1:15" ht="27.75" customHeight="1" thickBot="1" x14ac:dyDescent="0.3">
      <c r="A33" s="197" t="s">
        <v>67</v>
      </c>
      <c r="B33" s="226"/>
      <c r="C33" s="227">
        <f t="shared" ref="C33:I33" si="22">(C32-B32)/B32</f>
        <v>5.5526611102788507E-3</v>
      </c>
      <c r="D33" s="227">
        <f t="shared" si="22"/>
        <v>-2.8614927619427914E-2</v>
      </c>
      <c r="E33" s="227">
        <f t="shared" si="22"/>
        <v>0.14578450068944357</v>
      </c>
      <c r="F33" s="227">
        <f t="shared" si="22"/>
        <v>0.16468213973091131</v>
      </c>
      <c r="G33" s="227">
        <f t="shared" si="22"/>
        <v>0.11971146101304773</v>
      </c>
      <c r="H33" s="227">
        <f t="shared" si="22"/>
        <v>5.3014316302089706E-2</v>
      </c>
      <c r="I33" s="227">
        <f t="shared" si="22"/>
        <v>1.9700894913380191E-2</v>
      </c>
      <c r="J33" s="227">
        <f t="shared" ref="J33" si="23">(J32-I32)/I32</f>
        <v>-1.8403720458644145E-2</v>
      </c>
      <c r="K33" s="228">
        <f t="shared" ref="K33" si="24">(K32-J32)/J32</f>
        <v>-6.673294815488591E-2</v>
      </c>
      <c r="L33" s="17"/>
      <c r="M33" s="202"/>
      <c r="N33" s="106">
        <f>(N32-M32)/M32</f>
        <v>0.14906621686672009</v>
      </c>
      <c r="O33" s="215"/>
    </row>
    <row r="34" spans="1:15" ht="27.75" hidden="1" customHeight="1" thickBot="1" x14ac:dyDescent="0.3">
      <c r="A34" s="183" t="s">
        <v>74</v>
      </c>
      <c r="B34" s="232">
        <f>(B28/B30)</f>
        <v>353.87571164253228</v>
      </c>
      <c r="C34" s="233">
        <f>(C28/C30)</f>
        <v>276.62107592758815</v>
      </c>
      <c r="D34" s="233">
        <f>(D28/D30)</f>
        <v>143.84910802293385</v>
      </c>
      <c r="E34" s="233">
        <f>(E28/E30)</f>
        <v>253.74073641704379</v>
      </c>
      <c r="F34" s="234">
        <f>(F28/F30)</f>
        <v>227.22340771855255</v>
      </c>
      <c r="G34" s="234"/>
      <c r="H34" s="234"/>
      <c r="I34" s="234"/>
      <c r="J34" s="234"/>
      <c r="K34" s="234"/>
      <c r="L34" s="181"/>
      <c r="M34" s="180">
        <f>(M28/M30)</f>
        <v>261.00776960456517</v>
      </c>
      <c r="N34" s="220">
        <f>(N28/N30)</f>
        <v>327.20830315420568</v>
      </c>
      <c r="O34" s="181"/>
    </row>
    <row r="36" spans="1:15" x14ac:dyDescent="0.25">
      <c r="A36" s="10" t="s">
        <v>83</v>
      </c>
    </row>
  </sheetData>
  <mergeCells count="36">
    <mergeCell ref="K3:K4"/>
    <mergeCell ref="M3:N3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25:K26"/>
    <mergeCell ref="M25:N25"/>
    <mergeCell ref="J14:J1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14:K15"/>
    <mergeCell ref="M14:N14"/>
    <mergeCell ref="J25:J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</mergeCells>
  <conditionalFormatting sqref="P11">
    <cfRule type="cellIs" dxfId="15" priority="166" operator="greaterThan">
      <formula>0</formula>
    </cfRule>
    <cfRule type="cellIs" dxfId="14" priority="167" operator="lessThan">
      <formula>0</formula>
    </cfRule>
  </conditionalFormatting>
  <conditionalFormatting sqref="M12:N12">
    <cfRule type="cellIs" dxfId="13" priority="176" operator="greaterThan">
      <formula>0</formula>
    </cfRule>
    <cfRule type="cellIs" dxfId="12" priority="177" operator="lessThan">
      <formula>0</formula>
    </cfRule>
  </conditionalFormatting>
  <conditionalFormatting sqref="B12:K12">
    <cfRule type="cellIs" dxfId="11" priority="174" operator="greaterThan">
      <formula>0</formula>
    </cfRule>
    <cfRule type="cellIs" dxfId="10" priority="175" operator="lessThan">
      <formula>0</formula>
    </cfRule>
  </conditionalFormatting>
  <conditionalFormatting sqref="B23:K23">
    <cfRule type="cellIs" dxfId="9" priority="154" operator="greaterThan">
      <formula>0</formula>
    </cfRule>
    <cfRule type="cellIs" dxfId="8" priority="155" operator="lessThan">
      <formula>0</formula>
    </cfRule>
  </conditionalFormatting>
  <conditionalFormatting sqref="M23:N23">
    <cfRule type="cellIs" dxfId="7" priority="156" operator="greaterThan">
      <formula>0</formula>
    </cfRule>
    <cfRule type="cellIs" dxfId="6" priority="157" operator="lessThan">
      <formula>0</formula>
    </cfRule>
  </conditionalFormatting>
  <conditionalFormatting sqref="M34:N34">
    <cfRule type="cellIs" dxfId="5" priority="138" operator="greaterThan">
      <formula>0</formula>
    </cfRule>
    <cfRule type="cellIs" dxfId="4" priority="139" operator="lessThan">
      <formula>0</formula>
    </cfRule>
  </conditionalFormatting>
  <conditionalFormatting sqref="B34:K34">
    <cfRule type="cellIs" dxfId="3" priority="136" operator="greaterThan">
      <formula>0</formula>
    </cfRule>
    <cfRule type="cellIs" dxfId="2" priority="13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C7:K7</xm:sqref>
        </x14:conditionalFormatting>
        <x14:conditionalFormatting xmlns:xm="http://schemas.microsoft.com/office/excel/2006/main">
          <x14:cfRule type="iconSet" priority="20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</xm:sqref>
        </x14:conditionalFormatting>
        <x14:conditionalFormatting xmlns:xm="http://schemas.microsoft.com/office/excel/2006/main">
          <x14:cfRule type="iconSet" priority="18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C9:K9</xm:sqref>
        </x14:conditionalFormatting>
        <x14:conditionalFormatting xmlns:xm="http://schemas.microsoft.com/office/excel/2006/main">
          <x14:cfRule type="iconSet" priority="17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C11:K11</xm:sqref>
        </x14:conditionalFormatting>
        <x14:conditionalFormatting xmlns:xm="http://schemas.microsoft.com/office/excel/2006/main">
          <x14:cfRule type="iconSet" priority="14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13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1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10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7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4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3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178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N9:O9</xm:sqref>
        </x14:conditionalFormatting>
        <x14:conditionalFormatting xmlns:xm="http://schemas.microsoft.com/office/excel/2006/main">
          <x14:cfRule type="iconSet" priority="179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N11:O11</xm:sqref>
        </x14:conditionalFormatting>
        <x14:conditionalFormatting xmlns:xm="http://schemas.microsoft.com/office/excel/2006/main">
          <x14:cfRule type="iconSet" priority="180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N20:O20</xm:sqref>
        </x14:conditionalFormatting>
        <x14:conditionalFormatting xmlns:xm="http://schemas.microsoft.com/office/excel/2006/main">
          <x14:cfRule type="iconSet" priority="181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N22:O22</xm:sqref>
        </x14:conditionalFormatting>
        <x14:conditionalFormatting xmlns:xm="http://schemas.microsoft.com/office/excel/2006/main">
          <x14:cfRule type="iconSet" priority="182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N31:O31</xm:sqref>
        </x14:conditionalFormatting>
        <x14:conditionalFormatting xmlns:xm="http://schemas.microsoft.com/office/excel/2006/main">
          <x14:cfRule type="iconSet" priority="183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N33:O33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showGridLines="0" topLeftCell="T43" workbookViewId="0">
      <selection activeCell="AB51" sqref="AB51:AC62"/>
    </sheetView>
  </sheetViews>
  <sheetFormatPr defaultRowHeight="15" x14ac:dyDescent="0.25"/>
  <cols>
    <col min="1" max="1" width="18.7109375" customWidth="1"/>
    <col min="10" max="10" width="10.140625" style="76" customWidth="1"/>
    <col min="19" max="19" width="9.85546875" style="76" customWidth="1"/>
    <col min="20" max="20" width="1.7109375" customWidth="1"/>
    <col min="21" max="21" width="18.7109375" hidden="1" customWidth="1"/>
    <col min="30" max="30" width="10" style="76" customWidth="1"/>
    <col min="39" max="39" width="10.140625" style="76" customWidth="1"/>
    <col min="40" max="40" width="1.7109375" customWidth="1"/>
    <col min="49" max="49" width="10.140625" style="76" customWidth="1"/>
    <col min="58" max="58" width="9.85546875" style="76" customWidth="1"/>
    <col min="60" max="61" width="9.140625" style="184"/>
  </cols>
  <sheetData>
    <row r="1" spans="1:61" ht="15.75" x14ac:dyDescent="0.25">
      <c r="A1" s="7" t="s">
        <v>84</v>
      </c>
    </row>
    <row r="3" spans="1:61" ht="15.75" thickBot="1" x14ac:dyDescent="0.3">
      <c r="S3" s="185" t="s">
        <v>1</v>
      </c>
      <c r="AM3" s="240">
        <v>1000</v>
      </c>
      <c r="BF3" s="240" t="s">
        <v>58</v>
      </c>
    </row>
    <row r="4" spans="1:61" ht="20.100000000000001" customHeight="1" x14ac:dyDescent="0.25">
      <c r="A4" s="368" t="s">
        <v>3</v>
      </c>
      <c r="B4" s="360" t="s">
        <v>85</v>
      </c>
      <c r="C4" s="361"/>
      <c r="D4" s="361"/>
      <c r="E4" s="361"/>
      <c r="F4" s="361"/>
      <c r="G4" s="361"/>
      <c r="H4" s="361"/>
      <c r="I4" s="362"/>
      <c r="J4" s="366" t="s">
        <v>106</v>
      </c>
      <c r="K4" s="360" t="s">
        <v>86</v>
      </c>
      <c r="L4" s="361"/>
      <c r="M4" s="361"/>
      <c r="N4" s="361"/>
      <c r="O4" s="361"/>
      <c r="P4" s="361"/>
      <c r="Q4" s="361"/>
      <c r="R4" s="362"/>
      <c r="S4" s="363" t="str">
        <f>J4</f>
        <v>D       2017/2016</v>
      </c>
      <c r="U4" s="370" t="s">
        <v>3</v>
      </c>
      <c r="V4" s="365" t="s">
        <v>85</v>
      </c>
      <c r="W4" s="361"/>
      <c r="X4" s="361"/>
      <c r="Y4" s="361"/>
      <c r="Z4" s="361"/>
      <c r="AA4" s="361"/>
      <c r="AB4" s="361"/>
      <c r="AC4" s="362"/>
      <c r="AD4" s="366" t="s">
        <v>106</v>
      </c>
      <c r="AE4" s="360" t="s">
        <v>86</v>
      </c>
      <c r="AF4" s="361"/>
      <c r="AG4" s="361"/>
      <c r="AH4" s="361"/>
      <c r="AI4" s="361"/>
      <c r="AJ4" s="361"/>
      <c r="AK4" s="361"/>
      <c r="AL4" s="362"/>
      <c r="AM4" s="363" t="s">
        <v>106</v>
      </c>
      <c r="AO4" s="365" t="s">
        <v>85</v>
      </c>
      <c r="AP4" s="361"/>
      <c r="AQ4" s="361"/>
      <c r="AR4" s="361"/>
      <c r="AS4" s="361"/>
      <c r="AT4" s="361"/>
      <c r="AU4" s="361"/>
      <c r="AV4" s="362"/>
      <c r="AW4" s="366" t="s">
        <v>106</v>
      </c>
      <c r="AX4" s="360" t="s">
        <v>86</v>
      </c>
      <c r="AY4" s="361"/>
      <c r="AZ4" s="361"/>
      <c r="BA4" s="361"/>
      <c r="BB4" s="361"/>
      <c r="BC4" s="361"/>
      <c r="BD4" s="361"/>
      <c r="BE4" s="362"/>
      <c r="BF4" s="363" t="s">
        <v>106</v>
      </c>
    </row>
    <row r="5" spans="1:61" ht="20.100000000000001" customHeight="1" thickBot="1" x14ac:dyDescent="0.3">
      <c r="A5" s="369"/>
      <c r="B5" s="172">
        <v>2010</v>
      </c>
      <c r="C5" s="249">
        <v>2011</v>
      </c>
      <c r="D5" s="249">
        <v>2012</v>
      </c>
      <c r="E5" s="249">
        <v>2013</v>
      </c>
      <c r="F5" s="249">
        <v>2014</v>
      </c>
      <c r="G5" s="249">
        <v>2015</v>
      </c>
      <c r="H5" s="249">
        <v>2016</v>
      </c>
      <c r="I5" s="246">
        <v>2017</v>
      </c>
      <c r="J5" s="367"/>
      <c r="K5" s="172">
        <v>2010</v>
      </c>
      <c r="L5" s="249">
        <v>2011</v>
      </c>
      <c r="M5" s="249">
        <v>2012</v>
      </c>
      <c r="N5" s="249">
        <v>2013</v>
      </c>
      <c r="O5" s="249">
        <v>2014</v>
      </c>
      <c r="P5" s="249">
        <v>2015</v>
      </c>
      <c r="Q5" s="249">
        <v>2016</v>
      </c>
      <c r="R5" s="246">
        <v>2017</v>
      </c>
      <c r="S5" s="364"/>
      <c r="U5" s="371"/>
      <c r="V5" s="41">
        <v>2010</v>
      </c>
      <c r="W5" s="249">
        <v>2011</v>
      </c>
      <c r="X5" s="249">
        <v>2012</v>
      </c>
      <c r="Y5" s="249">
        <v>2013</v>
      </c>
      <c r="Z5" s="249">
        <v>2014</v>
      </c>
      <c r="AA5" s="249">
        <v>2015</v>
      </c>
      <c r="AB5" s="249">
        <v>2016</v>
      </c>
      <c r="AC5" s="246">
        <v>2017</v>
      </c>
      <c r="AD5" s="367"/>
      <c r="AE5" s="172">
        <v>2010</v>
      </c>
      <c r="AF5" s="249">
        <v>2011</v>
      </c>
      <c r="AG5" s="249">
        <v>2012</v>
      </c>
      <c r="AH5" s="249">
        <f>Y5</f>
        <v>2013</v>
      </c>
      <c r="AI5" s="249">
        <f>Z5</f>
        <v>2014</v>
      </c>
      <c r="AJ5" s="249">
        <v>2015</v>
      </c>
      <c r="AK5" s="249">
        <f>AB5</f>
        <v>2016</v>
      </c>
      <c r="AL5" s="246">
        <f>AC5</f>
        <v>2017</v>
      </c>
      <c r="AM5" s="364"/>
      <c r="AO5" s="41">
        <v>2010</v>
      </c>
      <c r="AP5" s="249">
        <v>2011</v>
      </c>
      <c r="AQ5" s="249">
        <v>2012</v>
      </c>
      <c r="AR5" s="249">
        <f>AH5</f>
        <v>2013</v>
      </c>
      <c r="AS5" s="249">
        <f>AI5</f>
        <v>2014</v>
      </c>
      <c r="AT5" s="249">
        <v>2015</v>
      </c>
      <c r="AU5" s="249">
        <v>2016</v>
      </c>
      <c r="AV5" s="246">
        <f>AL5</f>
        <v>2017</v>
      </c>
      <c r="AW5" s="367"/>
      <c r="AX5" s="172">
        <v>2010</v>
      </c>
      <c r="AY5" s="249">
        <v>2011</v>
      </c>
      <c r="AZ5" s="249">
        <v>2012</v>
      </c>
      <c r="BA5" s="249">
        <f>AR5</f>
        <v>2013</v>
      </c>
      <c r="BB5" s="249">
        <f t="shared" ref="BB5" si="0">AS5</f>
        <v>2014</v>
      </c>
      <c r="BC5" s="249">
        <v>2015</v>
      </c>
      <c r="BD5" s="249">
        <v>2016</v>
      </c>
      <c r="BE5" s="246">
        <v>2017</v>
      </c>
      <c r="BF5" s="364"/>
      <c r="BH5" s="186">
        <v>2013</v>
      </c>
      <c r="BI5" s="186">
        <v>2014</v>
      </c>
    </row>
    <row r="6" spans="1:61" ht="3" customHeight="1" thickBot="1" x14ac:dyDescent="0.3">
      <c r="A6" s="187"/>
      <c r="B6" s="216"/>
      <c r="C6" s="216"/>
      <c r="D6" s="216"/>
      <c r="E6" s="216"/>
      <c r="F6" s="216"/>
      <c r="G6" s="216"/>
      <c r="H6" s="216"/>
      <c r="I6" s="216"/>
      <c r="J6" s="239"/>
      <c r="K6" s="186"/>
      <c r="L6" s="186"/>
      <c r="M6" s="186"/>
      <c r="N6" s="186"/>
      <c r="O6" s="186"/>
      <c r="P6" s="186"/>
      <c r="Q6" s="186"/>
      <c r="R6" s="186"/>
      <c r="S6" s="241"/>
      <c r="T6" s="9"/>
      <c r="U6" s="187"/>
      <c r="V6" s="216"/>
      <c r="W6" s="216"/>
      <c r="X6" s="216"/>
      <c r="Y6" s="216"/>
      <c r="Z6" s="216"/>
      <c r="AA6" s="216"/>
      <c r="AB6" s="216"/>
      <c r="AC6" s="216"/>
      <c r="AD6" s="239"/>
      <c r="AE6" s="216">
        <v>2010</v>
      </c>
      <c r="AF6" s="216">
        <v>2011</v>
      </c>
      <c r="AG6" s="216">
        <v>2012</v>
      </c>
      <c r="AH6" s="216"/>
      <c r="AI6" s="216"/>
      <c r="AJ6" s="216"/>
      <c r="AK6" s="216"/>
      <c r="AL6" s="216"/>
      <c r="AM6" s="239"/>
      <c r="AN6" s="9"/>
      <c r="AO6" s="186"/>
      <c r="AP6" s="186"/>
      <c r="AQ6" s="186"/>
      <c r="AR6" s="186"/>
      <c r="AS6" s="186"/>
      <c r="AT6" s="186"/>
      <c r="AU6" s="186"/>
      <c r="AV6" s="186"/>
      <c r="AW6" s="241"/>
      <c r="AX6" s="216"/>
      <c r="AY6" s="216"/>
      <c r="AZ6" s="216"/>
      <c r="BA6" s="216"/>
      <c r="BB6" s="216"/>
      <c r="BC6" s="216"/>
      <c r="BD6" s="216"/>
      <c r="BE6" s="216"/>
      <c r="BF6" s="241"/>
    </row>
    <row r="7" spans="1:61" ht="20.100000000000001" customHeight="1" x14ac:dyDescent="0.25">
      <c r="A7" s="206" t="s">
        <v>87</v>
      </c>
      <c r="B7" s="70">
        <v>112208.21</v>
      </c>
      <c r="C7" s="310">
        <v>125412.47000000002</v>
      </c>
      <c r="D7" s="310">
        <v>111648.51</v>
      </c>
      <c r="E7" s="310">
        <v>101032.48999999999</v>
      </c>
      <c r="F7" s="310">
        <v>181499.08999999997</v>
      </c>
      <c r="G7" s="310">
        <v>165515.38999999981</v>
      </c>
      <c r="H7" s="310">
        <v>127659.04000000002</v>
      </c>
      <c r="I7" s="196">
        <v>164026.71999999997</v>
      </c>
      <c r="J7" s="124">
        <f t="shared" ref="J7:J9" si="1">(I7-H7)/I7</f>
        <v>0.22171802252706119</v>
      </c>
      <c r="K7" s="196">
        <v>162618.44999999995</v>
      </c>
      <c r="L7" s="310">
        <v>156534.06999999998</v>
      </c>
      <c r="M7" s="310">
        <v>239190.1999999999</v>
      </c>
      <c r="N7" s="310">
        <v>213768.74999999997</v>
      </c>
      <c r="O7" s="310">
        <v>196345.2</v>
      </c>
      <c r="P7" s="310">
        <v>183217.2099999999</v>
      </c>
      <c r="Q7" s="310">
        <v>164257.34999999992</v>
      </c>
      <c r="R7" s="196">
        <v>193807.82999999987</v>
      </c>
      <c r="S7" s="124">
        <f>(R7-Q7)/Q7</f>
        <v>0.17990354769512576</v>
      </c>
      <c r="U7" s="189" t="s">
        <v>87</v>
      </c>
      <c r="V7" s="70">
        <v>5046.811999999999</v>
      </c>
      <c r="W7" s="310">
        <v>5419.8780000000006</v>
      </c>
      <c r="X7" s="310">
        <v>5376.692</v>
      </c>
      <c r="Y7" s="310">
        <v>8185.9700000000021</v>
      </c>
      <c r="Z7" s="310">
        <v>9253.7109999999993</v>
      </c>
      <c r="AA7" s="310">
        <v>8018.4579999999987</v>
      </c>
      <c r="AB7" s="310">
        <v>7560.234000000004</v>
      </c>
      <c r="AC7" s="196">
        <v>9338.5250000000033</v>
      </c>
      <c r="AD7" s="124">
        <f>(AC7-AB7)/AB7</f>
        <v>0.23521639674115885</v>
      </c>
      <c r="AE7" s="196">
        <v>37448.925000000003</v>
      </c>
      <c r="AF7" s="310">
        <v>38839.965999999986</v>
      </c>
      <c r="AG7" s="310">
        <v>43280.928999999975</v>
      </c>
      <c r="AH7" s="310">
        <v>45616.113000000012</v>
      </c>
      <c r="AI7" s="310">
        <v>47446.346999999972</v>
      </c>
      <c r="AJ7" s="310">
        <v>44866.651000000042</v>
      </c>
      <c r="AK7" s="310">
        <v>44711.127000000008</v>
      </c>
      <c r="AL7" s="196">
        <v>48591.736000000034</v>
      </c>
      <c r="AM7" s="124">
        <f>(AL7-AK7)/AK7</f>
        <v>8.6792913987608161E-2</v>
      </c>
      <c r="AO7" s="210">
        <f t="shared" ref="AO7:AO16" si="2">(V7/B7)*10</f>
        <v>0.44977207995742902</v>
      </c>
      <c r="AP7" s="313">
        <f t="shared" ref="AP7:AP16" si="3">(W7/C7)*10</f>
        <v>0.43216420185329257</v>
      </c>
      <c r="AQ7" s="313">
        <f t="shared" ref="AQ7:AQ16" si="4">(X7/D7)*10</f>
        <v>0.48157310832003042</v>
      </c>
      <c r="AR7" s="313">
        <f t="shared" ref="AR7:AR16" si="5">(Y7/E7)*10</f>
        <v>0.81023144139078462</v>
      </c>
      <c r="AS7" s="313">
        <f t="shared" ref="AS7:AS16" si="6">(Z7/F7)*10</f>
        <v>0.50984889235532815</v>
      </c>
      <c r="AT7" s="313">
        <f t="shared" ref="AT7:AT16" si="7">(AA7/G7)*10</f>
        <v>0.48445392298565154</v>
      </c>
      <c r="AU7" s="313">
        <f t="shared" ref="AU7:AU16" si="8">(AB7/H7)*10</f>
        <v>0.59222080943112232</v>
      </c>
      <c r="AV7" s="211">
        <f t="shared" ref="AV7:AV9" si="9">(AC7/I7)*10</f>
        <v>0.56932949704779834</v>
      </c>
      <c r="AW7" s="124">
        <f t="shared" ref="AW7:AW9" si="10">IF(AV7="","",(AV7-AU7)/AU7)</f>
        <v>-3.8653340137292713E-2</v>
      </c>
      <c r="AX7" s="211">
        <f t="shared" ref="AX7:AX22" si="11">(AE7/K7)*10</f>
        <v>2.3028706152346192</v>
      </c>
      <c r="AY7" s="313">
        <f t="shared" ref="AY7:AY22" si="12">(AF7/L7)*10</f>
        <v>2.4812467982209876</v>
      </c>
      <c r="AZ7" s="313">
        <f t="shared" ref="AZ7:AZ22" si="13">(AG7/M7)*10</f>
        <v>1.8094775204000828</v>
      </c>
      <c r="BA7" s="313">
        <f t="shared" ref="BA7:BA22" si="14">(AH7/N7)*10</f>
        <v>2.1338999736865198</v>
      </c>
      <c r="BB7" s="313">
        <f t="shared" ref="BB7:BB22" si="15">(AI7/O7)*10</f>
        <v>2.4164760330275441</v>
      </c>
      <c r="BC7" s="313">
        <f t="shared" ref="BC7:BC22" si="16">(AJ7/P7)*10</f>
        <v>2.4488229571883595</v>
      </c>
      <c r="BD7" s="313">
        <f t="shared" ref="BD7:BD22" si="17">(AK7/Q7)*10</f>
        <v>2.7220168229914843</v>
      </c>
      <c r="BE7" s="211">
        <f t="shared" ref="BE7:BE9" si="18">(AL7/R7)*10</f>
        <v>2.5072122215082882</v>
      </c>
      <c r="BF7" s="124">
        <f>(BE7-BD7)/BD7</f>
        <v>-7.8913767052742473E-2</v>
      </c>
      <c r="BH7" s="190">
        <f t="shared" ref="BH7:BH18" si="19">AK7-AB7</f>
        <v>37150.893000000004</v>
      </c>
      <c r="BI7" s="190">
        <f t="shared" ref="BI7:BI18" si="20">AL7-AC7</f>
        <v>39253.211000000032</v>
      </c>
    </row>
    <row r="8" spans="1:61" ht="20.100000000000001" customHeight="1" x14ac:dyDescent="0.25">
      <c r="A8" s="207" t="s">
        <v>88</v>
      </c>
      <c r="B8" s="28">
        <v>103876.33999999997</v>
      </c>
      <c r="C8" s="311">
        <v>109703.67999999998</v>
      </c>
      <c r="D8" s="311">
        <v>90718.43</v>
      </c>
      <c r="E8" s="311">
        <v>91462.49</v>
      </c>
      <c r="F8" s="311">
        <v>178750.52</v>
      </c>
      <c r="G8" s="311">
        <v>189327.78999999998</v>
      </c>
      <c r="H8" s="311">
        <v>154074.25</v>
      </c>
      <c r="I8" s="3">
        <v>165661.25</v>
      </c>
      <c r="J8" s="112">
        <f t="shared" si="1"/>
        <v>6.9943936798738393E-2</v>
      </c>
      <c r="K8" s="3">
        <v>161664.07999999981</v>
      </c>
      <c r="L8" s="311">
        <v>214997.14</v>
      </c>
      <c r="M8" s="311">
        <v>230196.23999999993</v>
      </c>
      <c r="N8" s="311">
        <v>260171.31000000006</v>
      </c>
      <c r="O8" s="311">
        <v>219768.14999999994</v>
      </c>
      <c r="P8" s="311">
        <v>191622.89999999979</v>
      </c>
      <c r="Q8" s="311">
        <v>187047.40999999992</v>
      </c>
      <c r="R8" s="3">
        <v>187127.47000000003</v>
      </c>
      <c r="S8" s="112">
        <f t="shared" ref="S8:S9" si="21">(R8-Q8)/Q8</f>
        <v>4.2801982663173E-4</v>
      </c>
      <c r="U8" s="189" t="s">
        <v>88</v>
      </c>
      <c r="V8" s="28">
        <v>4875.3999999999996</v>
      </c>
      <c r="W8" s="311">
        <v>5047.22</v>
      </c>
      <c r="X8" s="311">
        <v>4979.2489999999998</v>
      </c>
      <c r="Y8" s="311">
        <v>7645.0780000000004</v>
      </c>
      <c r="Z8" s="311">
        <v>9124.9479999999967</v>
      </c>
      <c r="AA8" s="311">
        <v>9271.5960000000014</v>
      </c>
      <c r="AB8" s="311">
        <v>8223.6529999999984</v>
      </c>
      <c r="AC8" s="3">
        <v>10055.649999999996</v>
      </c>
      <c r="AD8" s="112">
        <f t="shared" ref="AD8:AD9" si="22">(AC8-AB8)/AB8</f>
        <v>0.2227716806630822</v>
      </c>
      <c r="AE8" s="3">
        <v>39208.55799999999</v>
      </c>
      <c r="AF8" s="311">
        <v>43534.874999999993</v>
      </c>
      <c r="AG8" s="311">
        <v>46936.957999999977</v>
      </c>
      <c r="AH8" s="311">
        <v>51921.968000000052</v>
      </c>
      <c r="AI8" s="311">
        <v>51933.389000000017</v>
      </c>
      <c r="AJ8" s="311">
        <v>46937.144999999968</v>
      </c>
      <c r="AK8" s="311">
        <v>48450.945</v>
      </c>
      <c r="AL8" s="3">
        <v>48987.734999999971</v>
      </c>
      <c r="AM8" s="112">
        <f t="shared" ref="AM8:AM9" si="23">(AL8-AK8)/AK8</f>
        <v>1.1079040873196009E-2</v>
      </c>
      <c r="AO8" s="212">
        <f t="shared" si="2"/>
        <v>0.46934653261753362</v>
      </c>
      <c r="AP8" s="314">
        <f t="shared" si="3"/>
        <v>0.46007754707955117</v>
      </c>
      <c r="AQ8" s="314">
        <f t="shared" si="4"/>
        <v>0.54886851547144277</v>
      </c>
      <c r="AR8" s="314">
        <f t="shared" si="5"/>
        <v>0.83587031142493495</v>
      </c>
      <c r="AS8" s="314">
        <f t="shared" si="6"/>
        <v>0.51048511635099003</v>
      </c>
      <c r="AT8" s="314">
        <f t="shared" si="7"/>
        <v>0.48971130968147902</v>
      </c>
      <c r="AU8" s="314">
        <f t="shared" si="8"/>
        <v>0.53374609968894859</v>
      </c>
      <c r="AV8" s="191">
        <f t="shared" si="9"/>
        <v>0.6070007319152787</v>
      </c>
      <c r="AW8" s="112">
        <f t="shared" si="10"/>
        <v>0.13724621551149646</v>
      </c>
      <c r="AX8" s="191">
        <f t="shared" si="11"/>
        <v>2.425310433832923</v>
      </c>
      <c r="AY8" s="314">
        <f t="shared" si="12"/>
        <v>2.0249048429202356</v>
      </c>
      <c r="AZ8" s="314">
        <f t="shared" si="13"/>
        <v>2.0389975961379729</v>
      </c>
      <c r="BA8" s="314">
        <f t="shared" si="14"/>
        <v>1.9956838438488873</v>
      </c>
      <c r="BB8" s="314">
        <f t="shared" si="15"/>
        <v>2.3630989749879605</v>
      </c>
      <c r="BC8" s="314">
        <f t="shared" si="16"/>
        <v>2.4494538492006965</v>
      </c>
      <c r="BD8" s="314">
        <f t="shared" si="17"/>
        <v>2.5903029076959698</v>
      </c>
      <c r="BE8" s="191">
        <f t="shared" si="18"/>
        <v>2.6178804747373525</v>
      </c>
      <c r="BF8" s="112">
        <f t="shared" ref="BF8:BF9" si="24">(BE8-BD8)/BD8</f>
        <v>1.0646464148825157E-2</v>
      </c>
      <c r="BH8" s="190">
        <f t="shared" si="19"/>
        <v>40227.292000000001</v>
      </c>
      <c r="BI8" s="190">
        <f t="shared" si="20"/>
        <v>38932.084999999977</v>
      </c>
    </row>
    <row r="9" spans="1:61" ht="20.100000000000001" customHeight="1" x14ac:dyDescent="0.25">
      <c r="A9" s="207" t="s">
        <v>89</v>
      </c>
      <c r="B9" s="28">
        <v>167912.4499999999</v>
      </c>
      <c r="C9" s="311">
        <v>125645.36999999997</v>
      </c>
      <c r="D9" s="311">
        <v>135794.10999999996</v>
      </c>
      <c r="E9" s="311">
        <v>78438.490000000034</v>
      </c>
      <c r="F9" s="311">
        <v>159258.74000000002</v>
      </c>
      <c r="G9" s="311">
        <v>179781.25999999998</v>
      </c>
      <c r="H9" s="311">
        <v>158440.97000000003</v>
      </c>
      <c r="I9" s="3">
        <v>184532.48000000013</v>
      </c>
      <c r="J9" s="112">
        <f t="shared" si="1"/>
        <v>0.14139250716188326</v>
      </c>
      <c r="K9" s="3">
        <v>247651.7600000001</v>
      </c>
      <c r="L9" s="311">
        <v>229392.75000000003</v>
      </c>
      <c r="M9" s="311">
        <v>306569.51000000007</v>
      </c>
      <c r="N9" s="311">
        <v>231638.53999999992</v>
      </c>
      <c r="O9" s="311">
        <v>216803.50000000012</v>
      </c>
      <c r="P9" s="311">
        <v>258485.74000000011</v>
      </c>
      <c r="Q9" s="311">
        <v>249367.7099999999</v>
      </c>
      <c r="R9" s="3">
        <v>242779.33999999994</v>
      </c>
      <c r="S9" s="112">
        <f t="shared" si="21"/>
        <v>-2.6420301168904221E-2</v>
      </c>
      <c r="U9" s="189" t="s">
        <v>89</v>
      </c>
      <c r="V9" s="28">
        <v>7464.3919999999998</v>
      </c>
      <c r="W9" s="311">
        <v>5720.5099999999993</v>
      </c>
      <c r="X9" s="311">
        <v>6851.9379999999956</v>
      </c>
      <c r="Y9" s="311">
        <v>7142.3209999999999</v>
      </c>
      <c r="Z9" s="311">
        <v>8172.4949999999981</v>
      </c>
      <c r="AA9" s="311">
        <v>8953.7059999999983</v>
      </c>
      <c r="AB9" s="311">
        <v>8555.6589999999978</v>
      </c>
      <c r="AC9" s="3">
        <v>10155.643999999995</v>
      </c>
      <c r="AD9" s="112">
        <f t="shared" si="22"/>
        <v>0.18700897265774588</v>
      </c>
      <c r="AE9" s="3">
        <v>51168.47700000005</v>
      </c>
      <c r="AF9" s="311">
        <v>49454.935999999994</v>
      </c>
      <c r="AG9" s="311">
        <v>57419.120999999985</v>
      </c>
      <c r="AH9" s="311">
        <v>50259.945</v>
      </c>
      <c r="AI9" s="311">
        <v>50881.621999999916</v>
      </c>
      <c r="AJ9" s="311">
        <v>62257.105999999985</v>
      </c>
      <c r="AK9" s="311">
        <v>56391.371000000021</v>
      </c>
      <c r="AL9" s="3">
        <v>66102.286999999924</v>
      </c>
      <c r="AM9" s="112">
        <f t="shared" si="23"/>
        <v>0.17220570856487777</v>
      </c>
      <c r="AO9" s="212">
        <f t="shared" si="2"/>
        <v>0.44454071154342661</v>
      </c>
      <c r="AP9" s="314">
        <f t="shared" si="3"/>
        <v>0.45529015514061527</v>
      </c>
      <c r="AQ9" s="314">
        <f t="shared" si="4"/>
        <v>0.50458285709151873</v>
      </c>
      <c r="AR9" s="314">
        <f t="shared" si="5"/>
        <v>0.9105632961572816</v>
      </c>
      <c r="AS9" s="314">
        <f t="shared" si="6"/>
        <v>0.51315833592555093</v>
      </c>
      <c r="AT9" s="314">
        <f t="shared" si="7"/>
        <v>0.49803333228390984</v>
      </c>
      <c r="AU9" s="314">
        <f t="shared" si="8"/>
        <v>0.53999031942306308</v>
      </c>
      <c r="AV9" s="191">
        <f t="shared" si="9"/>
        <v>0.55034452471456452</v>
      </c>
      <c r="AW9" s="112">
        <f t="shared" si="10"/>
        <v>1.9174797990015983E-2</v>
      </c>
      <c r="AX9" s="191">
        <f t="shared" si="11"/>
        <v>2.0661463096406028</v>
      </c>
      <c r="AY9" s="314">
        <f t="shared" si="12"/>
        <v>2.1559066709824086</v>
      </c>
      <c r="AZ9" s="314">
        <f t="shared" si="13"/>
        <v>1.8729560222737081</v>
      </c>
      <c r="BA9" s="314">
        <f t="shared" si="14"/>
        <v>2.1697574591861963</v>
      </c>
      <c r="BB9" s="314">
        <f t="shared" si="15"/>
        <v>2.3469003959806871</v>
      </c>
      <c r="BC9" s="314">
        <f t="shared" si="16"/>
        <v>2.4085315499415931</v>
      </c>
      <c r="BD9" s="314">
        <f t="shared" si="17"/>
        <v>2.2613742172152138</v>
      </c>
      <c r="BE9" s="191">
        <f t="shared" si="18"/>
        <v>2.7227311434325485</v>
      </c>
      <c r="BF9" s="112">
        <f t="shared" si="24"/>
        <v>0.20401617861614968</v>
      </c>
      <c r="BH9" s="190">
        <f t="shared" si="19"/>
        <v>47835.712000000021</v>
      </c>
      <c r="BI9" s="190">
        <f t="shared" si="20"/>
        <v>55946.642999999931</v>
      </c>
    </row>
    <row r="10" spans="1:61" ht="20.100000000000001" customHeight="1" x14ac:dyDescent="0.25">
      <c r="A10" s="207" t="s">
        <v>90</v>
      </c>
      <c r="B10" s="28">
        <v>170409.85000000006</v>
      </c>
      <c r="C10" s="311">
        <v>125525.65000000001</v>
      </c>
      <c r="D10" s="311">
        <v>131142.06000000003</v>
      </c>
      <c r="E10" s="311">
        <v>111314.47999999998</v>
      </c>
      <c r="F10" s="311">
        <v>139455.4</v>
      </c>
      <c r="G10" s="311">
        <v>172871.54000000007</v>
      </c>
      <c r="H10" s="311">
        <v>120986.90999999999</v>
      </c>
      <c r="I10" s="3">
        <v>199410.34000000003</v>
      </c>
      <c r="J10" s="112">
        <f>IF(I10="","",(I10-H10)/I10)</f>
        <v>0.39327664753994213</v>
      </c>
      <c r="K10" s="3">
        <v>215335.86</v>
      </c>
      <c r="L10" s="311">
        <v>234500.52</v>
      </c>
      <c r="M10" s="311">
        <v>245047.83999999971</v>
      </c>
      <c r="N10" s="311">
        <v>295201.40999999992</v>
      </c>
      <c r="O10" s="311">
        <v>217619.5400000001</v>
      </c>
      <c r="P10" s="311">
        <v>264598.62000000005</v>
      </c>
      <c r="Q10" s="311">
        <v>251381.47999999989</v>
      </c>
      <c r="R10" s="3">
        <v>227669.61000000016</v>
      </c>
      <c r="S10" s="112">
        <f>IF(R10="","",(R10-Q10)/Q10)</f>
        <v>-9.4326240739770265E-2</v>
      </c>
      <c r="U10" s="189" t="s">
        <v>90</v>
      </c>
      <c r="V10" s="28">
        <v>7083.5199999999986</v>
      </c>
      <c r="W10" s="311">
        <v>5734.7760000000007</v>
      </c>
      <c r="X10" s="311">
        <v>6986.2150000000011</v>
      </c>
      <c r="Y10" s="311">
        <v>8949.2860000000001</v>
      </c>
      <c r="Z10" s="311">
        <v>7735.4290000000001</v>
      </c>
      <c r="AA10" s="311">
        <v>8580.4020000000019</v>
      </c>
      <c r="AB10" s="311">
        <v>6735.8920000000016</v>
      </c>
      <c r="AC10" s="3">
        <v>10378.664999999992</v>
      </c>
      <c r="AD10" s="112">
        <f>IF(AC10="","",(AC10-AB10)/AB10)</f>
        <v>0.54080038694206933</v>
      </c>
      <c r="AE10" s="3">
        <v>46025.074999999961</v>
      </c>
      <c r="AF10" s="311">
        <v>44904.889000000003</v>
      </c>
      <c r="AG10" s="311">
        <v>48943.746000000036</v>
      </c>
      <c r="AH10" s="311">
        <v>56740.441000000035</v>
      </c>
      <c r="AI10" s="311">
        <v>53780.95900000001</v>
      </c>
      <c r="AJ10" s="311">
        <v>62171.204999999944</v>
      </c>
      <c r="AK10" s="311">
        <v>54331.439000000013</v>
      </c>
      <c r="AL10" s="3">
        <v>53618.425999999978</v>
      </c>
      <c r="AM10" s="112">
        <f>IF(AL10="","",(AL10-AK10)/AK10)</f>
        <v>-1.3123396197918396E-2</v>
      </c>
      <c r="AO10" s="212">
        <f t="shared" si="2"/>
        <v>0.41567550232571626</v>
      </c>
      <c r="AP10" s="314">
        <f t="shared" si="3"/>
        <v>0.45686088859129592</v>
      </c>
      <c r="AQ10" s="314">
        <f t="shared" si="4"/>
        <v>0.53272115749897475</v>
      </c>
      <c r="AR10" s="314">
        <f t="shared" si="5"/>
        <v>0.80396422819385238</v>
      </c>
      <c r="AS10" s="314">
        <f t="shared" si="6"/>
        <v>0.55468838065790216</v>
      </c>
      <c r="AT10" s="314">
        <f t="shared" si="7"/>
        <v>0.49634555231011412</v>
      </c>
      <c r="AU10" s="314">
        <f t="shared" si="8"/>
        <v>0.55674551899870839</v>
      </c>
      <c r="AV10" s="191">
        <f>IF(AC10="","",(AC10/I10)*10)</f>
        <v>0.52046774505273852</v>
      </c>
      <c r="AW10" s="112">
        <f>IF(AV10="","",(AV10-AU10)/AU10)</f>
        <v>-6.5160423762753328E-2</v>
      </c>
      <c r="AX10" s="191">
        <f t="shared" si="11"/>
        <v>2.1373623046342565</v>
      </c>
      <c r="AY10" s="314">
        <f t="shared" si="12"/>
        <v>1.914916393362369</v>
      </c>
      <c r="AZ10" s="314">
        <f t="shared" si="13"/>
        <v>1.9973139122548518</v>
      </c>
      <c r="BA10" s="314">
        <f t="shared" si="14"/>
        <v>1.9220924791653282</v>
      </c>
      <c r="BB10" s="314">
        <f t="shared" si="15"/>
        <v>2.4713295046942929</v>
      </c>
      <c r="BC10" s="314">
        <f t="shared" si="16"/>
        <v>2.3496420729631899</v>
      </c>
      <c r="BD10" s="314">
        <f t="shared" si="17"/>
        <v>2.1613143100279322</v>
      </c>
      <c r="BE10" s="191">
        <f>IF(AL10="","",(AL10/R10)*10)</f>
        <v>2.3550980739150886</v>
      </c>
      <c r="BF10" s="112">
        <f>IF(BE10="","",(BE10-BD10)/BD10)</f>
        <v>8.966014937672441E-2</v>
      </c>
      <c r="BH10" s="190">
        <f t="shared" si="19"/>
        <v>47595.547000000013</v>
      </c>
      <c r="BI10" s="190">
        <f t="shared" si="20"/>
        <v>43239.760999999984</v>
      </c>
    </row>
    <row r="11" spans="1:61" ht="20.100000000000001" customHeight="1" x14ac:dyDescent="0.25">
      <c r="A11" s="207" t="s">
        <v>91</v>
      </c>
      <c r="B11" s="28">
        <v>105742.86999999997</v>
      </c>
      <c r="C11" s="311">
        <v>146772.35999999993</v>
      </c>
      <c r="D11" s="311">
        <v>106191.60999999997</v>
      </c>
      <c r="E11" s="311">
        <v>156740.30999999991</v>
      </c>
      <c r="F11" s="311">
        <v>208322.54999999996</v>
      </c>
      <c r="G11" s="311">
        <v>182102.74999999991</v>
      </c>
      <c r="H11" s="311">
        <v>156424.29999999996</v>
      </c>
      <c r="I11" s="3">
        <v>210512.95000000007</v>
      </c>
      <c r="J11" s="112">
        <f t="shared" ref="J11:J23" si="25">IF(I11="","",(I11-H11)/I11)</f>
        <v>0.2569373998131711</v>
      </c>
      <c r="K11" s="3">
        <v>222013.68</v>
      </c>
      <c r="L11" s="311">
        <v>263893.25999999989</v>
      </c>
      <c r="M11" s="311">
        <v>299190.6300000003</v>
      </c>
      <c r="N11" s="311">
        <v>256106.34999999966</v>
      </c>
      <c r="O11" s="311">
        <v>230811.05</v>
      </c>
      <c r="P11" s="311">
        <v>216672.04999999973</v>
      </c>
      <c r="Q11" s="311">
        <v>236692.25999999989</v>
      </c>
      <c r="R11" s="3">
        <v>262543.83999999991</v>
      </c>
      <c r="S11" s="112">
        <f t="shared" ref="S11:S23" si="26">IF(R11="","",(R11-Q11)/Q11)</f>
        <v>0.10922021700244879</v>
      </c>
      <c r="U11" s="189" t="s">
        <v>91</v>
      </c>
      <c r="V11" s="28">
        <v>5269.9080000000022</v>
      </c>
      <c r="W11" s="311">
        <v>6791.5110000000022</v>
      </c>
      <c r="X11" s="311">
        <v>6331.175000000002</v>
      </c>
      <c r="Y11" s="311">
        <v>12356.189000000002</v>
      </c>
      <c r="Z11" s="311">
        <v>10013.188000000002</v>
      </c>
      <c r="AA11" s="311">
        <v>9709.3430000000008</v>
      </c>
      <c r="AB11" s="311">
        <v>9076.9680000000026</v>
      </c>
      <c r="AC11" s="3">
        <v>11136.808999999994</v>
      </c>
      <c r="AD11" s="112">
        <f t="shared" ref="AD11:AD23" si="27">IF(AC11="","",(AC11-AB11)/AB11)</f>
        <v>0.22693051247949653</v>
      </c>
      <c r="AE11" s="3">
        <v>47205.19600000004</v>
      </c>
      <c r="AF11" s="311">
        <v>52842.769000000008</v>
      </c>
      <c r="AG11" s="311">
        <v>54431.923000000046</v>
      </c>
      <c r="AH11" s="311">
        <v>55981.48</v>
      </c>
      <c r="AI11" s="311">
        <v>55053.410000000054</v>
      </c>
      <c r="AJ11" s="311">
        <v>55267.650999999962</v>
      </c>
      <c r="AK11" s="311">
        <v>56011.776000000005</v>
      </c>
      <c r="AL11" s="3">
        <v>66521.34500000003</v>
      </c>
      <c r="AM11" s="112">
        <f t="shared" ref="AM11:AM23" si="28">IF(AL11="","",(AL11-AK11)/AK11)</f>
        <v>0.18763141879307707</v>
      </c>
      <c r="AO11" s="212">
        <f t="shared" si="2"/>
        <v>0.4983700555886183</v>
      </c>
      <c r="AP11" s="314">
        <f t="shared" si="3"/>
        <v>0.46272411236012051</v>
      </c>
      <c r="AQ11" s="314">
        <f t="shared" si="4"/>
        <v>0.59620293919642087</v>
      </c>
      <c r="AR11" s="314">
        <f t="shared" si="5"/>
        <v>0.78832235306922693</v>
      </c>
      <c r="AS11" s="314">
        <f t="shared" si="6"/>
        <v>0.48065790285305188</v>
      </c>
      <c r="AT11" s="314">
        <f t="shared" si="7"/>
        <v>0.53317937263440585</v>
      </c>
      <c r="AU11" s="314">
        <f t="shared" si="8"/>
        <v>0.580278639571985</v>
      </c>
      <c r="AV11" s="191">
        <f t="shared" ref="AV11:AV23" si="29">IF(AC11="","",(AC11/I11)*10)</f>
        <v>0.52903201442001502</v>
      </c>
      <c r="AW11" s="112">
        <f t="shared" ref="AW11:AW23" si="30">IF(AV11="","",(AV11-AU11)/AU11)</f>
        <v>-8.8313823148426798E-2</v>
      </c>
      <c r="AX11" s="191">
        <f t="shared" si="11"/>
        <v>2.1262291584914967</v>
      </c>
      <c r="AY11" s="314">
        <f t="shared" si="12"/>
        <v>2.002429656596763</v>
      </c>
      <c r="AZ11" s="314">
        <f t="shared" si="13"/>
        <v>1.8193057382846511</v>
      </c>
      <c r="BA11" s="314">
        <f t="shared" si="14"/>
        <v>2.185868487837185</v>
      </c>
      <c r="BB11" s="314">
        <f t="shared" si="15"/>
        <v>2.3852155258597914</v>
      </c>
      <c r="BC11" s="314">
        <f t="shared" si="16"/>
        <v>2.5507512851796084</v>
      </c>
      <c r="BD11" s="314">
        <f t="shared" si="17"/>
        <v>2.3664388518661332</v>
      </c>
      <c r="BE11" s="191">
        <f t="shared" ref="BE11:BE23" si="31">IF(AL11="","",(AL11/R11)*10)</f>
        <v>2.5337233202652958</v>
      </c>
      <c r="BF11" s="112">
        <f t="shared" ref="BF11:BF23" si="32">IF(BE11="","",(BE11-BD11)/BD11)</f>
        <v>7.069038283716686E-2</v>
      </c>
      <c r="BH11" s="190">
        <f t="shared" si="19"/>
        <v>46934.808000000005</v>
      </c>
      <c r="BI11" s="190">
        <f t="shared" si="20"/>
        <v>55384.536000000036</v>
      </c>
    </row>
    <row r="12" spans="1:61" ht="20.100000000000001" customHeight="1" x14ac:dyDescent="0.25">
      <c r="A12" s="207" t="s">
        <v>92</v>
      </c>
      <c r="B12" s="28">
        <v>173043.08000000005</v>
      </c>
      <c r="C12" s="311">
        <v>88557.569999999978</v>
      </c>
      <c r="D12" s="311">
        <v>121066.39000000004</v>
      </c>
      <c r="E12" s="311">
        <v>142381.43</v>
      </c>
      <c r="F12" s="311">
        <v>163673.44999999992</v>
      </c>
      <c r="G12" s="311">
        <v>227727.18000000014</v>
      </c>
      <c r="H12" s="311">
        <v>155864.22</v>
      </c>
      <c r="I12" s="3">
        <v>234154.51999999981</v>
      </c>
      <c r="J12" s="112">
        <f t="shared" si="25"/>
        <v>0.33435314423996543</v>
      </c>
      <c r="K12" s="3">
        <v>215680.73000000007</v>
      </c>
      <c r="L12" s="311">
        <v>298357.37000000005</v>
      </c>
      <c r="M12" s="311">
        <v>243274.90999999974</v>
      </c>
      <c r="N12" s="311">
        <v>242334.35000000021</v>
      </c>
      <c r="O12" s="311">
        <v>229301.40999999997</v>
      </c>
      <c r="P12" s="311">
        <v>227631.27999999985</v>
      </c>
      <c r="Q12" s="311">
        <v>210682.02999999985</v>
      </c>
      <c r="R12" s="3">
        <v>281209.82000000007</v>
      </c>
      <c r="S12" s="112">
        <f t="shared" si="26"/>
        <v>0.3347594002203238</v>
      </c>
      <c r="U12" s="189" t="s">
        <v>92</v>
      </c>
      <c r="V12" s="28">
        <v>8468.7459999999992</v>
      </c>
      <c r="W12" s="311">
        <v>4467.674</v>
      </c>
      <c r="X12" s="311">
        <v>6989.1480000000029</v>
      </c>
      <c r="Y12" s="311">
        <v>11275.52199999999</v>
      </c>
      <c r="Z12" s="311">
        <v>8874.6120000000028</v>
      </c>
      <c r="AA12" s="311">
        <v>11770.861000000004</v>
      </c>
      <c r="AB12" s="311">
        <v>9312.0499999999993</v>
      </c>
      <c r="AC12" s="3">
        <v>14134.415999999999</v>
      </c>
      <c r="AD12" s="112">
        <f t="shared" si="27"/>
        <v>0.5178629839831187</v>
      </c>
      <c r="AE12" s="3">
        <v>45837.497000000039</v>
      </c>
      <c r="AF12" s="311">
        <v>51105.701000000001</v>
      </c>
      <c r="AG12" s="311">
        <v>50899.00499999999</v>
      </c>
      <c r="AH12" s="311">
        <v>50438.382000000049</v>
      </c>
      <c r="AI12" s="311">
        <v>52151.921999999926</v>
      </c>
      <c r="AJ12" s="311">
        <v>56091.163000000008</v>
      </c>
      <c r="AK12" s="311">
        <v>52692.622000000047</v>
      </c>
      <c r="AL12" s="3">
        <v>64576.995000000068</v>
      </c>
      <c r="AM12" s="112">
        <f t="shared" si="28"/>
        <v>0.22554149990865915</v>
      </c>
      <c r="AO12" s="212">
        <f t="shared" si="2"/>
        <v>0.48940102083250003</v>
      </c>
      <c r="AP12" s="314">
        <f t="shared" si="3"/>
        <v>0.50449374344847098</v>
      </c>
      <c r="AQ12" s="314">
        <f t="shared" si="4"/>
        <v>0.57729878622795316</v>
      </c>
      <c r="AR12" s="314">
        <f t="shared" si="5"/>
        <v>0.79192363779461905</v>
      </c>
      <c r="AS12" s="314">
        <f t="shared" si="6"/>
        <v>0.54221451310521085</v>
      </c>
      <c r="AT12" s="314">
        <f t="shared" si="7"/>
        <v>0.51688432623633229</v>
      </c>
      <c r="AU12" s="314">
        <f t="shared" si="8"/>
        <v>0.59744629011071293</v>
      </c>
      <c r="AV12" s="191">
        <f t="shared" si="29"/>
        <v>0.6036362654882772</v>
      </c>
      <c r="AW12" s="112">
        <f t="shared" si="30"/>
        <v>1.036072276290678E-2</v>
      </c>
      <c r="AX12" s="191">
        <f t="shared" si="11"/>
        <v>2.1252476751168277</v>
      </c>
      <c r="AY12" s="314">
        <f t="shared" si="12"/>
        <v>1.7129022487361378</v>
      </c>
      <c r="AZ12" s="314">
        <f t="shared" si="13"/>
        <v>2.0922422702776888</v>
      </c>
      <c r="BA12" s="314">
        <f t="shared" si="14"/>
        <v>2.0813550369561726</v>
      </c>
      <c r="BB12" s="314">
        <f t="shared" si="15"/>
        <v>2.2743829617096525</v>
      </c>
      <c r="BC12" s="314">
        <f t="shared" si="16"/>
        <v>2.4641236916121563</v>
      </c>
      <c r="BD12" s="314">
        <f t="shared" si="17"/>
        <v>2.5010496623751006</v>
      </c>
      <c r="BE12" s="191">
        <f t="shared" si="31"/>
        <v>2.2963990019978695</v>
      </c>
      <c r="BF12" s="112">
        <f t="shared" si="32"/>
        <v>-8.1825908319983681E-2</v>
      </c>
      <c r="BH12" s="190">
        <f t="shared" si="19"/>
        <v>43380.572000000044</v>
      </c>
      <c r="BI12" s="190">
        <f t="shared" si="20"/>
        <v>50442.579000000071</v>
      </c>
    </row>
    <row r="13" spans="1:61" ht="20.100000000000001" customHeight="1" x14ac:dyDescent="0.25">
      <c r="A13" s="207" t="s">
        <v>93</v>
      </c>
      <c r="B13" s="28">
        <v>153878.58000000007</v>
      </c>
      <c r="C13" s="311">
        <v>146271.1</v>
      </c>
      <c r="D13" s="311">
        <v>129654.32999999994</v>
      </c>
      <c r="E13" s="311">
        <v>179800.25999999989</v>
      </c>
      <c r="F13" s="311">
        <v>269493.00999999989</v>
      </c>
      <c r="G13" s="311">
        <v>237770.30999999997</v>
      </c>
      <c r="H13" s="311">
        <v>148079.01000000004</v>
      </c>
      <c r="I13" s="3">
        <v>204358.18000000011</v>
      </c>
      <c r="J13" s="112">
        <f t="shared" si="25"/>
        <v>0.27539475053066159</v>
      </c>
      <c r="K13" s="3">
        <v>248639.30000000008</v>
      </c>
      <c r="L13" s="311">
        <v>301296.24000000011</v>
      </c>
      <c r="M13" s="311">
        <v>302219.03000000003</v>
      </c>
      <c r="N13" s="311">
        <v>271364.13999999984</v>
      </c>
      <c r="O13" s="311">
        <v>280219.00999999989</v>
      </c>
      <c r="P13" s="311">
        <v>268822.42000000004</v>
      </c>
      <c r="Q13" s="311">
        <v>250779.80999999988</v>
      </c>
      <c r="R13" s="3">
        <v>254536.99999999991</v>
      </c>
      <c r="S13" s="112">
        <f t="shared" si="26"/>
        <v>1.4982027460663731E-2</v>
      </c>
      <c r="U13" s="189" t="s">
        <v>93</v>
      </c>
      <c r="V13" s="28">
        <v>8304.4390000000039</v>
      </c>
      <c r="W13" s="311">
        <v>7350.9219999999987</v>
      </c>
      <c r="X13" s="311">
        <v>8610.476999999999</v>
      </c>
      <c r="Y13" s="311">
        <v>14121.920000000007</v>
      </c>
      <c r="Z13" s="311">
        <v>13262.653999999999</v>
      </c>
      <c r="AA13" s="311">
        <v>12363.967000000001</v>
      </c>
      <c r="AB13" s="311">
        <v>8490.9230000000025</v>
      </c>
      <c r="AC13" s="3">
        <v>11281.840000000011</v>
      </c>
      <c r="AD13" s="112">
        <f t="shared" si="27"/>
        <v>0.32869418318833038</v>
      </c>
      <c r="AE13" s="3">
        <v>54364.509000000027</v>
      </c>
      <c r="AF13" s="311">
        <v>59788.318999999996</v>
      </c>
      <c r="AG13" s="311">
        <v>62714.63899999993</v>
      </c>
      <c r="AH13" s="311">
        <v>65018.055000000037</v>
      </c>
      <c r="AI13" s="311">
        <v>69122.01800000004</v>
      </c>
      <c r="AJ13" s="311">
        <v>69013.110000000117</v>
      </c>
      <c r="AK13" s="311">
        <v>62459.188000000002</v>
      </c>
      <c r="AL13" s="3">
        <v>65076.589000000095</v>
      </c>
      <c r="AM13" s="112">
        <f t="shared" si="28"/>
        <v>4.1905780139186125E-2</v>
      </c>
      <c r="AO13" s="212">
        <f t="shared" si="2"/>
        <v>0.53967478774498701</v>
      </c>
      <c r="AP13" s="314">
        <f t="shared" si="3"/>
        <v>0.50255463998014638</v>
      </c>
      <c r="AQ13" s="314">
        <f t="shared" si="4"/>
        <v>0.66411025378018629</v>
      </c>
      <c r="AR13" s="314">
        <f t="shared" si="5"/>
        <v>0.78542266846555253</v>
      </c>
      <c r="AS13" s="314">
        <f t="shared" si="6"/>
        <v>0.49213350654252608</v>
      </c>
      <c r="AT13" s="314">
        <f t="shared" si="7"/>
        <v>0.51999625184490039</v>
      </c>
      <c r="AU13" s="314">
        <f t="shared" si="8"/>
        <v>0.57340490053249282</v>
      </c>
      <c r="AV13" s="191">
        <f t="shared" si="29"/>
        <v>0.55206207062521329</v>
      </c>
      <c r="AW13" s="112">
        <f t="shared" si="30"/>
        <v>-3.7221219922361153E-2</v>
      </c>
      <c r="AX13" s="191">
        <f t="shared" si="11"/>
        <v>2.1864809384518056</v>
      </c>
      <c r="AY13" s="314">
        <f t="shared" si="12"/>
        <v>1.9843699011975713</v>
      </c>
      <c r="AZ13" s="314">
        <f t="shared" si="13"/>
        <v>2.0751386502696381</v>
      </c>
      <c r="BA13" s="314">
        <f t="shared" si="14"/>
        <v>2.3959707793373171</v>
      </c>
      <c r="BB13" s="314">
        <f t="shared" si="15"/>
        <v>2.4667140890976693</v>
      </c>
      <c r="BC13" s="314">
        <f t="shared" si="16"/>
        <v>2.5672378814237335</v>
      </c>
      <c r="BD13" s="314">
        <f t="shared" si="17"/>
        <v>2.4905987447713605</v>
      </c>
      <c r="BE13" s="191">
        <f t="shared" ref="BE13:BE19" si="33">IF(AL13="","",(AL13/R13)*10)</f>
        <v>2.5566651999512886</v>
      </c>
      <c r="BF13" s="112">
        <f t="shared" ref="BF13:BF19" si="34">IF(BE13="","",(BE13-BD13)/BD13)</f>
        <v>2.6526334407991167E-2</v>
      </c>
      <c r="BH13" s="190">
        <f t="shared" si="19"/>
        <v>53968.264999999999</v>
      </c>
      <c r="BI13" s="190">
        <f t="shared" si="20"/>
        <v>53794.749000000083</v>
      </c>
    </row>
    <row r="14" spans="1:61" ht="20.100000000000001" customHeight="1" x14ac:dyDescent="0.25">
      <c r="A14" s="207" t="s">
        <v>94</v>
      </c>
      <c r="B14" s="28">
        <v>172907.80999999991</v>
      </c>
      <c r="C14" s="311">
        <v>197865.85999999996</v>
      </c>
      <c r="D14" s="311">
        <v>108818.47999999997</v>
      </c>
      <c r="E14" s="311">
        <v>128700.31000000001</v>
      </c>
      <c r="F14" s="311">
        <v>196874.73</v>
      </c>
      <c r="G14" s="311">
        <v>236496.18999999983</v>
      </c>
      <c r="H14" s="311">
        <v>161852.32999999987</v>
      </c>
      <c r="I14" s="3">
        <v>159079.38999999987</v>
      </c>
      <c r="J14" s="112">
        <f t="shared" si="25"/>
        <v>-1.7431170687793086E-2</v>
      </c>
      <c r="K14" s="3">
        <v>188089.6999999999</v>
      </c>
      <c r="L14" s="311">
        <v>220263.89</v>
      </c>
      <c r="M14" s="311">
        <v>238438.41000000006</v>
      </c>
      <c r="N14" s="311">
        <v>192903.74999999985</v>
      </c>
      <c r="O14" s="311">
        <v>168311.4199999999</v>
      </c>
      <c r="P14" s="311">
        <v>186814.79000000024</v>
      </c>
      <c r="Q14" s="311">
        <v>210054.59999999992</v>
      </c>
      <c r="R14" s="3">
        <v>215921.85999999958</v>
      </c>
      <c r="S14" s="112">
        <f t="shared" si="26"/>
        <v>2.7932070994873059E-2</v>
      </c>
      <c r="U14" s="189" t="s">
        <v>94</v>
      </c>
      <c r="V14" s="28">
        <v>7854.7379999999985</v>
      </c>
      <c r="W14" s="311">
        <v>8326.2219999999998</v>
      </c>
      <c r="X14" s="311">
        <v>7079.4509999999991</v>
      </c>
      <c r="Y14" s="311">
        <v>9224.3630000000012</v>
      </c>
      <c r="Z14" s="311">
        <v>8588.8440000000028</v>
      </c>
      <c r="AA14" s="311">
        <v>10903.496999999998</v>
      </c>
      <c r="AB14" s="311">
        <v>9865.234000000004</v>
      </c>
      <c r="AC14" s="3">
        <v>9459.2879999999968</v>
      </c>
      <c r="AD14" s="112">
        <f t="shared" si="27"/>
        <v>-4.1149150643563753E-2</v>
      </c>
      <c r="AE14" s="3">
        <v>39184.329000000012</v>
      </c>
      <c r="AF14" s="311">
        <v>43186.20999999997</v>
      </c>
      <c r="AG14" s="311">
        <v>48896.256000000016</v>
      </c>
      <c r="AH14" s="311">
        <v>49231.409</v>
      </c>
      <c r="AI14" s="311">
        <v>41790.908999999992</v>
      </c>
      <c r="AJ14" s="311">
        <v>45062.92500000001</v>
      </c>
      <c r="AK14" s="311">
        <v>49950.609999999986</v>
      </c>
      <c r="AL14" s="3">
        <v>51111.20999999997</v>
      </c>
      <c r="AM14" s="112">
        <f t="shared" si="28"/>
        <v>2.3234951485076646E-2</v>
      </c>
      <c r="AO14" s="212">
        <f t="shared" si="2"/>
        <v>0.45427317597741834</v>
      </c>
      <c r="AP14" s="314">
        <f t="shared" si="3"/>
        <v>0.4208013449111434</v>
      </c>
      <c r="AQ14" s="314">
        <f t="shared" si="4"/>
        <v>0.65057433259497854</v>
      </c>
      <c r="AR14" s="314">
        <f t="shared" si="5"/>
        <v>0.71673199543963806</v>
      </c>
      <c r="AS14" s="314">
        <f t="shared" si="6"/>
        <v>0.436259341155668</v>
      </c>
      <c r="AT14" s="314">
        <f t="shared" si="7"/>
        <v>0.46104324133086483</v>
      </c>
      <c r="AU14" s="314">
        <f t="shared" si="8"/>
        <v>0.6095206661529069</v>
      </c>
      <c r="AV14" s="191">
        <f t="shared" si="29"/>
        <v>0.59462687152622384</v>
      </c>
      <c r="AW14" s="112">
        <f t="shared" si="30"/>
        <v>-2.4435257824296206E-2</v>
      </c>
      <c r="AX14" s="191">
        <f t="shared" si="11"/>
        <v>2.0832788291969222</v>
      </c>
      <c r="AY14" s="314">
        <f t="shared" si="12"/>
        <v>1.9606577364996127</v>
      </c>
      <c r="AZ14" s="314">
        <f t="shared" si="13"/>
        <v>2.0506870516373601</v>
      </c>
      <c r="BA14" s="314">
        <f t="shared" si="14"/>
        <v>2.5521229628765663</v>
      </c>
      <c r="BB14" s="314">
        <f t="shared" si="15"/>
        <v>2.4829514836248197</v>
      </c>
      <c r="BC14" s="314">
        <f t="shared" si="16"/>
        <v>2.412171166961671</v>
      </c>
      <c r="BD14" s="314">
        <f t="shared" si="17"/>
        <v>2.3779822008182636</v>
      </c>
      <c r="BE14" s="191">
        <f t="shared" si="33"/>
        <v>2.3671160483704643</v>
      </c>
      <c r="BF14" s="112">
        <f t="shared" si="34"/>
        <v>-4.5694843485625221E-3</v>
      </c>
      <c r="BH14" s="190">
        <f t="shared" si="19"/>
        <v>40085.375999999982</v>
      </c>
      <c r="BI14" s="190">
        <f t="shared" si="20"/>
        <v>41651.921999999977</v>
      </c>
    </row>
    <row r="15" spans="1:61" ht="20.100000000000001" customHeight="1" x14ac:dyDescent="0.25">
      <c r="A15" s="207" t="s">
        <v>95</v>
      </c>
      <c r="B15" s="28">
        <v>184668.65</v>
      </c>
      <c r="C15" s="311">
        <v>144340.81999999992</v>
      </c>
      <c r="D15" s="311">
        <v>80105.51999999996</v>
      </c>
      <c r="E15" s="311">
        <v>122946.30000000002</v>
      </c>
      <c r="F15" s="311">
        <v>216355.29000000004</v>
      </c>
      <c r="G15" s="311">
        <v>152646.59000000005</v>
      </c>
      <c r="H15" s="311">
        <v>150358.61999999979</v>
      </c>
      <c r="I15" s="3">
        <v>132546.37999999998</v>
      </c>
      <c r="J15" s="112">
        <f t="shared" si="25"/>
        <v>-0.13438496019280058</v>
      </c>
      <c r="K15" s="3">
        <v>276286.43999999977</v>
      </c>
      <c r="L15" s="311">
        <v>291231.52999999991</v>
      </c>
      <c r="M15" s="311">
        <v>295760.24000000017</v>
      </c>
      <c r="N15" s="311">
        <v>290599.48999999982</v>
      </c>
      <c r="O15" s="311">
        <v>290227.67999999964</v>
      </c>
      <c r="P15" s="311">
        <v>248925.34999999977</v>
      </c>
      <c r="Q15" s="311">
        <v>261701.74000000011</v>
      </c>
      <c r="R15" s="3">
        <v>269316.66000000021</v>
      </c>
      <c r="S15" s="112">
        <f t="shared" si="26"/>
        <v>2.9097704891072169E-2</v>
      </c>
      <c r="U15" s="189" t="s">
        <v>95</v>
      </c>
      <c r="V15" s="28">
        <v>8976.5390000000007</v>
      </c>
      <c r="W15" s="311">
        <v>8231.4969999999994</v>
      </c>
      <c r="X15" s="311">
        <v>7380.0529999999981</v>
      </c>
      <c r="Y15" s="311">
        <v>9158.0150000000012</v>
      </c>
      <c r="Z15" s="311">
        <v>11920.680999999999</v>
      </c>
      <c r="AA15" s="311">
        <v>8611.9049999999952</v>
      </c>
      <c r="AB15" s="311">
        <v>9047.8519999999971</v>
      </c>
      <c r="AC15" s="3">
        <v>10674.607000000007</v>
      </c>
      <c r="AD15" s="112">
        <f t="shared" si="27"/>
        <v>0.17979460760410435</v>
      </c>
      <c r="AE15" s="3">
        <v>64657.764999999978</v>
      </c>
      <c r="AF15" s="311">
        <v>67014.460999999996</v>
      </c>
      <c r="AG15" s="311">
        <v>62417.526999999995</v>
      </c>
      <c r="AH15" s="311">
        <v>71596.117000000057</v>
      </c>
      <c r="AI15" s="311">
        <v>76295.819000000003</v>
      </c>
      <c r="AJ15" s="311">
        <v>70793.574000000022</v>
      </c>
      <c r="AK15" s="311">
        <v>69747.713000000032</v>
      </c>
      <c r="AL15" s="3">
        <v>71919.804999999993</v>
      </c>
      <c r="AM15" s="112">
        <f t="shared" si="28"/>
        <v>3.1142125047167634E-2</v>
      </c>
      <c r="AO15" s="212">
        <f t="shared" si="2"/>
        <v>0.48608894904468092</v>
      </c>
      <c r="AP15" s="314">
        <f t="shared" si="3"/>
        <v>0.57028198953005838</v>
      </c>
      <c r="AQ15" s="314">
        <f t="shared" si="4"/>
        <v>0.92129144158854492</v>
      </c>
      <c r="AR15" s="314">
        <f t="shared" si="5"/>
        <v>0.7448792684285741</v>
      </c>
      <c r="AS15" s="314">
        <f t="shared" si="6"/>
        <v>0.55097709882665669</v>
      </c>
      <c r="AT15" s="314">
        <f t="shared" si="7"/>
        <v>0.56417277320115655</v>
      </c>
      <c r="AU15" s="314">
        <f t="shared" si="8"/>
        <v>0.60175146592859186</v>
      </c>
      <c r="AV15" s="191">
        <f t="shared" ref="AV15:AV18" si="35">IF(AC15="","",(AC15/I15)*10)</f>
        <v>0.80534881450553453</v>
      </c>
      <c r="AW15" s="112">
        <f t="shared" ref="AW15:AW18" si="36">IF(AV15="","",(AV15-AU15)/AU15)</f>
        <v>0.33834125898266276</v>
      </c>
      <c r="AX15" s="191">
        <f t="shared" si="11"/>
        <v>2.3402438787802988</v>
      </c>
      <c r="AY15" s="314">
        <f t="shared" si="12"/>
        <v>2.3010716250400503</v>
      </c>
      <c r="AZ15" s="314">
        <f t="shared" si="13"/>
        <v>2.1104096683178226</v>
      </c>
      <c r="BA15" s="314">
        <f t="shared" si="14"/>
        <v>2.4637385633402213</v>
      </c>
      <c r="BB15" s="314">
        <f t="shared" si="15"/>
        <v>2.6288264096656837</v>
      </c>
      <c r="BC15" s="314">
        <f t="shared" si="16"/>
        <v>2.843968041021137</v>
      </c>
      <c r="BD15" s="314">
        <f t="shared" si="17"/>
        <v>2.6651604609124879</v>
      </c>
      <c r="BE15" s="191">
        <f t="shared" si="33"/>
        <v>2.6704551066391486</v>
      </c>
      <c r="BF15" s="112">
        <f t="shared" si="34"/>
        <v>1.9866142411732899E-3</v>
      </c>
      <c r="BH15" s="190">
        <f t="shared" si="19"/>
        <v>60699.861000000034</v>
      </c>
      <c r="BI15" s="190">
        <f t="shared" si="20"/>
        <v>61245.197999999989</v>
      </c>
    </row>
    <row r="16" spans="1:61" ht="20.100000000000001" customHeight="1" x14ac:dyDescent="0.25">
      <c r="A16" s="207" t="s">
        <v>96</v>
      </c>
      <c r="B16" s="28">
        <v>175049.21999999997</v>
      </c>
      <c r="C16" s="311">
        <v>101082.92000000001</v>
      </c>
      <c r="D16" s="311">
        <v>69030.890000000014</v>
      </c>
      <c r="E16" s="311">
        <v>154535.30999999976</v>
      </c>
      <c r="F16" s="311">
        <v>191998.53000000006</v>
      </c>
      <c r="G16" s="311">
        <v>123638.51</v>
      </c>
      <c r="H16" s="311">
        <v>139910.50999999989</v>
      </c>
      <c r="I16" s="3">
        <v>158822.48999999996</v>
      </c>
      <c r="J16" s="112">
        <f t="shared" si="25"/>
        <v>0.119076208917264</v>
      </c>
      <c r="K16" s="3">
        <v>218413.52999999985</v>
      </c>
      <c r="L16" s="311">
        <v>269385.36999999994</v>
      </c>
      <c r="M16" s="311">
        <v>357795.17000000092</v>
      </c>
      <c r="N16" s="311">
        <v>308575.81999999948</v>
      </c>
      <c r="O16" s="311">
        <v>305395.48999999964</v>
      </c>
      <c r="P16" s="311">
        <v>278553.34999999945</v>
      </c>
      <c r="Q16" s="311">
        <v>249337.33</v>
      </c>
      <c r="R16" s="3">
        <v>308110.47000000003</v>
      </c>
      <c r="S16" s="112">
        <f t="shared" si="26"/>
        <v>0.2357173713218155</v>
      </c>
      <c r="U16" s="189" t="s">
        <v>96</v>
      </c>
      <c r="V16" s="28">
        <v>8917.1569999999974</v>
      </c>
      <c r="W16" s="311">
        <v>6317.9840000000004</v>
      </c>
      <c r="X16" s="311">
        <v>6844.7550000000019</v>
      </c>
      <c r="Y16" s="311">
        <v>12425.312000000002</v>
      </c>
      <c r="Z16" s="311">
        <v>11852.688999999998</v>
      </c>
      <c r="AA16" s="311">
        <v>8900.4360000000015</v>
      </c>
      <c r="AB16" s="311">
        <v>10720.157999999999</v>
      </c>
      <c r="AC16" s="3">
        <v>12834.20900000001</v>
      </c>
      <c r="AD16" s="112">
        <f t="shared" si="27"/>
        <v>0.19720334345818508</v>
      </c>
      <c r="AE16" s="3">
        <v>62505.198999999993</v>
      </c>
      <c r="AF16" s="311">
        <v>72259.178000000014</v>
      </c>
      <c r="AG16" s="311">
        <v>85069.483999999968</v>
      </c>
      <c r="AH16" s="311">
        <v>87588.735000000001</v>
      </c>
      <c r="AI16" s="311">
        <v>89099.010000000038</v>
      </c>
      <c r="AJ16" s="311">
        <v>82030.592000000048</v>
      </c>
      <c r="AK16" s="311">
        <v>75994.738000000041</v>
      </c>
      <c r="AL16" s="3">
        <v>86977.314999999813</v>
      </c>
      <c r="AM16" s="112">
        <f t="shared" si="28"/>
        <v>0.14451759804737752</v>
      </c>
      <c r="AO16" s="212">
        <f t="shared" si="2"/>
        <v>0.50940855377704619</v>
      </c>
      <c r="AP16" s="314">
        <f t="shared" si="3"/>
        <v>0.62502982699747878</v>
      </c>
      <c r="AQ16" s="314">
        <f t="shared" si="4"/>
        <v>0.99154958019518513</v>
      </c>
      <c r="AR16" s="314">
        <f t="shared" si="5"/>
        <v>0.80404355483546253</v>
      </c>
      <c r="AS16" s="314">
        <f t="shared" si="6"/>
        <v>0.61733227853359063</v>
      </c>
      <c r="AT16" s="314">
        <f t="shared" si="7"/>
        <v>0.71987570862832317</v>
      </c>
      <c r="AU16" s="314">
        <f t="shared" si="8"/>
        <v>0.76621534722445139</v>
      </c>
      <c r="AV16" s="191">
        <f t="shared" si="35"/>
        <v>0.80808511439406427</v>
      </c>
      <c r="AW16" s="112">
        <f t="shared" si="36"/>
        <v>5.4644908016111243E-2</v>
      </c>
      <c r="AX16" s="191">
        <f t="shared" si="11"/>
        <v>2.8617823721817981</v>
      </c>
      <c r="AY16" s="314">
        <f t="shared" si="12"/>
        <v>2.6823720233953323</v>
      </c>
      <c r="AZ16" s="314">
        <f t="shared" si="13"/>
        <v>2.3776029173339523</v>
      </c>
      <c r="BA16" s="314">
        <f t="shared" si="14"/>
        <v>2.8384834236201706</v>
      </c>
      <c r="BB16" s="314">
        <f t="shared" si="15"/>
        <v>2.9174959328967214</v>
      </c>
      <c r="BC16" s="314">
        <f t="shared" si="16"/>
        <v>2.9448790330469983</v>
      </c>
      <c r="BD16" s="314">
        <f t="shared" si="17"/>
        <v>3.0478684439269497</v>
      </c>
      <c r="BE16" s="191">
        <f t="shared" si="33"/>
        <v>2.8229263030237113</v>
      </c>
      <c r="BF16" s="112">
        <f t="shared" si="34"/>
        <v>-7.3803100442687522E-2</v>
      </c>
      <c r="BH16" s="190">
        <f t="shared" si="19"/>
        <v>65274.580000000045</v>
      </c>
      <c r="BI16" s="190">
        <f t="shared" si="20"/>
        <v>74143.105999999796</v>
      </c>
    </row>
    <row r="17" spans="1:61" ht="20.100000000000001" customHeight="1" x14ac:dyDescent="0.25">
      <c r="A17" s="207" t="s">
        <v>97</v>
      </c>
      <c r="B17" s="28">
        <v>143652.40999999997</v>
      </c>
      <c r="C17" s="311">
        <v>108321.03000000003</v>
      </c>
      <c r="D17" s="311">
        <v>126056.69</v>
      </c>
      <c r="E17" s="311">
        <v>102105.74999999991</v>
      </c>
      <c r="F17" s="311">
        <v>191150.96000000002</v>
      </c>
      <c r="G17" s="311">
        <v>143866.02999999988</v>
      </c>
      <c r="H17" s="311">
        <v>152234.65000000008</v>
      </c>
      <c r="I17" s="3">
        <v>131082.63999999996</v>
      </c>
      <c r="J17" s="112">
        <f t="shared" si="25"/>
        <v>-0.16136393041824709</v>
      </c>
      <c r="K17" s="3">
        <v>283992.13999999984</v>
      </c>
      <c r="L17" s="311">
        <v>340923.25</v>
      </c>
      <c r="M17" s="311">
        <v>307861.13000000047</v>
      </c>
      <c r="N17" s="311">
        <v>286413.15999999997</v>
      </c>
      <c r="O17" s="311">
        <v>274219.10999999993</v>
      </c>
      <c r="P17" s="311">
        <v>273526.25000000035</v>
      </c>
      <c r="Q17" s="311">
        <v>314633.96000000025</v>
      </c>
      <c r="R17" s="3">
        <v>307429.60000000068</v>
      </c>
      <c r="S17" s="112">
        <f t="shared" si="26"/>
        <v>-2.2897591855626686E-2</v>
      </c>
      <c r="U17" s="189" t="s">
        <v>97</v>
      </c>
      <c r="V17" s="28">
        <v>8623.6640000000007</v>
      </c>
      <c r="W17" s="311">
        <v>7729.3239999999987</v>
      </c>
      <c r="X17" s="311">
        <v>10518.219000000001</v>
      </c>
      <c r="Y17" s="311">
        <v>7756.1780000000035</v>
      </c>
      <c r="Z17" s="311">
        <v>12715.098000000002</v>
      </c>
      <c r="AA17" s="311">
        <v>10229.966999999997</v>
      </c>
      <c r="AB17" s="311">
        <v>10816.998999999996</v>
      </c>
      <c r="AC17" s="3">
        <v>10560.31900000001</v>
      </c>
      <c r="AD17" s="112">
        <f t="shared" si="27"/>
        <v>-2.3729317160885919E-2</v>
      </c>
      <c r="AE17" s="3">
        <v>75798.92399999997</v>
      </c>
      <c r="AF17" s="311">
        <v>78510.058999999979</v>
      </c>
      <c r="AG17" s="311">
        <v>82860.765000000043</v>
      </c>
      <c r="AH17" s="311">
        <v>82287.181999999913</v>
      </c>
      <c r="AI17" s="311">
        <v>81224.970999999918</v>
      </c>
      <c r="AJ17" s="311">
        <v>82936.982000000047</v>
      </c>
      <c r="AK17" s="311">
        <v>94006.22299999978</v>
      </c>
      <c r="AL17" s="3">
        <v>90470.093000000052</v>
      </c>
      <c r="AM17" s="112">
        <f t="shared" si="28"/>
        <v>-3.7615914001775566E-2</v>
      </c>
      <c r="AO17" s="212">
        <f t="shared" ref="AO17:AP23" si="37">(V17/B17)*10</f>
        <v>0.60031460662581315</v>
      </c>
      <c r="AP17" s="314">
        <f t="shared" si="37"/>
        <v>0.71355709966938063</v>
      </c>
      <c r="AQ17" s="314">
        <f t="shared" ref="AQ17:AT18" si="38">IF(X17="","",(X17/D17)*10)</f>
        <v>0.83440387019522733</v>
      </c>
      <c r="AR17" s="314">
        <f t="shared" si="38"/>
        <v>0.75962205850307263</v>
      </c>
      <c r="AS17" s="314">
        <f t="shared" si="38"/>
        <v>0.665186196292187</v>
      </c>
      <c r="AT17" s="314">
        <f t="shared" si="38"/>
        <v>0.71107592250929597</v>
      </c>
      <c r="AU17" s="314">
        <f t="shared" ref="AU17:AU22" si="39">(AB17/H17)*10</f>
        <v>0.71054776294358679</v>
      </c>
      <c r="AV17" s="191">
        <f t="shared" si="35"/>
        <v>0.80562300240520135</v>
      </c>
      <c r="AW17" s="112">
        <f t="shared" si="36"/>
        <v>0.13380555737413949</v>
      </c>
      <c r="AX17" s="191">
        <f t="shared" si="11"/>
        <v>2.669050065963094</v>
      </c>
      <c r="AY17" s="314">
        <f t="shared" si="12"/>
        <v>2.3028660849619373</v>
      </c>
      <c r="AZ17" s="314">
        <f t="shared" si="13"/>
        <v>2.6914981115024137</v>
      </c>
      <c r="BA17" s="314">
        <f t="shared" si="14"/>
        <v>2.8730237814491453</v>
      </c>
      <c r="BB17" s="314">
        <f t="shared" si="15"/>
        <v>2.9620463358662326</v>
      </c>
      <c r="BC17" s="314">
        <f t="shared" si="16"/>
        <v>3.0321397672069845</v>
      </c>
      <c r="BD17" s="314">
        <f t="shared" si="17"/>
        <v>2.9877964540127744</v>
      </c>
      <c r="BE17" s="191">
        <f t="shared" si="33"/>
        <v>2.9427905770947187</v>
      </c>
      <c r="BF17" s="112">
        <f t="shared" si="34"/>
        <v>-1.5063233928673531E-2</v>
      </c>
      <c r="BH17" s="190">
        <f t="shared" si="19"/>
        <v>83189.223999999784</v>
      </c>
      <c r="BI17" s="190">
        <f t="shared" si="20"/>
        <v>79909.774000000034</v>
      </c>
    </row>
    <row r="18" spans="1:61" ht="20.100000000000001" customHeight="1" thickBot="1" x14ac:dyDescent="0.3">
      <c r="A18" s="207" t="s">
        <v>98</v>
      </c>
      <c r="B18" s="28">
        <v>152913.45000000004</v>
      </c>
      <c r="C18" s="311">
        <v>216589.59999999995</v>
      </c>
      <c r="D18" s="311">
        <v>85917.549999999959</v>
      </c>
      <c r="E18" s="311">
        <v>230072.31999999998</v>
      </c>
      <c r="F18" s="311">
        <v>233366.15000000014</v>
      </c>
      <c r="G18" s="311">
        <v>149347.89999999994</v>
      </c>
      <c r="H18" s="311">
        <v>170050.74999999997</v>
      </c>
      <c r="I18" s="3">
        <v>147021.80000000005</v>
      </c>
      <c r="J18" s="112">
        <f t="shared" si="25"/>
        <v>-0.15663629475356661</v>
      </c>
      <c r="K18" s="3">
        <v>226068.2300000001</v>
      </c>
      <c r="L18" s="311">
        <v>257835.04999999996</v>
      </c>
      <c r="M18" s="311">
        <v>297135.57000000012</v>
      </c>
      <c r="N18" s="311">
        <v>191538.02999999988</v>
      </c>
      <c r="O18" s="311">
        <v>207146.76999999993</v>
      </c>
      <c r="P18" s="311">
        <v>199318.66999999981</v>
      </c>
      <c r="Q18" s="311">
        <v>191695.72</v>
      </c>
      <c r="R18" s="3">
        <v>235361.88999999998</v>
      </c>
      <c r="S18" s="112">
        <f t="shared" si="26"/>
        <v>0.22778896680635324</v>
      </c>
      <c r="U18" s="189" t="s">
        <v>98</v>
      </c>
      <c r="V18" s="28">
        <v>8608.0499999999975</v>
      </c>
      <c r="W18" s="311">
        <v>10777.051000000001</v>
      </c>
      <c r="X18" s="311">
        <v>8423.9280000000035</v>
      </c>
      <c r="Y18" s="311">
        <v>14158.847</v>
      </c>
      <c r="Z18" s="311">
        <v>13639.642000000007</v>
      </c>
      <c r="AA18" s="311">
        <v>9440.7710000000006</v>
      </c>
      <c r="AB18" s="311">
        <v>11558.283000000007</v>
      </c>
      <c r="AC18" s="3">
        <v>13741.838999999994</v>
      </c>
      <c r="AD18" s="112">
        <f t="shared" si="27"/>
        <v>0.18891698706460003</v>
      </c>
      <c r="AE18" s="3">
        <v>50975.751000000069</v>
      </c>
      <c r="AF18" s="311">
        <v>55476.897000000012</v>
      </c>
      <c r="AG18" s="311">
        <v>59634.482000000025</v>
      </c>
      <c r="AH18" s="311">
        <v>54113.734999999979</v>
      </c>
      <c r="AI18" s="311">
        <v>57504.426999999996</v>
      </c>
      <c r="AJ18" s="311">
        <v>58105.801000000007</v>
      </c>
      <c r="AK18" s="311">
        <v>58922.750999999997</v>
      </c>
      <c r="AL18" s="3">
        <v>63970.244000000006</v>
      </c>
      <c r="AM18" s="112">
        <f t="shared" si="28"/>
        <v>8.5662887667957155E-2</v>
      </c>
      <c r="AO18" s="212">
        <f t="shared" si="37"/>
        <v>0.56293609227965202</v>
      </c>
      <c r="AP18" s="314">
        <f t="shared" si="37"/>
        <v>0.49757933898949919</v>
      </c>
      <c r="AQ18" s="314">
        <f t="shared" si="38"/>
        <v>0.98046650538801527</v>
      </c>
      <c r="AR18" s="314">
        <f t="shared" si="38"/>
        <v>0.61540853762851611</v>
      </c>
      <c r="AS18" s="314">
        <f t="shared" si="38"/>
        <v>0.58447388363736552</v>
      </c>
      <c r="AT18" s="314">
        <f t="shared" si="38"/>
        <v>0.63213282543644767</v>
      </c>
      <c r="AU18" s="314">
        <f t="shared" si="39"/>
        <v>0.67969609072585735</v>
      </c>
      <c r="AV18" s="191">
        <f t="shared" si="35"/>
        <v>0.93468036712922786</v>
      </c>
      <c r="AW18" s="112">
        <f t="shared" si="36"/>
        <v>0.37514453868797315</v>
      </c>
      <c r="AX18" s="191">
        <f t="shared" si="11"/>
        <v>2.2548834482403852</v>
      </c>
      <c r="AY18" s="314">
        <f t="shared" si="12"/>
        <v>2.1516429593261281</v>
      </c>
      <c r="AZ18" s="314">
        <f t="shared" si="13"/>
        <v>2.0069789019200899</v>
      </c>
      <c r="BA18" s="314">
        <f t="shared" si="14"/>
        <v>2.825221445579241</v>
      </c>
      <c r="BB18" s="314">
        <f t="shared" si="15"/>
        <v>2.7760233480831014</v>
      </c>
      <c r="BC18" s="314">
        <f t="shared" si="16"/>
        <v>2.9152211882609924</v>
      </c>
      <c r="BD18" s="314">
        <f t="shared" si="17"/>
        <v>3.0737645577063484</v>
      </c>
      <c r="BE18" s="191">
        <f t="shared" si="33"/>
        <v>2.7179525113432765</v>
      </c>
      <c r="BF18" s="112">
        <f t="shared" si="34"/>
        <v>-0.11575774256066632</v>
      </c>
      <c r="BH18" s="190">
        <f t="shared" si="19"/>
        <v>47364.467999999993</v>
      </c>
      <c r="BI18" s="190">
        <f t="shared" si="20"/>
        <v>50228.405000000013</v>
      </c>
    </row>
    <row r="19" spans="1:61" ht="20.100000000000001" customHeight="1" thickBot="1" x14ac:dyDescent="0.3">
      <c r="A19" s="334" t="s">
        <v>139</v>
      </c>
      <c r="B19" s="335">
        <f>SUM(B7:B18)</f>
        <v>1816262.9199999997</v>
      </c>
      <c r="C19" s="336">
        <f>SUM(C7:C18)</f>
        <v>1636088.4299999995</v>
      </c>
      <c r="D19" s="336">
        <f t="shared" ref="D19:I19" si="40">SUM(D7:D18)</f>
        <v>1296144.57</v>
      </c>
      <c r="E19" s="336">
        <f t="shared" si="40"/>
        <v>1599529.9399999997</v>
      </c>
      <c r="F19" s="336">
        <f t="shared" si="40"/>
        <v>2330198.42</v>
      </c>
      <c r="G19" s="336">
        <f t="shared" si="40"/>
        <v>2161091.4399999995</v>
      </c>
      <c r="H19" s="336">
        <f t="shared" si="40"/>
        <v>1795935.5599999998</v>
      </c>
      <c r="I19" s="336">
        <f t="shared" si="40"/>
        <v>2091209.14</v>
      </c>
      <c r="J19" s="118">
        <f t="shared" si="25"/>
        <v>0.1411975370383089</v>
      </c>
      <c r="K19" s="337">
        <f>SUM(K7:K18)</f>
        <v>2666453.899999999</v>
      </c>
      <c r="L19" s="336">
        <f t="shared" ref="L19:R19" si="41">SUM(L7:L18)</f>
        <v>3078610.44</v>
      </c>
      <c r="M19" s="336">
        <f t="shared" si="41"/>
        <v>3362678.8800000013</v>
      </c>
      <c r="N19" s="336">
        <f t="shared" si="41"/>
        <v>3040615.0999999987</v>
      </c>
      <c r="O19" s="336">
        <f t="shared" si="41"/>
        <v>2836168.3299999991</v>
      </c>
      <c r="P19" s="336">
        <f t="shared" si="41"/>
        <v>2798188.63</v>
      </c>
      <c r="Q19" s="336">
        <f t="shared" si="41"/>
        <v>2777631.4</v>
      </c>
      <c r="R19" s="337">
        <f t="shared" si="41"/>
        <v>2985815.3900000006</v>
      </c>
      <c r="S19" s="118">
        <f t="shared" si="26"/>
        <v>7.4950185975000388E-2</v>
      </c>
      <c r="T19" s="339"/>
      <c r="U19" s="338"/>
      <c r="V19" s="335">
        <f>SUM(V7:V18)</f>
        <v>89493.365000000005</v>
      </c>
      <c r="W19" s="336">
        <f>SUM(W7:W18)</f>
        <v>81914.569000000003</v>
      </c>
      <c r="X19" s="336">
        <f t="shared" ref="X19:AC19" si="42">SUM(X7:X18)</f>
        <v>86371.3</v>
      </c>
      <c r="Y19" s="336">
        <f t="shared" si="42"/>
        <v>122399.001</v>
      </c>
      <c r="Z19" s="336">
        <f t="shared" si="42"/>
        <v>125153.99099999999</v>
      </c>
      <c r="AA19" s="336">
        <f t="shared" si="42"/>
        <v>116754.90900000001</v>
      </c>
      <c r="AB19" s="336">
        <f t="shared" si="42"/>
        <v>109963.90500000001</v>
      </c>
      <c r="AC19" s="336">
        <f t="shared" si="42"/>
        <v>133751.81100000005</v>
      </c>
      <c r="AD19" s="118">
        <f t="shared" si="27"/>
        <v>0.2163246749012781</v>
      </c>
      <c r="AE19" s="337">
        <f>SUM(AE7:AE18)</f>
        <v>614380.20500000007</v>
      </c>
      <c r="AF19" s="336">
        <f>SUM(AF7:AF18)</f>
        <v>656918.25999999989</v>
      </c>
      <c r="AG19" s="336">
        <f t="shared" ref="AG19:AL19" si="43">SUM(AG7:AG18)</f>
        <v>703504.83499999996</v>
      </c>
      <c r="AH19" s="336">
        <f t="shared" si="43"/>
        <v>720793.56200000015</v>
      </c>
      <c r="AI19" s="336">
        <f t="shared" si="43"/>
        <v>726284.80299999984</v>
      </c>
      <c r="AJ19" s="336">
        <f t="shared" si="43"/>
        <v>735533.90500000014</v>
      </c>
      <c r="AK19" s="336">
        <f t="shared" si="43"/>
        <v>723670.50300000003</v>
      </c>
      <c r="AL19" s="336">
        <f t="shared" si="43"/>
        <v>777923.7799999998</v>
      </c>
      <c r="AM19" s="118">
        <f t="shared" si="28"/>
        <v>7.4969584603892261E-2</v>
      </c>
      <c r="AO19" s="340">
        <f t="shared" ref="AO19" si="44">(V19/B19)*10</f>
        <v>0.49273353551698351</v>
      </c>
      <c r="AP19" s="341">
        <f t="shared" ref="AP19" si="45">(W19/C19)*10</f>
        <v>0.50067323683720466</v>
      </c>
      <c r="AQ19" s="341">
        <f t="shared" ref="AQ19" si="46">IF(X19="","",(X19/D19)*10)</f>
        <v>0.66637088176051229</v>
      </c>
      <c r="AR19" s="341">
        <f t="shared" ref="AR19" si="47">IF(Y19="","",(Y19/E19)*10)</f>
        <v>0.76521856790001697</v>
      </c>
      <c r="AS19" s="341">
        <f t="shared" ref="AS19" si="48">IF(Z19="","",(Z19/F19)*10)</f>
        <v>0.53709585383720237</v>
      </c>
      <c r="AT19" s="341">
        <f t="shared" ref="AT19" si="49">IF(AA19="","",(AA19/G19)*10)</f>
        <v>0.5402589952417749</v>
      </c>
      <c r="AU19" s="341">
        <f t="shared" ref="AU19" si="50">(AB19/H19)*10</f>
        <v>0.61229315488357516</v>
      </c>
      <c r="AV19" s="343">
        <f t="shared" ref="AV19" si="51">IF(AC19="","",(AC19/I19)*10)</f>
        <v>0.63959079195684876</v>
      </c>
      <c r="AW19" s="118">
        <f t="shared" si="30"/>
        <v>4.4582626566295878E-2</v>
      </c>
      <c r="AX19" s="342">
        <f t="shared" ref="AX19" si="52">(AE19/K19)*10</f>
        <v>2.3041096078953411</v>
      </c>
      <c r="AY19" s="341">
        <f t="shared" ref="AY19" si="53">(AF19/L19)*10</f>
        <v>2.1338141762424474</v>
      </c>
      <c r="AZ19" s="341">
        <f t="shared" ref="AZ19" si="54">(AG19/M19)*10</f>
        <v>2.0920963913152471</v>
      </c>
      <c r="BA19" s="341">
        <f t="shared" ref="BA19" si="55">(AH19/N19)*10</f>
        <v>2.3705518070998215</v>
      </c>
      <c r="BB19" s="341">
        <f t="shared" ref="BB19" si="56">(AI19/O19)*10</f>
        <v>2.5607958290684389</v>
      </c>
      <c r="BC19" s="341">
        <f t="shared" ref="BC19" si="57">(AJ19/P19)*10</f>
        <v>2.6286072965709972</v>
      </c>
      <c r="BD19" s="341">
        <f t="shared" ref="BD19" si="58">(AK19/Q19)*10</f>
        <v>2.6053511023816913</v>
      </c>
      <c r="BE19" s="342">
        <f t="shared" si="33"/>
        <v>2.6053981187363351</v>
      </c>
      <c r="BF19" s="118">
        <f t="shared" si="34"/>
        <v>1.8046072408739635E-5</v>
      </c>
      <c r="BH19" s="190"/>
      <c r="BI19" s="190"/>
    </row>
    <row r="20" spans="1:61" ht="20.100000000000001" customHeight="1" x14ac:dyDescent="0.25">
      <c r="A20" s="207" t="s">
        <v>99</v>
      </c>
      <c r="B20" s="28">
        <f>SUM(B7:B9)</f>
        <v>383996.99999999988</v>
      </c>
      <c r="C20" s="311">
        <f>SUM(C7:C9)</f>
        <v>360761.51999999996</v>
      </c>
      <c r="D20" s="311">
        <f>SUM(D7:D9)</f>
        <v>338161.04999999993</v>
      </c>
      <c r="E20" s="311">
        <f t="shared" ref="E20:F20" si="59">SUM(E7:E9)</f>
        <v>270933.47000000003</v>
      </c>
      <c r="F20" s="311">
        <f t="shared" si="59"/>
        <v>519508.35</v>
      </c>
      <c r="G20" s="311">
        <f t="shared" ref="G20:H20" si="60">SUM(G7:G9)</f>
        <v>534624.43999999983</v>
      </c>
      <c r="H20" s="311">
        <f t="shared" si="60"/>
        <v>440174.26000000007</v>
      </c>
      <c r="I20" s="3">
        <f t="shared" ref="I20" si="61">SUM(I7:I9)</f>
        <v>514220.45000000007</v>
      </c>
      <c r="J20" s="112">
        <f t="shared" si="25"/>
        <v>0.14399697639407377</v>
      </c>
      <c r="K20" s="3">
        <f>SUM(K7:K9)</f>
        <v>571934.28999999992</v>
      </c>
      <c r="L20" s="311">
        <f>SUM(L7:L9)</f>
        <v>600923.96</v>
      </c>
      <c r="M20" s="311">
        <f>SUM(M7:M9)</f>
        <v>775955.95</v>
      </c>
      <c r="N20" s="311">
        <f t="shared" ref="N20:R20" si="62">SUM(N7:N9)</f>
        <v>705578.6</v>
      </c>
      <c r="O20" s="311">
        <f t="shared" si="62"/>
        <v>632916.85000000009</v>
      </c>
      <c r="P20" s="311">
        <f t="shared" ref="P20" si="63">SUM(P7:P9)</f>
        <v>633325.84999999986</v>
      </c>
      <c r="Q20" s="311">
        <f t="shared" si="62"/>
        <v>600672.46999999974</v>
      </c>
      <c r="R20" s="3">
        <f t="shared" si="62"/>
        <v>623714.6399999999</v>
      </c>
      <c r="S20" s="112">
        <f t="shared" si="26"/>
        <v>3.8360622720066011E-2</v>
      </c>
      <c r="U20" s="189" t="s">
        <v>99</v>
      </c>
      <c r="V20" s="28">
        <f>SUM(V7:V9)</f>
        <v>17386.603999999999</v>
      </c>
      <c r="W20" s="311">
        <f t="shared" ref="W20:AI20" si="64">SUM(W7:W9)</f>
        <v>16187.608</v>
      </c>
      <c r="X20" s="311">
        <f>SUM(X7:X9)</f>
        <v>17207.878999999994</v>
      </c>
      <c r="Y20" s="311">
        <f t="shared" ref="Y20:Z20" si="65">SUM(Y7:Y9)</f>
        <v>22973.369000000002</v>
      </c>
      <c r="Z20" s="311">
        <f t="shared" si="65"/>
        <v>26551.153999999995</v>
      </c>
      <c r="AA20" s="311">
        <f t="shared" ref="AA20:AC20" si="66">SUM(AA7:AA9)</f>
        <v>26243.759999999998</v>
      </c>
      <c r="AB20" s="311">
        <f t="shared" si="66"/>
        <v>24339.546000000002</v>
      </c>
      <c r="AC20" s="3">
        <f t="shared" si="66"/>
        <v>29549.818999999996</v>
      </c>
      <c r="AD20" s="112">
        <f t="shared" si="27"/>
        <v>0.21406615390443162</v>
      </c>
      <c r="AE20" s="3">
        <f t="shared" si="64"/>
        <v>127825.96000000005</v>
      </c>
      <c r="AF20" s="311">
        <f t="shared" si="64"/>
        <v>131829.77699999997</v>
      </c>
      <c r="AG20" s="311">
        <f t="shared" si="64"/>
        <v>147637.00799999994</v>
      </c>
      <c r="AH20" s="311">
        <f t="shared" si="64"/>
        <v>147798.02600000007</v>
      </c>
      <c r="AI20" s="311">
        <f t="shared" si="64"/>
        <v>150261.35799999989</v>
      </c>
      <c r="AJ20" s="311">
        <f t="shared" ref="AJ20:AL20" si="67">SUM(AJ7:AJ9)</f>
        <v>154060.902</v>
      </c>
      <c r="AK20" s="311">
        <f t="shared" si="67"/>
        <v>149553.44300000003</v>
      </c>
      <c r="AL20" s="3">
        <f t="shared" si="67"/>
        <v>163681.75799999991</v>
      </c>
      <c r="AM20" s="112">
        <f t="shared" si="28"/>
        <v>9.4470008289945437E-2</v>
      </c>
      <c r="AO20" s="210">
        <f t="shared" si="37"/>
        <v>0.45277968317460826</v>
      </c>
      <c r="AP20" s="313">
        <f t="shared" si="37"/>
        <v>0.44870661372088694</v>
      </c>
      <c r="AQ20" s="313">
        <f t="shared" ref="AQ20:AT22" si="68">(X20/D20)*10</f>
        <v>0.50886638186154198</v>
      </c>
      <c r="AR20" s="313">
        <f t="shared" si="68"/>
        <v>0.84793395958055684</v>
      </c>
      <c r="AS20" s="313">
        <f t="shared" si="68"/>
        <v>0.51108233390281399</v>
      </c>
      <c r="AT20" s="313">
        <f t="shared" si="68"/>
        <v>0.49088216019454722</v>
      </c>
      <c r="AU20" s="313">
        <f t="shared" si="39"/>
        <v>0.55295250567354837</v>
      </c>
      <c r="AV20" s="211">
        <f t="shared" si="29"/>
        <v>0.57465273891771496</v>
      </c>
      <c r="AW20" s="124">
        <f t="shared" si="30"/>
        <v>3.9244298599811309E-2</v>
      </c>
      <c r="AX20" s="211">
        <f t="shared" si="11"/>
        <v>2.2349763291863489</v>
      </c>
      <c r="AY20" s="313">
        <f t="shared" si="12"/>
        <v>2.1937846678638007</v>
      </c>
      <c r="AZ20" s="313">
        <f t="shared" si="13"/>
        <v>1.9026467675130263</v>
      </c>
      <c r="BA20" s="313">
        <f t="shared" si="14"/>
        <v>2.094706755562032</v>
      </c>
      <c r="BB20" s="313">
        <f t="shared" si="15"/>
        <v>2.3741089844582248</v>
      </c>
      <c r="BC20" s="313">
        <f t="shared" si="16"/>
        <v>2.4325693006214739</v>
      </c>
      <c r="BD20" s="313">
        <f t="shared" si="17"/>
        <v>2.4897668940945485</v>
      </c>
      <c r="BE20" s="211">
        <f t="shared" si="31"/>
        <v>2.624305211113851</v>
      </c>
      <c r="BF20" s="124">
        <f t="shared" si="32"/>
        <v>5.4036511345063029E-2</v>
      </c>
      <c r="BH20" s="190"/>
      <c r="BI20" s="190"/>
    </row>
    <row r="21" spans="1:61" ht="20.100000000000001" customHeight="1" x14ac:dyDescent="0.25">
      <c r="A21" s="207" t="s">
        <v>100</v>
      </c>
      <c r="B21" s="28">
        <f>SUM(B10:B12)</f>
        <v>449195.80000000005</v>
      </c>
      <c r="C21" s="311">
        <f>SUM(C10:C12)</f>
        <v>360855.57999999996</v>
      </c>
      <c r="D21" s="311">
        <f>SUM(D10:D12)</f>
        <v>358400.06000000006</v>
      </c>
      <c r="E21" s="311">
        <f t="shared" ref="E21:F21" si="69">SUM(E10:E12)</f>
        <v>410436.21999999991</v>
      </c>
      <c r="F21" s="311">
        <f t="shared" si="69"/>
        <v>511451.39999999991</v>
      </c>
      <c r="G21" s="311">
        <f t="shared" ref="G21:H21" si="70">SUM(G10:G12)</f>
        <v>582701.47000000009</v>
      </c>
      <c r="H21" s="311">
        <f t="shared" si="70"/>
        <v>433275.42999999993</v>
      </c>
      <c r="I21" s="3">
        <f>IF(I12="","",SUM(I10:I12))</f>
        <v>644077.80999999994</v>
      </c>
      <c r="J21" s="112">
        <f t="shared" si="25"/>
        <v>0.32729334364119766</v>
      </c>
      <c r="K21" s="3">
        <f>SUM(K10:K12)</f>
        <v>653030.27</v>
      </c>
      <c r="L21" s="311">
        <f>SUM(L10:L12)</f>
        <v>796751.14999999991</v>
      </c>
      <c r="M21" s="311">
        <f>SUM(M10:M12)</f>
        <v>787513.37999999966</v>
      </c>
      <c r="N21" s="311">
        <f t="shared" ref="N21:Q21" si="71">SUM(N10:N12)</f>
        <v>793642.10999999975</v>
      </c>
      <c r="O21" s="311">
        <f t="shared" si="71"/>
        <v>677732</v>
      </c>
      <c r="P21" s="311">
        <f t="shared" ref="P21" si="72">SUM(P10:P12)</f>
        <v>708901.94999999972</v>
      </c>
      <c r="Q21" s="311">
        <f t="shared" si="71"/>
        <v>698755.76999999955</v>
      </c>
      <c r="R21" s="3">
        <f>IF(R12="","",SUM(R10:R12))</f>
        <v>771423.27000000014</v>
      </c>
      <c r="S21" s="112">
        <f t="shared" si="26"/>
        <v>0.10399556342840736</v>
      </c>
      <c r="U21" s="189" t="s">
        <v>100</v>
      </c>
      <c r="V21" s="28">
        <f>SUM(V10:V12)</f>
        <v>20822.173999999999</v>
      </c>
      <c r="W21" s="311">
        <f t="shared" ref="W21:AI21" si="73">SUM(W10:W12)</f>
        <v>16993.961000000003</v>
      </c>
      <c r="X21" s="311">
        <f>SUM(X10:X12)</f>
        <v>20306.538000000008</v>
      </c>
      <c r="Y21" s="311">
        <f t="shared" ref="Y21:Z21" si="74">SUM(Y10:Y12)</f>
        <v>32580.996999999992</v>
      </c>
      <c r="Z21" s="311">
        <f t="shared" si="74"/>
        <v>26623.229000000007</v>
      </c>
      <c r="AA21" s="311">
        <f t="shared" ref="AA21:AB21" si="75">SUM(AA10:AA12)</f>
        <v>30060.606000000007</v>
      </c>
      <c r="AB21" s="311">
        <f t="shared" si="75"/>
        <v>25124.910000000003</v>
      </c>
      <c r="AC21" s="3">
        <f>IF(AC12="","",SUM(AC10:AC12))</f>
        <v>35649.889999999985</v>
      </c>
      <c r="AD21" s="112">
        <f t="shared" si="27"/>
        <v>0.41890617717635525</v>
      </c>
      <c r="AE21" s="3">
        <f t="shared" si="73"/>
        <v>139067.76800000004</v>
      </c>
      <c r="AF21" s="311">
        <f t="shared" si="73"/>
        <v>148853.359</v>
      </c>
      <c r="AG21" s="311">
        <f t="shared" si="73"/>
        <v>154274.67400000006</v>
      </c>
      <c r="AH21" s="311">
        <f t="shared" si="73"/>
        <v>163160.30300000007</v>
      </c>
      <c r="AI21" s="311">
        <f t="shared" si="73"/>
        <v>160986.291</v>
      </c>
      <c r="AJ21" s="311">
        <f t="shared" ref="AJ21:AK21" si="76">SUM(AJ10:AJ12)</f>
        <v>173530.01899999991</v>
      </c>
      <c r="AK21" s="311">
        <f t="shared" si="76"/>
        <v>163035.83700000006</v>
      </c>
      <c r="AL21" s="3">
        <f>IF(AL12="","",SUM(AL10:AL12))</f>
        <v>184716.76600000006</v>
      </c>
      <c r="AM21" s="112">
        <f t="shared" si="28"/>
        <v>0.13298259694891496</v>
      </c>
      <c r="AO21" s="212">
        <f t="shared" si="37"/>
        <v>0.4635433813049899</v>
      </c>
      <c r="AP21" s="314">
        <f t="shared" si="37"/>
        <v>0.4709352422927755</v>
      </c>
      <c r="AQ21" s="314">
        <f t="shared" si="68"/>
        <v>0.56658857702200172</v>
      </c>
      <c r="AR21" s="314">
        <f t="shared" si="68"/>
        <v>0.7938138841645116</v>
      </c>
      <c r="AS21" s="314">
        <f t="shared" si="68"/>
        <v>0.52054269477021697</v>
      </c>
      <c r="AT21" s="314">
        <f t="shared" si="68"/>
        <v>0.51588347631935783</v>
      </c>
      <c r="AU21" s="314">
        <f t="shared" si="39"/>
        <v>0.57988310114884678</v>
      </c>
      <c r="AV21" s="191">
        <f t="shared" si="29"/>
        <v>0.5535028446330108</v>
      </c>
      <c r="AW21" s="112">
        <f t="shared" si="30"/>
        <v>-4.5492369864843819E-2</v>
      </c>
      <c r="AX21" s="191">
        <f t="shared" si="11"/>
        <v>2.1295761374124362</v>
      </c>
      <c r="AY21" s="314">
        <f t="shared" si="12"/>
        <v>1.8682540841014164</v>
      </c>
      <c r="AZ21" s="314">
        <f t="shared" si="13"/>
        <v>1.9590101948490086</v>
      </c>
      <c r="BA21" s="314">
        <f t="shared" si="14"/>
        <v>2.0558423115930697</v>
      </c>
      <c r="BB21" s="314">
        <f t="shared" si="15"/>
        <v>2.3753680068227561</v>
      </c>
      <c r="BC21" s="314">
        <f t="shared" si="16"/>
        <v>2.4478705270877024</v>
      </c>
      <c r="BD21" s="314">
        <f t="shared" si="17"/>
        <v>2.3332306365069466</v>
      </c>
      <c r="BE21" s="191">
        <f t="shared" si="31"/>
        <v>2.3944930517846581</v>
      </c>
      <c r="BF21" s="112">
        <f t="shared" si="32"/>
        <v>2.625647645764962E-2</v>
      </c>
      <c r="BH21" s="190"/>
      <c r="BI21" s="190"/>
    </row>
    <row r="22" spans="1:61" ht="20.100000000000001" customHeight="1" x14ac:dyDescent="0.25">
      <c r="A22" s="207" t="s">
        <v>101</v>
      </c>
      <c r="B22" s="28">
        <f>SUM(B13:B15)</f>
        <v>511455.04000000004</v>
      </c>
      <c r="C22" s="311">
        <f>SUM(C13:C15)</f>
        <v>488477.77999999991</v>
      </c>
      <c r="D22" s="311">
        <f>SUM(D13:D15)</f>
        <v>318578.32999999984</v>
      </c>
      <c r="E22" s="311">
        <f t="shared" ref="E22:F22" si="77">SUM(E13:E15)</f>
        <v>431446.86999999988</v>
      </c>
      <c r="F22" s="311">
        <f t="shared" si="77"/>
        <v>682723.02999999991</v>
      </c>
      <c r="G22" s="311">
        <f t="shared" ref="G22:H22" si="78">SUM(G13:G15)</f>
        <v>626913.08999999985</v>
      </c>
      <c r="H22" s="311">
        <f t="shared" si="78"/>
        <v>460289.95999999973</v>
      </c>
      <c r="I22" s="3">
        <f>IF(I15="","",SUM(I13:I15))</f>
        <v>495983.94999999995</v>
      </c>
      <c r="J22" s="112">
        <f t="shared" si="25"/>
        <v>7.1966018255228276E-2</v>
      </c>
      <c r="K22" s="3">
        <f>SUM(K13:K15)</f>
        <v>713015.43999999971</v>
      </c>
      <c r="L22" s="311">
        <f>SUM(L13:L15)</f>
        <v>812791.66</v>
      </c>
      <c r="M22" s="311">
        <f>SUM(M13:M15)</f>
        <v>836417.68000000017</v>
      </c>
      <c r="N22" s="311">
        <f t="shared" ref="N22:Q22" si="79">SUM(N13:N15)</f>
        <v>754867.37999999942</v>
      </c>
      <c r="O22" s="311">
        <f t="shared" si="79"/>
        <v>738758.1099999994</v>
      </c>
      <c r="P22" s="311">
        <f t="shared" ref="P22" si="80">SUM(P13:P15)</f>
        <v>704562.56</v>
      </c>
      <c r="Q22" s="311">
        <f t="shared" si="79"/>
        <v>722536.14999999991</v>
      </c>
      <c r="R22" s="3">
        <f>IF(R15="","",SUM(R13:R15))</f>
        <v>739775.51999999979</v>
      </c>
      <c r="S22" s="112">
        <f t="shared" si="26"/>
        <v>2.385952592129803E-2</v>
      </c>
      <c r="U22" s="189" t="s">
        <v>101</v>
      </c>
      <c r="V22" s="28">
        <f>SUM(V13:V15)</f>
        <v>25135.716000000004</v>
      </c>
      <c r="W22" s="311">
        <f t="shared" ref="W22:AI22" si="81">SUM(W13:W15)</f>
        <v>23908.640999999996</v>
      </c>
      <c r="X22" s="311">
        <f>SUM(X13:X15)</f>
        <v>23069.980999999996</v>
      </c>
      <c r="Y22" s="311">
        <f t="shared" ref="Y22:Z22" si="82">SUM(Y13:Y15)</f>
        <v>32504.29800000001</v>
      </c>
      <c r="Z22" s="311">
        <f t="shared" si="82"/>
        <v>33772.178999999996</v>
      </c>
      <c r="AA22" s="311">
        <f t="shared" ref="AA22:AB22" si="83">SUM(AA13:AA15)</f>
        <v>31879.368999999995</v>
      </c>
      <c r="AB22" s="311">
        <f t="shared" si="83"/>
        <v>27404.009000000005</v>
      </c>
      <c r="AC22" s="3">
        <f>IF(AC15="","",SUM(AC13:AC15))</f>
        <v>31415.735000000015</v>
      </c>
      <c r="AD22" s="112">
        <f t="shared" si="27"/>
        <v>0.14639193849337917</v>
      </c>
      <c r="AE22" s="3">
        <f t="shared" si="81"/>
        <v>158206.60300000003</v>
      </c>
      <c r="AF22" s="311">
        <f t="shared" si="81"/>
        <v>169988.98999999996</v>
      </c>
      <c r="AG22" s="311">
        <f t="shared" si="81"/>
        <v>174028.42199999993</v>
      </c>
      <c r="AH22" s="311">
        <f t="shared" si="81"/>
        <v>185845.58100000009</v>
      </c>
      <c r="AI22" s="311">
        <f t="shared" si="81"/>
        <v>187208.74600000004</v>
      </c>
      <c r="AJ22" s="311">
        <f t="shared" ref="AJ22:AK22" si="84">SUM(AJ13:AJ15)</f>
        <v>184869.60900000014</v>
      </c>
      <c r="AK22" s="311">
        <f t="shared" si="84"/>
        <v>182157.511</v>
      </c>
      <c r="AL22" s="3">
        <f>IF(AL15="","",SUM(AL13:AL15))</f>
        <v>188107.60400000005</v>
      </c>
      <c r="AM22" s="112">
        <f t="shared" si="28"/>
        <v>3.2664549308647789E-2</v>
      </c>
      <c r="AO22" s="212">
        <f t="shared" si="37"/>
        <v>0.49145504558914899</v>
      </c>
      <c r="AP22" s="314">
        <f t="shared" si="37"/>
        <v>0.48945196647429901</v>
      </c>
      <c r="AQ22" s="314">
        <f t="shared" si="68"/>
        <v>0.72415411933385454</v>
      </c>
      <c r="AR22" s="314">
        <f t="shared" si="68"/>
        <v>0.75337892705074017</v>
      </c>
      <c r="AS22" s="314">
        <f t="shared" si="68"/>
        <v>0.49466881174346788</v>
      </c>
      <c r="AT22" s="314">
        <f t="shared" si="68"/>
        <v>0.50851337304186772</v>
      </c>
      <c r="AU22" s="314">
        <f t="shared" si="39"/>
        <v>0.59536403965882767</v>
      </c>
      <c r="AV22" s="191">
        <f t="shared" si="29"/>
        <v>0.6334022502139437</v>
      </c>
      <c r="AW22" s="112">
        <f t="shared" si="30"/>
        <v>6.3890675320118023E-2</v>
      </c>
      <c r="AX22" s="191">
        <f t="shared" si="11"/>
        <v>2.2188383886890319</v>
      </c>
      <c r="AY22" s="314">
        <f t="shared" si="12"/>
        <v>2.0914214351067524</v>
      </c>
      <c r="AZ22" s="314">
        <f t="shared" si="13"/>
        <v>2.0806401653298372</v>
      </c>
      <c r="BA22" s="314">
        <f t="shared" si="14"/>
        <v>2.461963331890169</v>
      </c>
      <c r="BB22" s="314">
        <f t="shared" si="15"/>
        <v>2.5341007220888607</v>
      </c>
      <c r="BC22" s="314">
        <f t="shared" si="16"/>
        <v>2.6238920359321978</v>
      </c>
      <c r="BD22" s="314">
        <f t="shared" si="17"/>
        <v>2.5210850834245457</v>
      </c>
      <c r="BE22" s="191">
        <f t="shared" si="31"/>
        <v>2.5427660001509662</v>
      </c>
      <c r="BF22" s="112">
        <f t="shared" si="32"/>
        <v>8.5998353918979777E-3</v>
      </c>
      <c r="BH22" s="190"/>
      <c r="BI22" s="190"/>
    </row>
    <row r="23" spans="1:61" ht="20.100000000000001" customHeight="1" thickBot="1" x14ac:dyDescent="0.3">
      <c r="A23" s="208" t="s">
        <v>102</v>
      </c>
      <c r="B23" s="32">
        <f>SUM(B16:B18)</f>
        <v>471615.07999999996</v>
      </c>
      <c r="C23" s="312">
        <f>SUM(C16:C18)</f>
        <v>425993.55</v>
      </c>
      <c r="D23" s="312">
        <f>SUM(D16:D18)</f>
        <v>281005.13</v>
      </c>
      <c r="E23" s="312">
        <f t="shared" ref="E23:F23" si="85">SUM(E16:E18)</f>
        <v>486713.37999999966</v>
      </c>
      <c r="F23" s="312">
        <f t="shared" si="85"/>
        <v>616515.64000000025</v>
      </c>
      <c r="G23" s="312">
        <f t="shared" ref="G23:H23" si="86">SUM(G16:G18)</f>
        <v>416852.43999999983</v>
      </c>
      <c r="H23" s="312">
        <f t="shared" si="86"/>
        <v>462195.90999999992</v>
      </c>
      <c r="I23" s="209">
        <f>IF(I18="","",SUM(I16:I18))</f>
        <v>436926.92999999993</v>
      </c>
      <c r="J23" s="115">
        <f t="shared" si="25"/>
        <v>-5.7833423085182654E-2</v>
      </c>
      <c r="K23" s="209">
        <f>SUM(K16:K18)</f>
        <v>728473.89999999979</v>
      </c>
      <c r="L23" s="312">
        <f>SUM(L16:L18)</f>
        <v>868143.66999999981</v>
      </c>
      <c r="M23" s="312">
        <f>SUM(M16:M18)</f>
        <v>962791.87000000151</v>
      </c>
      <c r="N23" s="312">
        <f t="shared" ref="N23:Q23" si="87">SUM(N16:N18)</f>
        <v>786527.00999999943</v>
      </c>
      <c r="O23" s="312">
        <f t="shared" si="87"/>
        <v>786761.36999999953</v>
      </c>
      <c r="P23" s="312">
        <f t="shared" ref="P23" si="88">SUM(P16:P18)</f>
        <v>751398.26999999967</v>
      </c>
      <c r="Q23" s="312">
        <f t="shared" si="87"/>
        <v>755667.01000000024</v>
      </c>
      <c r="R23" s="209">
        <f>IF(R18="","",SUM(R16:R18))</f>
        <v>850901.96000000078</v>
      </c>
      <c r="S23" s="115">
        <f t="shared" si="26"/>
        <v>0.1260276666041045</v>
      </c>
      <c r="U23" s="192" t="s">
        <v>102</v>
      </c>
      <c r="V23" s="32">
        <f>SUM(V16:V18)</f>
        <v>26148.870999999992</v>
      </c>
      <c r="W23" s="312">
        <f t="shared" ref="W23:AI23" si="89">SUM(W16:W18)</f>
        <v>24824.359</v>
      </c>
      <c r="X23" s="312">
        <f>SUM(X16:X18)</f>
        <v>25786.902000000006</v>
      </c>
      <c r="Y23" s="312">
        <f t="shared" ref="Y23:Z23" si="90">SUM(Y16:Y18)</f>
        <v>34340.337000000007</v>
      </c>
      <c r="Z23" s="312">
        <f t="shared" si="90"/>
        <v>38207.429000000004</v>
      </c>
      <c r="AA23" s="312">
        <f t="shared" ref="AA23:AB23" si="91">SUM(AA16:AA18)</f>
        <v>28571.173999999999</v>
      </c>
      <c r="AB23" s="312">
        <f t="shared" si="91"/>
        <v>33095.440000000002</v>
      </c>
      <c r="AC23" s="209">
        <f>IF(AC18="","",SUM(AC16:AC18))</f>
        <v>37136.367000000013</v>
      </c>
      <c r="AD23" s="115">
        <f t="shared" si="27"/>
        <v>0.12209920762497825</v>
      </c>
      <c r="AE23" s="209">
        <f t="shared" si="89"/>
        <v>189279.87400000004</v>
      </c>
      <c r="AF23" s="312">
        <f t="shared" si="89"/>
        <v>206246.13400000002</v>
      </c>
      <c r="AG23" s="312">
        <f t="shared" si="89"/>
        <v>227564.73100000003</v>
      </c>
      <c r="AH23" s="312">
        <f t="shared" si="89"/>
        <v>223989.65199999989</v>
      </c>
      <c r="AI23" s="312">
        <f t="shared" si="89"/>
        <v>227828.40799999997</v>
      </c>
      <c r="AJ23" s="312">
        <f t="shared" ref="AJ23:AK23" si="92">SUM(AJ16:AJ18)</f>
        <v>223073.37500000009</v>
      </c>
      <c r="AK23" s="312">
        <f t="shared" si="92"/>
        <v>228923.71199999982</v>
      </c>
      <c r="AL23" s="209">
        <f>IF(AL18="","",SUM(AL16:AL18))</f>
        <v>241417.65199999989</v>
      </c>
      <c r="AM23" s="115">
        <f t="shared" si="28"/>
        <v>5.4576871442658027E-2</v>
      </c>
      <c r="AO23" s="213">
        <f t="shared" si="37"/>
        <v>0.55445366590058986</v>
      </c>
      <c r="AP23" s="315">
        <f t="shared" si="37"/>
        <v>0.58274025510480154</v>
      </c>
      <c r="AQ23" s="315">
        <f t="shared" ref="AQ23:AU23" si="93">IF(AQ18="","",(X23/D23)*10)</f>
        <v>0.91766659206541912</v>
      </c>
      <c r="AR23" s="315">
        <f t="shared" si="93"/>
        <v>0.70555563933746857</v>
      </c>
      <c r="AS23" s="315">
        <f t="shared" si="93"/>
        <v>0.61973170704963765</v>
      </c>
      <c r="AT23" s="315">
        <f t="shared" si="93"/>
        <v>0.68540258514499786</v>
      </c>
      <c r="AU23" s="315">
        <f t="shared" si="93"/>
        <v>0.71604787675425352</v>
      </c>
      <c r="AV23" s="214">
        <f t="shared" si="29"/>
        <v>0.84994456624589421</v>
      </c>
      <c r="AW23" s="115">
        <f t="shared" si="30"/>
        <v>0.18699404584310192</v>
      </c>
      <c r="AX23" s="214">
        <f>(AE23/K23)*10</f>
        <v>2.5983068713923734</v>
      </c>
      <c r="AY23" s="315">
        <f>(AF23/L23)*10</f>
        <v>2.3757143100519302</v>
      </c>
      <c r="AZ23" s="315">
        <f>IF(AG18="","",(AG23/M23)*10)</f>
        <v>2.363592154138149</v>
      </c>
      <c r="BA23" s="315">
        <f>IF(AH18="","",(AH23/N23)*10)</f>
        <v>2.8478316593348785</v>
      </c>
      <c r="BB23" s="315">
        <f>IF(AI18="","",(AI23/O23)*10)</f>
        <v>2.895775220890676</v>
      </c>
      <c r="BC23" s="315">
        <f t="shared" ref="BC23:BD23" si="94">IF(AJ18="","",(AJ23/P23)*10)</f>
        <v>2.9687767979556323</v>
      </c>
      <c r="BD23" s="315">
        <f t="shared" si="94"/>
        <v>3.0294257784258671</v>
      </c>
      <c r="BE23" s="214">
        <f t="shared" si="31"/>
        <v>2.8371970373649118</v>
      </c>
      <c r="BF23" s="115">
        <f t="shared" si="32"/>
        <v>-6.3453854004252949E-2</v>
      </c>
      <c r="BH23" s="190"/>
      <c r="BI23" s="190"/>
    </row>
    <row r="24" spans="1:61" x14ac:dyDescent="0.25">
      <c r="K24" s="205"/>
      <c r="L24" s="205"/>
      <c r="M24" s="205"/>
      <c r="N24" s="205"/>
      <c r="O24" s="205"/>
      <c r="P24" s="205"/>
      <c r="Q24" s="205"/>
      <c r="R24" s="205"/>
      <c r="V24" s="205"/>
      <c r="W24" s="205"/>
      <c r="X24" s="205"/>
      <c r="Y24" s="205"/>
      <c r="Z24" s="205"/>
      <c r="AA24" s="205"/>
      <c r="AB24" s="205"/>
      <c r="AC24" s="205"/>
      <c r="BH24" s="190"/>
      <c r="BI24" s="190"/>
    </row>
    <row r="25" spans="1:61" ht="15.75" thickBot="1" x14ac:dyDescent="0.3">
      <c r="S25" s="240" t="s">
        <v>1</v>
      </c>
      <c r="AM25" s="240">
        <v>1000</v>
      </c>
      <c r="BF25" s="240" t="s">
        <v>58</v>
      </c>
      <c r="BH25" s="190"/>
      <c r="BI25" s="190"/>
    </row>
    <row r="26" spans="1:61" ht="20.100000000000001" customHeight="1" x14ac:dyDescent="0.25">
      <c r="A26" s="368" t="s">
        <v>2</v>
      </c>
      <c r="B26" s="360" t="s">
        <v>85</v>
      </c>
      <c r="C26" s="361"/>
      <c r="D26" s="361"/>
      <c r="E26" s="361"/>
      <c r="F26" s="361"/>
      <c r="G26" s="361"/>
      <c r="H26" s="361"/>
      <c r="I26" s="362"/>
      <c r="J26" s="366" t="str">
        <f>J4</f>
        <v>D       2017/2016</v>
      </c>
      <c r="K26" s="360" t="s">
        <v>86</v>
      </c>
      <c r="L26" s="361"/>
      <c r="M26" s="361"/>
      <c r="N26" s="361"/>
      <c r="O26" s="361"/>
      <c r="P26" s="361"/>
      <c r="Q26" s="361"/>
      <c r="R26" s="362"/>
      <c r="S26" s="363" t="str">
        <f>J26</f>
        <v>D       2017/2016</v>
      </c>
      <c r="U26" s="370" t="s">
        <v>3</v>
      </c>
      <c r="V26" s="365" t="s">
        <v>85</v>
      </c>
      <c r="W26" s="361"/>
      <c r="X26" s="361"/>
      <c r="Y26" s="361"/>
      <c r="Z26" s="361"/>
      <c r="AA26" s="361"/>
      <c r="AB26" s="361"/>
      <c r="AC26" s="362"/>
      <c r="AD26" s="366" t="str">
        <f>S26</f>
        <v>D       2017/2016</v>
      </c>
      <c r="AE26" s="360" t="s">
        <v>86</v>
      </c>
      <c r="AF26" s="361"/>
      <c r="AG26" s="361"/>
      <c r="AH26" s="361"/>
      <c r="AI26" s="361"/>
      <c r="AJ26" s="361"/>
      <c r="AK26" s="361"/>
      <c r="AL26" s="362"/>
      <c r="AM26" s="363" t="str">
        <f>AD26</f>
        <v>D       2017/2016</v>
      </c>
      <c r="AO26" s="365" t="s">
        <v>85</v>
      </c>
      <c r="AP26" s="361"/>
      <c r="AQ26" s="361"/>
      <c r="AR26" s="361"/>
      <c r="AS26" s="361"/>
      <c r="AT26" s="361"/>
      <c r="AU26" s="361"/>
      <c r="AV26" s="362"/>
      <c r="AW26" s="366" t="str">
        <f>AM26</f>
        <v>D       2017/2016</v>
      </c>
      <c r="AX26" s="360" t="s">
        <v>86</v>
      </c>
      <c r="AY26" s="361"/>
      <c r="AZ26" s="361"/>
      <c r="BA26" s="361"/>
      <c r="BB26" s="361"/>
      <c r="BC26" s="361"/>
      <c r="BD26" s="361"/>
      <c r="BE26" s="362"/>
      <c r="BF26" s="363" t="str">
        <f>AM26</f>
        <v>D       2017/2016</v>
      </c>
      <c r="BH26" s="190"/>
      <c r="BI26" s="190"/>
    </row>
    <row r="27" spans="1:61" ht="20.100000000000001" customHeight="1" thickBot="1" x14ac:dyDescent="0.3">
      <c r="A27" s="369"/>
      <c r="B27" s="172">
        <v>2010</v>
      </c>
      <c r="C27" s="249">
        <v>2011</v>
      </c>
      <c r="D27" s="249">
        <v>2012</v>
      </c>
      <c r="E27" s="249">
        <v>2013</v>
      </c>
      <c r="F27" s="249">
        <v>2014</v>
      </c>
      <c r="G27" s="249">
        <v>2015</v>
      </c>
      <c r="H27" s="249">
        <v>2016</v>
      </c>
      <c r="I27" s="246">
        <v>2017</v>
      </c>
      <c r="J27" s="367"/>
      <c r="K27" s="172">
        <v>2010</v>
      </c>
      <c r="L27" s="249">
        <v>2011</v>
      </c>
      <c r="M27" s="249">
        <v>2012</v>
      </c>
      <c r="N27" s="249">
        <v>2013</v>
      </c>
      <c r="O27" s="249">
        <v>2014</v>
      </c>
      <c r="P27" s="249">
        <v>2015</v>
      </c>
      <c r="Q27" s="249">
        <v>2016</v>
      </c>
      <c r="R27" s="246">
        <v>2017</v>
      </c>
      <c r="S27" s="364"/>
      <c r="U27" s="371"/>
      <c r="V27" s="41">
        <v>2010</v>
      </c>
      <c r="W27" s="249">
        <v>2011</v>
      </c>
      <c r="X27" s="249">
        <v>2012</v>
      </c>
      <c r="Y27" s="249">
        <v>2013</v>
      </c>
      <c r="Z27" s="249">
        <v>2014</v>
      </c>
      <c r="AA27" s="249">
        <v>2015</v>
      </c>
      <c r="AB27" s="249">
        <v>2016</v>
      </c>
      <c r="AC27" s="246">
        <v>2017</v>
      </c>
      <c r="AD27" s="367"/>
      <c r="AE27" s="172">
        <v>2010</v>
      </c>
      <c r="AF27" s="249">
        <v>2011</v>
      </c>
      <c r="AG27" s="249">
        <v>2012</v>
      </c>
      <c r="AH27" s="249">
        <f>Y27</f>
        <v>2013</v>
      </c>
      <c r="AI27" s="249">
        <f>Z27</f>
        <v>2014</v>
      </c>
      <c r="AJ27" s="249">
        <v>2015</v>
      </c>
      <c r="AK27" s="249">
        <v>2016</v>
      </c>
      <c r="AL27" s="246">
        <v>2017</v>
      </c>
      <c r="AM27" s="364"/>
      <c r="AO27" s="41">
        <v>2010</v>
      </c>
      <c r="AP27" s="249">
        <v>2011</v>
      </c>
      <c r="AQ27" s="249">
        <v>2012</v>
      </c>
      <c r="AR27" s="249">
        <f>AH27</f>
        <v>2013</v>
      </c>
      <c r="AS27" s="249">
        <f>AI27</f>
        <v>2014</v>
      </c>
      <c r="AT27" s="249">
        <v>2015</v>
      </c>
      <c r="AU27" s="249">
        <v>2016</v>
      </c>
      <c r="AV27" s="246">
        <f>AL27</f>
        <v>2017</v>
      </c>
      <c r="AW27" s="367"/>
      <c r="AX27" s="172">
        <v>2010</v>
      </c>
      <c r="AY27" s="249">
        <v>2011</v>
      </c>
      <c r="AZ27" s="249">
        <v>2012</v>
      </c>
      <c r="BA27" s="249">
        <f>AR27</f>
        <v>2013</v>
      </c>
      <c r="BB27" s="249">
        <f t="shared" ref="BB27" si="95">AS27</f>
        <v>2014</v>
      </c>
      <c r="BC27" s="249">
        <v>2015</v>
      </c>
      <c r="BD27" s="249">
        <v>2016</v>
      </c>
      <c r="BE27" s="246">
        <v>2017</v>
      </c>
      <c r="BF27" s="364"/>
      <c r="BH27" s="190"/>
      <c r="BI27" s="190"/>
    </row>
    <row r="28" spans="1:61" ht="3" customHeight="1" thickBot="1" x14ac:dyDescent="0.3">
      <c r="A28" s="187" t="s">
        <v>103</v>
      </c>
      <c r="B28" s="216"/>
      <c r="C28" s="216"/>
      <c r="D28" s="216"/>
      <c r="E28" s="216"/>
      <c r="F28" s="216"/>
      <c r="G28" s="216"/>
      <c r="H28" s="216"/>
      <c r="I28" s="216"/>
      <c r="J28" s="239"/>
      <c r="K28" s="186"/>
      <c r="L28" s="186"/>
      <c r="M28" s="186"/>
      <c r="N28" s="186"/>
      <c r="O28" s="186"/>
      <c r="P28" s="186"/>
      <c r="Q28" s="186"/>
      <c r="R28" s="186"/>
      <c r="S28" s="241"/>
      <c r="T28" s="9"/>
      <c r="U28" s="187"/>
      <c r="V28" s="216">
        <v>2010</v>
      </c>
      <c r="W28" s="216">
        <v>2011</v>
      </c>
      <c r="X28" s="216">
        <v>2012</v>
      </c>
      <c r="Y28" s="216"/>
      <c r="Z28" s="216"/>
      <c r="AA28" s="216"/>
      <c r="AB28" s="216"/>
      <c r="AC28" s="216"/>
      <c r="AD28" s="239"/>
      <c r="AE28" s="216">
        <v>2010</v>
      </c>
      <c r="AF28" s="216">
        <v>2011</v>
      </c>
      <c r="AG28" s="216">
        <v>2012</v>
      </c>
      <c r="AH28" s="216"/>
      <c r="AI28" s="216"/>
      <c r="AJ28" s="216"/>
      <c r="AK28" s="216"/>
      <c r="AL28" s="216"/>
      <c r="AM28" s="239"/>
      <c r="AN28" s="9"/>
      <c r="AO28" s="186"/>
      <c r="AP28" s="186"/>
      <c r="AQ28" s="186"/>
      <c r="AR28" s="186"/>
      <c r="AS28" s="186"/>
      <c r="AT28" s="186"/>
      <c r="AU28" s="186"/>
      <c r="AV28" s="186"/>
      <c r="AW28" s="241"/>
      <c r="AX28" s="216"/>
      <c r="AY28" s="216"/>
      <c r="AZ28" s="216"/>
      <c r="BA28" s="216"/>
      <c r="BB28" s="216"/>
      <c r="BC28" s="216"/>
      <c r="BD28" s="216"/>
      <c r="BE28" s="216"/>
      <c r="BF28" s="241"/>
      <c r="BH28" s="190">
        <f t="shared" ref="BH28:BH40" si="96">AK28-AB28</f>
        <v>0</v>
      </c>
      <c r="BI28" s="190">
        <f t="shared" ref="BI28:BI40" si="97">AL28-AC28</f>
        <v>0</v>
      </c>
    </row>
    <row r="29" spans="1:61" ht="20.100000000000001" customHeight="1" x14ac:dyDescent="0.25">
      <c r="A29" s="206" t="s">
        <v>87</v>
      </c>
      <c r="B29" s="70">
        <v>112112.93</v>
      </c>
      <c r="C29" s="310">
        <v>124900.3</v>
      </c>
      <c r="D29" s="310">
        <v>111319.11999999998</v>
      </c>
      <c r="E29" s="310">
        <v>99935.37</v>
      </c>
      <c r="F29" s="310">
        <v>181139.11</v>
      </c>
      <c r="G29" s="310">
        <v>165328.64999999985</v>
      </c>
      <c r="H29" s="310">
        <v>127555.93000000002</v>
      </c>
      <c r="I29" s="196">
        <v>163829.70000000001</v>
      </c>
      <c r="J29" s="124">
        <f t="shared" ref="J29:J31" si="98">(I29-H29)/H29</f>
        <v>0.28437541084918577</v>
      </c>
      <c r="K29" s="196">
        <v>85580.320000000022</v>
      </c>
      <c r="L29" s="310">
        <v>80916.799999999988</v>
      </c>
      <c r="M29" s="310">
        <v>125346.10000000003</v>
      </c>
      <c r="N29" s="310">
        <v>120157.7999999999</v>
      </c>
      <c r="O29" s="310">
        <v>101957.16000000005</v>
      </c>
      <c r="P29" s="310">
        <v>91780.269999999946</v>
      </c>
      <c r="Q29" s="310">
        <v>94111.369999999923</v>
      </c>
      <c r="R29" s="196">
        <v>97130.900000000038</v>
      </c>
      <c r="S29" s="124">
        <f>(R29-Q29)/Q29</f>
        <v>3.2084646095366771E-2</v>
      </c>
      <c r="U29" s="189" t="s">
        <v>87</v>
      </c>
      <c r="V29" s="70">
        <v>5016.9969999999994</v>
      </c>
      <c r="W29" s="310">
        <v>5270.674</v>
      </c>
      <c r="X29" s="310">
        <v>5254.5140000000001</v>
      </c>
      <c r="Y29" s="310">
        <v>8076.4090000000024</v>
      </c>
      <c r="Z29" s="310">
        <v>9156.59</v>
      </c>
      <c r="AA29" s="310">
        <v>7918.5499999999993</v>
      </c>
      <c r="AB29" s="310">
        <v>7491.7040000000034</v>
      </c>
      <c r="AC29" s="196">
        <v>9220.2430000000022</v>
      </c>
      <c r="AD29" s="124">
        <f>((AC29-AB29)/AB29)</f>
        <v>0.23072708158250754</v>
      </c>
      <c r="AE29" s="196">
        <v>23270.865999999998</v>
      </c>
      <c r="AF29" s="310">
        <v>22495.121000000003</v>
      </c>
      <c r="AG29" s="310">
        <v>24799.759999999984</v>
      </c>
      <c r="AH29" s="310">
        <v>25615.480000000018</v>
      </c>
      <c r="AI29" s="310">
        <v>29400.613000000012</v>
      </c>
      <c r="AJ29" s="310">
        <v>25803.076000000012</v>
      </c>
      <c r="AK29" s="310">
        <v>26826.255999999987</v>
      </c>
      <c r="AL29" s="196">
        <v>26333.351999999999</v>
      </c>
      <c r="AM29" s="124">
        <f>(AL29-AK29)/AK29</f>
        <v>-1.8373939322728745E-2</v>
      </c>
      <c r="AO29" s="210">
        <f t="shared" ref="AO29:AO38" si="99">(V29/B29)*10</f>
        <v>0.44749494995804673</v>
      </c>
      <c r="AP29" s="313">
        <f t="shared" ref="AP29:AP38" si="100">(W29/C29)*10</f>
        <v>0.42199049962249885</v>
      </c>
      <c r="AQ29" s="313">
        <f t="shared" ref="AQ29:AQ38" si="101">(X29/D29)*10</f>
        <v>0.47202259593859536</v>
      </c>
      <c r="AR29" s="313">
        <f t="shared" ref="AR29:AR38" si="102">(Y29/E29)*10</f>
        <v>0.8081632158864277</v>
      </c>
      <c r="AS29" s="313">
        <f t="shared" ref="AS29:AS38" si="103">(Z29/F29)*10</f>
        <v>0.50550044106984959</v>
      </c>
      <c r="AT29" s="313">
        <f t="shared" ref="AT29:AT38" si="104">(AA29/G29)*10</f>
        <v>0.47895812371298058</v>
      </c>
      <c r="AU29" s="313">
        <f t="shared" ref="AU29:AU38" si="105">(AB29/H29)*10</f>
        <v>0.58732698667949046</v>
      </c>
      <c r="AV29" s="211">
        <f t="shared" ref="AV29:AV31" si="106">(AC29/I29)*10</f>
        <v>0.56279435291647373</v>
      </c>
      <c r="AW29" s="124">
        <f>(AV29-AU29)/AU29</f>
        <v>-4.1769975361960351E-2</v>
      </c>
      <c r="AX29" s="211">
        <f t="shared" ref="AX29:AX38" si="107">(AE29/K29)*10</f>
        <v>2.7191842704023532</v>
      </c>
      <c r="AY29" s="313">
        <f t="shared" ref="AY29:AY38" si="108">(AF29/L29)*10</f>
        <v>2.7800309700828514</v>
      </c>
      <c r="AZ29" s="313">
        <f t="shared" ref="AZ29:AZ38" si="109">(AG29/M29)*10</f>
        <v>1.9785027216642543</v>
      </c>
      <c r="BA29" s="313">
        <f t="shared" ref="BA29:BA38" si="110">(AH29/N29)*10</f>
        <v>2.1318199900464254</v>
      </c>
      <c r="BB29" s="313">
        <f t="shared" ref="BB29:BB38" si="111">(AI29/O29)*10</f>
        <v>2.8836241613634588</v>
      </c>
      <c r="BC29" s="313">
        <f t="shared" ref="BC29:BC38" si="112">(AJ29/P29)*10</f>
        <v>2.8113968285340656</v>
      </c>
      <c r="BD29" s="313">
        <f t="shared" ref="BD29:BD38" si="113">(AK29/Q29)*10</f>
        <v>2.8504798091877745</v>
      </c>
      <c r="BE29" s="211">
        <f t="shared" ref="BE29:BE31" si="114">(AL29/R29)*10</f>
        <v>2.7111199422634802</v>
      </c>
      <c r="BF29" s="124">
        <f>(BE29-BD29)/BD29</f>
        <v>-4.888996809417992E-2</v>
      </c>
      <c r="BH29" s="190">
        <f t="shared" si="96"/>
        <v>19334.551999999981</v>
      </c>
      <c r="BI29" s="190">
        <f t="shared" si="97"/>
        <v>17113.108999999997</v>
      </c>
    </row>
    <row r="30" spans="1:61" ht="20.100000000000001" customHeight="1" x14ac:dyDescent="0.25">
      <c r="A30" s="207" t="s">
        <v>88</v>
      </c>
      <c r="B30" s="28">
        <v>103555.23</v>
      </c>
      <c r="C30" s="311">
        <v>109603.07999999999</v>
      </c>
      <c r="D30" s="311">
        <v>90618.02</v>
      </c>
      <c r="E30" s="311">
        <v>91080.090000000011</v>
      </c>
      <c r="F30" s="311">
        <v>178641.27</v>
      </c>
      <c r="G30" s="311">
        <v>189277.91000000003</v>
      </c>
      <c r="H30" s="311">
        <v>153965.19</v>
      </c>
      <c r="I30" s="3">
        <v>165202.06000000003</v>
      </c>
      <c r="J30" s="112">
        <f t="shared" si="98"/>
        <v>7.2983185355079444E-2</v>
      </c>
      <c r="K30" s="3">
        <v>88844.739999999976</v>
      </c>
      <c r="L30" s="311">
        <v>127722.29999999996</v>
      </c>
      <c r="M30" s="311">
        <v>128469.03999999996</v>
      </c>
      <c r="N30" s="311">
        <v>149512.51999999999</v>
      </c>
      <c r="O30" s="311">
        <v>109776.64999999998</v>
      </c>
      <c r="P30" s="311">
        <v>98756.11</v>
      </c>
      <c r="Q30" s="311">
        <v>114479.76999999995</v>
      </c>
      <c r="R30" s="3">
        <v>102063.26000000002</v>
      </c>
      <c r="S30" s="112">
        <f t="shared" ref="S30:S31" si="115">(R30-Q30)/Q30</f>
        <v>-0.10846029826929184</v>
      </c>
      <c r="U30" s="189" t="s">
        <v>88</v>
      </c>
      <c r="V30" s="28">
        <v>4768.4190000000008</v>
      </c>
      <c r="W30" s="311">
        <v>5015.1330000000007</v>
      </c>
      <c r="X30" s="311">
        <v>4911.1499999999996</v>
      </c>
      <c r="Y30" s="311">
        <v>7549.5049999999992</v>
      </c>
      <c r="Z30" s="311">
        <v>9045.7329999999984</v>
      </c>
      <c r="AA30" s="311">
        <v>9256.7200000000012</v>
      </c>
      <c r="AB30" s="311">
        <v>8121.6060000000007</v>
      </c>
      <c r="AC30" s="3">
        <v>9832.2559999999958</v>
      </c>
      <c r="AD30" s="112">
        <f t="shared" ref="AD30:AD31" si="116">((AC30-AB30)/AB30)</f>
        <v>0.21062952327409074</v>
      </c>
      <c r="AE30" s="3">
        <v>24769.378999999986</v>
      </c>
      <c r="AF30" s="311">
        <v>26090.180999999997</v>
      </c>
      <c r="AG30" s="311">
        <v>26845.964000000011</v>
      </c>
      <c r="AH30" s="311">
        <v>29407.368999999981</v>
      </c>
      <c r="AI30" s="311">
        <v>29868.044999999998</v>
      </c>
      <c r="AJ30" s="311">
        <v>27835.92599999997</v>
      </c>
      <c r="AK30" s="311">
        <v>29196.015000000007</v>
      </c>
      <c r="AL30" s="3">
        <v>26466.542999999991</v>
      </c>
      <c r="AM30" s="112">
        <f t="shared" ref="AM30:AM31" si="117">(AL30-AK30)/AK30</f>
        <v>-9.3487827020229147E-2</v>
      </c>
      <c r="AO30" s="212">
        <f t="shared" si="99"/>
        <v>0.46047109354109889</v>
      </c>
      <c r="AP30" s="314">
        <f t="shared" si="100"/>
        <v>0.45757226895448566</v>
      </c>
      <c r="AQ30" s="314">
        <f t="shared" si="101"/>
        <v>0.5419617422671561</v>
      </c>
      <c r="AR30" s="314">
        <f t="shared" si="102"/>
        <v>0.82888642292733761</v>
      </c>
      <c r="AS30" s="314">
        <f t="shared" si="103"/>
        <v>0.50636300335303253</v>
      </c>
      <c r="AT30" s="314">
        <f t="shared" si="104"/>
        <v>0.48905442795728249</v>
      </c>
      <c r="AU30" s="314">
        <f t="shared" si="105"/>
        <v>0.52749624769079306</v>
      </c>
      <c r="AV30" s="191">
        <f t="shared" si="106"/>
        <v>0.59516545980116675</v>
      </c>
      <c r="AW30" s="112">
        <f t="shared" ref="AW30:AW31" si="118">(AV30-AU30)/AU30</f>
        <v>0.1282837790915243</v>
      </c>
      <c r="AX30" s="191">
        <f t="shared" si="107"/>
        <v>2.7879398375187985</v>
      </c>
      <c r="AY30" s="314">
        <f t="shared" si="108"/>
        <v>2.0427271510143492</v>
      </c>
      <c r="AZ30" s="314">
        <f t="shared" si="109"/>
        <v>2.0896835533292704</v>
      </c>
      <c r="BA30" s="314">
        <f t="shared" si="110"/>
        <v>1.9668833753855519</v>
      </c>
      <c r="BB30" s="314">
        <f t="shared" si="111"/>
        <v>2.7208012815111413</v>
      </c>
      <c r="BC30" s="314">
        <f t="shared" si="112"/>
        <v>2.8186535496385967</v>
      </c>
      <c r="BD30" s="314">
        <f t="shared" si="113"/>
        <v>2.550320899491676</v>
      </c>
      <c r="BE30" s="191">
        <f t="shared" si="114"/>
        <v>2.5931508556555989</v>
      </c>
      <c r="BF30" s="112">
        <f t="shared" ref="BF30:BF31" si="119">(BE30-BD30)/BD30</f>
        <v>1.6793947841018633E-2</v>
      </c>
      <c r="BH30" s="190">
        <f t="shared" si="96"/>
        <v>21074.409000000007</v>
      </c>
      <c r="BI30" s="190">
        <f t="shared" si="97"/>
        <v>16634.286999999997</v>
      </c>
    </row>
    <row r="31" spans="1:61" ht="20.100000000000001" customHeight="1" x14ac:dyDescent="0.25">
      <c r="A31" s="207" t="s">
        <v>89</v>
      </c>
      <c r="B31" s="28">
        <v>167818.00999999992</v>
      </c>
      <c r="C31" s="311">
        <v>125233.35</v>
      </c>
      <c r="D31" s="311">
        <v>135773.26999999996</v>
      </c>
      <c r="E31" s="311">
        <v>78339.37000000001</v>
      </c>
      <c r="F31" s="311">
        <v>159104.78000000003</v>
      </c>
      <c r="G31" s="311">
        <v>179761.25999999998</v>
      </c>
      <c r="H31" s="311">
        <v>158375.03</v>
      </c>
      <c r="I31" s="3">
        <v>184506.64000000013</v>
      </c>
      <c r="J31" s="112">
        <f t="shared" si="98"/>
        <v>0.1649982955015076</v>
      </c>
      <c r="K31" s="3">
        <v>163017.80000000002</v>
      </c>
      <c r="L31" s="311">
        <v>124161.32999999994</v>
      </c>
      <c r="M31" s="311">
        <v>181017.38999999993</v>
      </c>
      <c r="N31" s="311">
        <v>128321.88000000003</v>
      </c>
      <c r="O31" s="311">
        <v>109180.21999999993</v>
      </c>
      <c r="P31" s="311">
        <v>128703.72000000002</v>
      </c>
      <c r="Q31" s="311">
        <v>166895.65999999995</v>
      </c>
      <c r="R31" s="3">
        <v>133090.97999999995</v>
      </c>
      <c r="S31" s="112">
        <f t="shared" si="115"/>
        <v>-0.20254978469781662</v>
      </c>
      <c r="U31" s="189" t="s">
        <v>89</v>
      </c>
      <c r="V31" s="28">
        <v>7424.4470000000001</v>
      </c>
      <c r="W31" s="311">
        <v>5510.3540000000003</v>
      </c>
      <c r="X31" s="311">
        <v>6830.2309999999961</v>
      </c>
      <c r="Y31" s="311">
        <v>7114.5390000000007</v>
      </c>
      <c r="Z31" s="311">
        <v>8082.2549999999983</v>
      </c>
      <c r="AA31" s="311">
        <v>8938.91</v>
      </c>
      <c r="AB31" s="311">
        <v>8496.2859999999982</v>
      </c>
      <c r="AC31" s="3">
        <v>10104.248999999994</v>
      </c>
      <c r="AD31" s="112">
        <f t="shared" si="116"/>
        <v>0.18925481086677126</v>
      </c>
      <c r="AE31" s="3">
        <v>34176.324999999983</v>
      </c>
      <c r="AF31" s="311">
        <v>30181.553999999996</v>
      </c>
      <c r="AG31" s="311">
        <v>34669.633000000002</v>
      </c>
      <c r="AH31" s="311">
        <v>29423.860999999994</v>
      </c>
      <c r="AI31" s="311">
        <v>29544.088000000018</v>
      </c>
      <c r="AJ31" s="311">
        <v>34831.201999999983</v>
      </c>
      <c r="AK31" s="311">
        <v>34925.364999999991</v>
      </c>
      <c r="AL31" s="3">
        <v>36776.812999999987</v>
      </c>
      <c r="AM31" s="112">
        <f t="shared" si="117"/>
        <v>5.3011557645854156E-2</v>
      </c>
      <c r="AO31" s="212">
        <f t="shared" si="99"/>
        <v>0.44241062088628053</v>
      </c>
      <c r="AP31" s="314">
        <f t="shared" si="100"/>
        <v>0.44000691509090828</v>
      </c>
      <c r="AQ31" s="314">
        <f t="shared" si="101"/>
        <v>0.50306153781226581</v>
      </c>
      <c r="AR31" s="314">
        <f t="shared" si="102"/>
        <v>0.908169034292719</v>
      </c>
      <c r="AS31" s="314">
        <f t="shared" si="103"/>
        <v>0.50798316681623246</v>
      </c>
      <c r="AT31" s="314">
        <f t="shared" si="104"/>
        <v>0.49726565111971294</v>
      </c>
      <c r="AU31" s="314">
        <f t="shared" si="105"/>
        <v>0.53646625986432317</v>
      </c>
      <c r="AV31" s="191">
        <f t="shared" si="106"/>
        <v>0.54763606339587489</v>
      </c>
      <c r="AW31" s="112">
        <f t="shared" si="118"/>
        <v>2.082107369506642E-2</v>
      </c>
      <c r="AX31" s="191">
        <f t="shared" si="107"/>
        <v>2.0964781146598703</v>
      </c>
      <c r="AY31" s="314">
        <f t="shared" si="108"/>
        <v>2.4308336581123937</v>
      </c>
      <c r="AZ31" s="314">
        <f t="shared" si="109"/>
        <v>1.9152653234034593</v>
      </c>
      <c r="BA31" s="314">
        <f t="shared" si="110"/>
        <v>2.2929730300085991</v>
      </c>
      <c r="BB31" s="314">
        <f t="shared" si="111"/>
        <v>2.7059927155303445</v>
      </c>
      <c r="BC31" s="314">
        <f t="shared" si="112"/>
        <v>2.7063088774745574</v>
      </c>
      <c r="BD31" s="314">
        <f t="shared" si="113"/>
        <v>2.0926466871577127</v>
      </c>
      <c r="BE31" s="191">
        <f t="shared" si="114"/>
        <v>2.7632836575401276</v>
      </c>
      <c r="BF31" s="112">
        <f t="shared" si="119"/>
        <v>0.320473099686642</v>
      </c>
      <c r="BH31" s="190">
        <f t="shared" si="96"/>
        <v>26429.078999999991</v>
      </c>
      <c r="BI31" s="190">
        <f t="shared" si="97"/>
        <v>26672.563999999991</v>
      </c>
    </row>
    <row r="32" spans="1:61" ht="20.100000000000001" customHeight="1" x14ac:dyDescent="0.25">
      <c r="A32" s="207" t="s">
        <v>90</v>
      </c>
      <c r="B32" s="28">
        <v>169960.15000000005</v>
      </c>
      <c r="C32" s="311">
        <v>125324.62</v>
      </c>
      <c r="D32" s="311">
        <v>131109.87</v>
      </c>
      <c r="E32" s="311">
        <v>110880.58</v>
      </c>
      <c r="F32" s="311">
        <v>139339.33000000002</v>
      </c>
      <c r="G32" s="311">
        <v>172769.00000000006</v>
      </c>
      <c r="H32" s="311">
        <v>120881.34999999995</v>
      </c>
      <c r="I32" s="3">
        <v>199399.96000000002</v>
      </c>
      <c r="J32" s="112">
        <f>IF(I32="","",(I32-H32)/H32)</f>
        <v>0.64955106805144136</v>
      </c>
      <c r="K32" s="3">
        <v>129054.22999999992</v>
      </c>
      <c r="L32" s="311">
        <v>143928.69999999998</v>
      </c>
      <c r="M32" s="311">
        <v>130551.29999999993</v>
      </c>
      <c r="N32" s="311">
        <v>168057.08999999997</v>
      </c>
      <c r="O32" s="311">
        <v>116200.55999999991</v>
      </c>
      <c r="P32" s="311">
        <v>126285.80000000003</v>
      </c>
      <c r="Q32" s="311">
        <v>162680.81000000006</v>
      </c>
      <c r="R32" s="3">
        <v>137543.26999999993</v>
      </c>
      <c r="S32" s="112">
        <f>IF(R32="","",(R32-Q32)/Q32)</f>
        <v>-0.15452062231556454</v>
      </c>
      <c r="U32" s="189" t="s">
        <v>90</v>
      </c>
      <c r="V32" s="28">
        <v>6997.9059999999999</v>
      </c>
      <c r="W32" s="311">
        <v>5641.7790000000005</v>
      </c>
      <c r="X32" s="311">
        <v>6955.6630000000014</v>
      </c>
      <c r="Y32" s="311">
        <v>8794.5019999999968</v>
      </c>
      <c r="Z32" s="311">
        <v>7652.6419999999989</v>
      </c>
      <c r="AA32" s="311">
        <v>8505.6460000000006</v>
      </c>
      <c r="AB32" s="311">
        <v>6655.8349999999991</v>
      </c>
      <c r="AC32" s="3">
        <v>10323.646999999997</v>
      </c>
      <c r="AD32" s="112">
        <f>(IF(AC32="","",(AC32-AB32)/AB32))</f>
        <v>0.55106714634602549</v>
      </c>
      <c r="AE32" s="3">
        <v>29571.834999999992</v>
      </c>
      <c r="AF32" s="311">
        <v>27556.182000000004</v>
      </c>
      <c r="AG32" s="311">
        <v>27462.67</v>
      </c>
      <c r="AH32" s="311">
        <v>33693.252999999975</v>
      </c>
      <c r="AI32" s="311">
        <v>31434.276000000013</v>
      </c>
      <c r="AJ32" s="311">
        <v>35272.59899999998</v>
      </c>
      <c r="AK32" s="311">
        <v>32715.812000000005</v>
      </c>
      <c r="AL32" s="3">
        <v>32226.995000000003</v>
      </c>
      <c r="AM32" s="112">
        <f>IF(AL32="","",(AL32-AK32)/AK32)</f>
        <v>-1.494130727979494E-2</v>
      </c>
      <c r="AO32" s="212">
        <f t="shared" si="99"/>
        <v>0.4117380456536428</v>
      </c>
      <c r="AP32" s="314">
        <f t="shared" si="100"/>
        <v>0.45017323810756427</v>
      </c>
      <c r="AQ32" s="314">
        <f t="shared" si="101"/>
        <v>0.53052169146380823</v>
      </c>
      <c r="AR32" s="314">
        <f t="shared" si="102"/>
        <v>0.79315079340313666</v>
      </c>
      <c r="AS32" s="314">
        <f t="shared" si="103"/>
        <v>0.54920904241465762</v>
      </c>
      <c r="AT32" s="314">
        <f t="shared" si="104"/>
        <v>0.49231320433642595</v>
      </c>
      <c r="AU32" s="314">
        <f t="shared" si="105"/>
        <v>0.55060892354362378</v>
      </c>
      <c r="AV32" s="191">
        <f>IF(AC32="","",(AC32/I32)*10)</f>
        <v>0.517735660528718</v>
      </c>
      <c r="AW32" s="112">
        <f>IF(AV32="","",(AV32-AU32)/AU32)</f>
        <v>-5.9703469394101261E-2</v>
      </c>
      <c r="AX32" s="191">
        <f t="shared" si="107"/>
        <v>2.2914270225780289</v>
      </c>
      <c r="AY32" s="314">
        <f t="shared" si="108"/>
        <v>1.9145717289185553</v>
      </c>
      <c r="AZ32" s="314">
        <f t="shared" si="109"/>
        <v>2.1035922277296368</v>
      </c>
      <c r="BA32" s="314">
        <f t="shared" si="110"/>
        <v>2.004869476200021</v>
      </c>
      <c r="BB32" s="314">
        <f t="shared" si="111"/>
        <v>2.7051742263548508</v>
      </c>
      <c r="BC32" s="314">
        <f t="shared" si="112"/>
        <v>2.7930772105810764</v>
      </c>
      <c r="BD32" s="314">
        <f t="shared" si="113"/>
        <v>2.0110430972159525</v>
      </c>
      <c r="BE32" s="191">
        <f>IF(AL32="","",(AL32/R32)*10)</f>
        <v>2.3430441198613368</v>
      </c>
      <c r="BF32" s="112">
        <f>IF(BE32="","",(BE32-BD32)/BD32)</f>
        <v>0.16508896458012248</v>
      </c>
      <c r="BH32" s="190">
        <f t="shared" si="96"/>
        <v>26059.977000000006</v>
      </c>
      <c r="BI32" s="190">
        <f t="shared" si="97"/>
        <v>21903.348000000005</v>
      </c>
    </row>
    <row r="33" spans="1:61" ht="20.100000000000001" customHeight="1" x14ac:dyDescent="0.25">
      <c r="A33" s="207" t="s">
        <v>91</v>
      </c>
      <c r="B33" s="28">
        <v>105627.73999999999</v>
      </c>
      <c r="C33" s="311">
        <v>146684.46999999994</v>
      </c>
      <c r="D33" s="311">
        <v>105806.44999999998</v>
      </c>
      <c r="E33" s="311">
        <v>156736.06999999992</v>
      </c>
      <c r="F33" s="311">
        <v>207228.25</v>
      </c>
      <c r="G33" s="311">
        <v>181747.00999999995</v>
      </c>
      <c r="H33" s="311">
        <v>156166.68</v>
      </c>
      <c r="I33" s="3">
        <v>210489.33000000005</v>
      </c>
      <c r="J33" s="112">
        <f t="shared" ref="J33:J45" si="120">IF(I33="","",(I33-H33)/H33)</f>
        <v>0.34785045055705899</v>
      </c>
      <c r="K33" s="3">
        <v>118132.11000000003</v>
      </c>
      <c r="L33" s="311">
        <v>147173.66999999995</v>
      </c>
      <c r="M33" s="311">
        <v>167545.44000000024</v>
      </c>
      <c r="N33" s="311">
        <v>131905.74000000005</v>
      </c>
      <c r="O33" s="311">
        <v>115807.50000000003</v>
      </c>
      <c r="P33" s="311">
        <v>114798.86000000002</v>
      </c>
      <c r="Q33" s="311">
        <v>138194.19000000003</v>
      </c>
      <c r="R33" s="3">
        <v>136807.27999999994</v>
      </c>
      <c r="S33" s="112">
        <f t="shared" ref="S33:S45" si="121">IF(R33="","",(R33-Q33)/Q33)</f>
        <v>-1.0035950136544021E-2</v>
      </c>
      <c r="U33" s="189" t="s">
        <v>91</v>
      </c>
      <c r="V33" s="28">
        <v>5233.5920000000015</v>
      </c>
      <c r="W33" s="311">
        <v>6774.5830000000024</v>
      </c>
      <c r="X33" s="311">
        <v>6184.9250000000011</v>
      </c>
      <c r="Y33" s="311">
        <v>12346.015000000001</v>
      </c>
      <c r="Z33" s="311">
        <v>9823.5429999999997</v>
      </c>
      <c r="AA33" s="311">
        <v>9567.4180000000015</v>
      </c>
      <c r="AB33" s="311">
        <v>8929.8140000000003</v>
      </c>
      <c r="AC33" s="3">
        <v>11054.444999999994</v>
      </c>
      <c r="AD33" s="112">
        <f t="shared" ref="AD33:AD45" si="122">(IF(AC33="","",(AC33-AB33)/AB33))</f>
        <v>0.23792556037561297</v>
      </c>
      <c r="AE33" s="3">
        <v>29004.790999999972</v>
      </c>
      <c r="AF33" s="311">
        <v>32396.498</v>
      </c>
      <c r="AG33" s="311">
        <v>31705.719999999998</v>
      </c>
      <c r="AH33" s="311">
        <v>31122.389999999996</v>
      </c>
      <c r="AI33" s="311">
        <v>31058.100000000006</v>
      </c>
      <c r="AJ33" s="311">
        <v>31539.86900000001</v>
      </c>
      <c r="AK33" s="311">
        <v>33045.123999999989</v>
      </c>
      <c r="AL33" s="3">
        <v>35766.52600000002</v>
      </c>
      <c r="AM33" s="112">
        <f t="shared" ref="AM33:AM45" si="123">IF(AL33="","",(AL33-AK33)/AK33)</f>
        <v>8.2354116752596601E-2</v>
      </c>
      <c r="AO33" s="212">
        <f t="shared" si="99"/>
        <v>0.49547514696423517</v>
      </c>
      <c r="AP33" s="314">
        <f t="shared" si="100"/>
        <v>0.46184732439637305</v>
      </c>
      <c r="AQ33" s="314">
        <f t="shared" si="101"/>
        <v>0.58455084732547036</v>
      </c>
      <c r="AR33" s="314">
        <f t="shared" si="102"/>
        <v>0.78769456194735565</v>
      </c>
      <c r="AS33" s="314">
        <f t="shared" si="103"/>
        <v>0.4740445861025222</v>
      </c>
      <c r="AT33" s="314">
        <f t="shared" si="104"/>
        <v>0.52641405214864356</v>
      </c>
      <c r="AU33" s="314">
        <f t="shared" si="105"/>
        <v>0.57181301414616748</v>
      </c>
      <c r="AV33" s="191">
        <f t="shared" ref="AV33:AV45" si="124">IF(AC33="","",(AC33/I33)*10)</f>
        <v>0.52517840215463618</v>
      </c>
      <c r="AW33" s="112">
        <f t="shared" ref="AW33:AW45" si="125">IF(AV33="","",(AV33-AU33)/AU33)</f>
        <v>-8.1555702367435978E-2</v>
      </c>
      <c r="AX33" s="191">
        <f t="shared" si="107"/>
        <v>2.4552842575993914</v>
      </c>
      <c r="AY33" s="314">
        <f t="shared" si="108"/>
        <v>2.2012427902355096</v>
      </c>
      <c r="AZ33" s="314">
        <f t="shared" si="109"/>
        <v>1.8923654382954234</v>
      </c>
      <c r="BA33" s="314">
        <f t="shared" si="110"/>
        <v>2.3594416740317734</v>
      </c>
      <c r="BB33" s="314">
        <f t="shared" si="111"/>
        <v>2.6818729356906932</v>
      </c>
      <c r="BC33" s="314">
        <f t="shared" si="112"/>
        <v>2.7474026310017368</v>
      </c>
      <c r="BD33" s="314">
        <f t="shared" si="113"/>
        <v>2.3912093554729026</v>
      </c>
      <c r="BE33" s="191">
        <f t="shared" ref="BE33:BE45" si="126">IF(AL33="","",(AL33/R33)*10)</f>
        <v>2.6143730070505047</v>
      </c>
      <c r="BF33" s="112">
        <f t="shared" ref="BF33:BF45" si="127">IF(BE33="","",(BE33-BD33)/BD33)</f>
        <v>9.3326688885201209E-2</v>
      </c>
      <c r="BH33" s="190">
        <f t="shared" si="96"/>
        <v>24115.30999999999</v>
      </c>
      <c r="BI33" s="190">
        <f t="shared" si="97"/>
        <v>24712.081000000027</v>
      </c>
    </row>
    <row r="34" spans="1:61" ht="20.100000000000001" customHeight="1" x14ac:dyDescent="0.25">
      <c r="A34" s="207" t="s">
        <v>92</v>
      </c>
      <c r="B34" s="28">
        <v>172955.39000000004</v>
      </c>
      <c r="C34" s="311">
        <v>88363.709999999992</v>
      </c>
      <c r="D34" s="311">
        <v>120306.19000000003</v>
      </c>
      <c r="E34" s="311">
        <v>142180.06</v>
      </c>
      <c r="F34" s="311">
        <v>163672.61999999994</v>
      </c>
      <c r="G34" s="311">
        <v>227414.28000000014</v>
      </c>
      <c r="H34" s="311">
        <v>155058.31000000006</v>
      </c>
      <c r="I34" s="3">
        <v>234056.73999999987</v>
      </c>
      <c r="J34" s="112">
        <f t="shared" si="120"/>
        <v>0.50947562887793496</v>
      </c>
      <c r="K34" s="3">
        <v>135211.27999999997</v>
      </c>
      <c r="L34" s="311">
        <v>175317.34000000005</v>
      </c>
      <c r="M34" s="311">
        <v>118154.39000000004</v>
      </c>
      <c r="N34" s="311">
        <v>152399.24000000002</v>
      </c>
      <c r="O34" s="311">
        <v>114737.72999999998</v>
      </c>
      <c r="P34" s="311">
        <v>115427.66999999995</v>
      </c>
      <c r="Q34" s="311">
        <v>126500.04999999999</v>
      </c>
      <c r="R34" s="3">
        <v>158768.92999999993</v>
      </c>
      <c r="S34" s="112">
        <f t="shared" si="121"/>
        <v>0.25508985964827641</v>
      </c>
      <c r="U34" s="189" t="s">
        <v>92</v>
      </c>
      <c r="V34" s="28">
        <v>8418.2340000000022</v>
      </c>
      <c r="W34" s="311">
        <v>4390.6889999999994</v>
      </c>
      <c r="X34" s="311">
        <v>6848.4070000000011</v>
      </c>
      <c r="Y34" s="311">
        <v>11167.32799999999</v>
      </c>
      <c r="Z34" s="311">
        <v>8872.2850000000017</v>
      </c>
      <c r="AA34" s="311">
        <v>11662.620000000006</v>
      </c>
      <c r="AB34" s="311">
        <v>9222.8069999999971</v>
      </c>
      <c r="AC34" s="3">
        <v>14053.179000000004</v>
      </c>
      <c r="AD34" s="112">
        <f t="shared" si="122"/>
        <v>0.52374206681328239</v>
      </c>
      <c r="AE34" s="3">
        <v>28421.635000000002</v>
      </c>
      <c r="AF34" s="311">
        <v>31101.468000000008</v>
      </c>
      <c r="AG34" s="311">
        <v>27821.58</v>
      </c>
      <c r="AH34" s="311">
        <v>30041.770000000019</v>
      </c>
      <c r="AI34" s="311">
        <v>29496.788000000015</v>
      </c>
      <c r="AJ34" s="311">
        <v>31068.588000000022</v>
      </c>
      <c r="AK34" s="311">
        <v>31942.423000000006</v>
      </c>
      <c r="AL34" s="3">
        <v>36434.632999999994</v>
      </c>
      <c r="AM34" s="112">
        <f t="shared" si="123"/>
        <v>0.14063460370554817</v>
      </c>
      <c r="AO34" s="212">
        <f t="shared" si="99"/>
        <v>0.48672862985073784</v>
      </c>
      <c r="AP34" s="314">
        <f t="shared" si="100"/>
        <v>0.49688825876595721</v>
      </c>
      <c r="AQ34" s="314">
        <f t="shared" si="101"/>
        <v>0.56924809937044796</v>
      </c>
      <c r="AR34" s="314">
        <f t="shared" si="102"/>
        <v>0.78543559483657488</v>
      </c>
      <c r="AS34" s="314">
        <f t="shared" si="103"/>
        <v>0.54207508867396426</v>
      </c>
      <c r="AT34" s="314">
        <f t="shared" si="104"/>
        <v>0.51283586940978365</v>
      </c>
      <c r="AU34" s="314">
        <f t="shared" si="105"/>
        <v>0.59479604801574282</v>
      </c>
      <c r="AV34" s="191">
        <f t="shared" si="124"/>
        <v>0.60041761668559557</v>
      </c>
      <c r="AW34" s="112">
        <f t="shared" si="125"/>
        <v>9.451254238501532E-3</v>
      </c>
      <c r="AX34" s="191">
        <f t="shared" si="107"/>
        <v>2.1020165625234823</v>
      </c>
      <c r="AY34" s="314">
        <f t="shared" si="108"/>
        <v>1.7740098041642658</v>
      </c>
      <c r="AZ34" s="314">
        <f t="shared" si="109"/>
        <v>2.354680177351006</v>
      </c>
      <c r="BA34" s="314">
        <f t="shared" si="110"/>
        <v>1.9712545810595916</v>
      </c>
      <c r="BB34" s="314">
        <f t="shared" si="111"/>
        <v>2.5708010782503732</v>
      </c>
      <c r="BC34" s="314">
        <f t="shared" si="112"/>
        <v>2.691606613908089</v>
      </c>
      <c r="BD34" s="314">
        <f t="shared" si="113"/>
        <v>2.5250917292127562</v>
      </c>
      <c r="BE34" s="191">
        <f t="shared" si="126"/>
        <v>2.2948213482323028</v>
      </c>
      <c r="BF34" s="112">
        <f t="shared" si="127"/>
        <v>-9.1192877595874272E-2</v>
      </c>
      <c r="BH34" s="190">
        <f t="shared" si="96"/>
        <v>22719.616000000009</v>
      </c>
      <c r="BI34" s="190">
        <f t="shared" si="97"/>
        <v>22381.453999999991</v>
      </c>
    </row>
    <row r="35" spans="1:61" ht="20.100000000000001" customHeight="1" x14ac:dyDescent="0.25">
      <c r="A35" s="207" t="s">
        <v>93</v>
      </c>
      <c r="B35" s="28">
        <v>153575.38000000003</v>
      </c>
      <c r="C35" s="311">
        <v>146031.1</v>
      </c>
      <c r="D35" s="311">
        <v>129411.21999999994</v>
      </c>
      <c r="E35" s="311">
        <v>179559.8899999999</v>
      </c>
      <c r="F35" s="311">
        <v>269358.03999999998</v>
      </c>
      <c r="G35" s="311">
        <v>237433.11000000002</v>
      </c>
      <c r="H35" s="311">
        <v>147994.01999999999</v>
      </c>
      <c r="I35" s="3">
        <v>204186.22000000018</v>
      </c>
      <c r="J35" s="112">
        <f t="shared" si="120"/>
        <v>0.379692368651113</v>
      </c>
      <c r="K35" s="3">
        <v>127394.07999999993</v>
      </c>
      <c r="L35" s="311">
        <v>153173.20000000004</v>
      </c>
      <c r="M35" s="311">
        <v>157184.51</v>
      </c>
      <c r="N35" s="311">
        <v>153334.56</v>
      </c>
      <c r="O35" s="311">
        <v>127866.06000000003</v>
      </c>
      <c r="P35" s="311">
        <v>125620.06999999993</v>
      </c>
      <c r="Q35" s="311">
        <v>137019.82</v>
      </c>
      <c r="R35" s="3">
        <v>144751.69000000009</v>
      </c>
      <c r="S35" s="112">
        <f t="shared" si="121"/>
        <v>5.6428843651962775E-2</v>
      </c>
      <c r="U35" s="189" t="s">
        <v>93</v>
      </c>
      <c r="V35" s="28">
        <v>8202.5570000000007</v>
      </c>
      <c r="W35" s="311">
        <v>7142.6719999999987</v>
      </c>
      <c r="X35" s="311">
        <v>8489.8880000000008</v>
      </c>
      <c r="Y35" s="311">
        <v>14058.68400000001</v>
      </c>
      <c r="Z35" s="311">
        <v>13129.382000000001</v>
      </c>
      <c r="AA35" s="311">
        <v>12275.063000000002</v>
      </c>
      <c r="AB35" s="311">
        <v>8424.4100000000017</v>
      </c>
      <c r="AC35" s="3">
        <v>11120.001000000009</v>
      </c>
      <c r="AD35" s="112">
        <f t="shared" si="122"/>
        <v>0.31997386167102587</v>
      </c>
      <c r="AE35" s="3">
        <v>32779.412000000004</v>
      </c>
      <c r="AF35" s="311">
        <v>32399.374999999993</v>
      </c>
      <c r="AG35" s="311">
        <v>32672.658999999996</v>
      </c>
      <c r="AH35" s="311">
        <v>33859.816999999988</v>
      </c>
      <c r="AI35" s="311">
        <v>36267.96699999999</v>
      </c>
      <c r="AJ35" s="311">
        <v>36630.704999999973</v>
      </c>
      <c r="AK35" s="311">
        <v>36290.450999999979</v>
      </c>
      <c r="AL35" s="3">
        <v>35489.240999999987</v>
      </c>
      <c r="AM35" s="112">
        <f t="shared" si="123"/>
        <v>-2.2077708541015165E-2</v>
      </c>
      <c r="AO35" s="212">
        <f t="shared" si="99"/>
        <v>0.53410624801970208</v>
      </c>
      <c r="AP35" s="314">
        <f t="shared" si="100"/>
        <v>0.48911992034573448</v>
      </c>
      <c r="AQ35" s="314">
        <f t="shared" si="101"/>
        <v>0.65603956133015395</v>
      </c>
      <c r="AR35" s="314">
        <f t="shared" si="102"/>
        <v>0.7829523620224994</v>
      </c>
      <c r="AS35" s="314">
        <f t="shared" si="103"/>
        <v>0.48743234098377025</v>
      </c>
      <c r="AT35" s="314">
        <f t="shared" si="104"/>
        <v>0.51699036414929667</v>
      </c>
      <c r="AU35" s="314">
        <f t="shared" si="105"/>
        <v>0.56923989226051175</v>
      </c>
      <c r="AV35" s="191">
        <f t="shared" si="124"/>
        <v>0.54460095299281208</v>
      </c>
      <c r="AW35" s="112">
        <f t="shared" si="125"/>
        <v>-4.3283929328733158E-2</v>
      </c>
      <c r="AX35" s="191">
        <f t="shared" si="107"/>
        <v>2.5730718413288924</v>
      </c>
      <c r="AY35" s="314">
        <f t="shared" si="108"/>
        <v>2.1152117341675951</v>
      </c>
      <c r="AZ35" s="314">
        <f t="shared" si="109"/>
        <v>2.0786182429808124</v>
      </c>
      <c r="BA35" s="314">
        <f t="shared" si="110"/>
        <v>2.2082312689324564</v>
      </c>
      <c r="BB35" s="314">
        <f t="shared" si="111"/>
        <v>2.8364029516511247</v>
      </c>
      <c r="BC35" s="314">
        <f t="shared" si="112"/>
        <v>2.9159914494554884</v>
      </c>
      <c r="BD35" s="314">
        <f t="shared" si="113"/>
        <v>2.648554858705841</v>
      </c>
      <c r="BE35" s="191">
        <f t="shared" si="126"/>
        <v>2.4517324115524981</v>
      </c>
      <c r="BF35" s="112">
        <f t="shared" si="127"/>
        <v>-7.4313147226829912E-2</v>
      </c>
      <c r="BH35" s="190">
        <f t="shared" si="96"/>
        <v>27866.040999999976</v>
      </c>
      <c r="BI35" s="190">
        <f t="shared" si="97"/>
        <v>24369.239999999976</v>
      </c>
    </row>
    <row r="36" spans="1:61" ht="20.100000000000001" customHeight="1" x14ac:dyDescent="0.25">
      <c r="A36" s="207" t="s">
        <v>94</v>
      </c>
      <c r="B36" s="28">
        <v>172174.69999999992</v>
      </c>
      <c r="C36" s="311">
        <v>197846.85999999996</v>
      </c>
      <c r="D36" s="311">
        <v>108041.16999999998</v>
      </c>
      <c r="E36" s="311">
        <v>128500.73000000004</v>
      </c>
      <c r="F36" s="311">
        <v>196762.29</v>
      </c>
      <c r="G36" s="311">
        <v>236160.21999999988</v>
      </c>
      <c r="H36" s="311">
        <v>161643.40999999989</v>
      </c>
      <c r="I36" s="3">
        <v>158923.12999999992</v>
      </c>
      <c r="J36" s="112">
        <f t="shared" si="120"/>
        <v>-1.682889515879411E-2</v>
      </c>
      <c r="K36" s="3">
        <v>84144.9</v>
      </c>
      <c r="L36" s="311">
        <v>93566.699999999968</v>
      </c>
      <c r="M36" s="311">
        <v>109659.02</v>
      </c>
      <c r="N36" s="311">
        <v>85683.409999999989</v>
      </c>
      <c r="O36" s="311">
        <v>75119.589999999982</v>
      </c>
      <c r="P36" s="311">
        <v>77720.049999999974</v>
      </c>
      <c r="Q36" s="311">
        <v>113871.88000000002</v>
      </c>
      <c r="R36" s="3">
        <v>109961.24</v>
      </c>
      <c r="S36" s="112">
        <f t="shared" si="121"/>
        <v>-3.4342455749391453E-2</v>
      </c>
      <c r="U36" s="189" t="s">
        <v>94</v>
      </c>
      <c r="V36" s="28">
        <v>7606.0559999999978</v>
      </c>
      <c r="W36" s="311">
        <v>8313.0869999999995</v>
      </c>
      <c r="X36" s="311">
        <v>6909.0559999999987</v>
      </c>
      <c r="Y36" s="311">
        <v>9139.0069999999996</v>
      </c>
      <c r="Z36" s="311">
        <v>8531.6860000000033</v>
      </c>
      <c r="AA36" s="311">
        <v>10841.422999999999</v>
      </c>
      <c r="AB36" s="311">
        <v>9683.087000000005</v>
      </c>
      <c r="AC36" s="3">
        <v>9368.5460000000021</v>
      </c>
      <c r="AD36" s="112">
        <f t="shared" si="122"/>
        <v>-3.2483545794848558E-2</v>
      </c>
      <c r="AE36" s="3">
        <v>21851.23599999999</v>
      </c>
      <c r="AF36" s="311">
        <v>23756.94100000001</v>
      </c>
      <c r="AG36" s="311">
        <v>26722.863000000001</v>
      </c>
      <c r="AH36" s="311">
        <v>25745.833000000013</v>
      </c>
      <c r="AI36" s="311">
        <v>21196.857</v>
      </c>
      <c r="AJ36" s="311">
        <v>23742.381999999994</v>
      </c>
      <c r="AK36" s="311">
        <v>27432.139000000003</v>
      </c>
      <c r="AL36" s="3">
        <v>27271.803999999956</v>
      </c>
      <c r="AM36" s="112">
        <f t="shared" si="123"/>
        <v>-5.844786656995519E-3</v>
      </c>
      <c r="AO36" s="212">
        <f t="shared" si="99"/>
        <v>0.44176385961468218</v>
      </c>
      <c r="AP36" s="314">
        <f t="shared" si="100"/>
        <v>0.42017785877420555</v>
      </c>
      <c r="AQ36" s="314">
        <f t="shared" si="101"/>
        <v>0.63948363387771534</v>
      </c>
      <c r="AR36" s="314">
        <f t="shared" si="102"/>
        <v>0.71120273013234991</v>
      </c>
      <c r="AS36" s="314">
        <f t="shared" si="103"/>
        <v>0.43360371542738207</v>
      </c>
      <c r="AT36" s="314">
        <f t="shared" si="104"/>
        <v>0.45907066820991294</v>
      </c>
      <c r="AU36" s="314">
        <f t="shared" si="105"/>
        <v>0.59904001035365506</v>
      </c>
      <c r="AV36" s="191">
        <f t="shared" si="124"/>
        <v>0.58950172954685753</v>
      </c>
      <c r="AW36" s="112">
        <f t="shared" si="125"/>
        <v>-1.592261058016211E-2</v>
      </c>
      <c r="AX36" s="191">
        <f t="shared" si="107"/>
        <v>2.596858038930463</v>
      </c>
      <c r="AY36" s="314">
        <f t="shared" si="108"/>
        <v>2.5390380338304137</v>
      </c>
      <c r="AZ36" s="314">
        <f t="shared" si="109"/>
        <v>2.4369051446930676</v>
      </c>
      <c r="BA36" s="314">
        <f t="shared" si="110"/>
        <v>3.0047628823362675</v>
      </c>
      <c r="BB36" s="314">
        <f t="shared" si="111"/>
        <v>2.8217482283915563</v>
      </c>
      <c r="BC36" s="314">
        <f t="shared" si="112"/>
        <v>3.0548593316653818</v>
      </c>
      <c r="BD36" s="314">
        <f t="shared" si="113"/>
        <v>2.4090354001356613</v>
      </c>
      <c r="BE36" s="191">
        <f t="shared" si="126"/>
        <v>2.4801288162992665</v>
      </c>
      <c r="BF36" s="112">
        <f t="shared" si="127"/>
        <v>2.9511154613834932E-2</v>
      </c>
      <c r="BH36" s="190">
        <f t="shared" si="96"/>
        <v>17749.051999999996</v>
      </c>
      <c r="BI36" s="190">
        <f t="shared" si="97"/>
        <v>17903.257999999954</v>
      </c>
    </row>
    <row r="37" spans="1:61" ht="20.100000000000001" customHeight="1" x14ac:dyDescent="0.25">
      <c r="A37" s="207" t="s">
        <v>95</v>
      </c>
      <c r="B37" s="28">
        <v>184593.24000000002</v>
      </c>
      <c r="C37" s="311">
        <v>144138.26999999993</v>
      </c>
      <c r="D37" s="311">
        <v>79979.249999999985</v>
      </c>
      <c r="E37" s="311">
        <v>122753.58</v>
      </c>
      <c r="F37" s="311">
        <v>216171.5800000001</v>
      </c>
      <c r="G37" s="311">
        <v>152140.34000000008</v>
      </c>
      <c r="H37" s="311">
        <v>150079.72999999981</v>
      </c>
      <c r="I37" s="3">
        <v>132543.78999999998</v>
      </c>
      <c r="J37" s="112">
        <f t="shared" si="120"/>
        <v>-0.11684416010076677</v>
      </c>
      <c r="K37" s="3">
        <v>138558.80000000005</v>
      </c>
      <c r="L37" s="311">
        <v>155834.77000000008</v>
      </c>
      <c r="M37" s="311">
        <v>166910.12999999986</v>
      </c>
      <c r="N37" s="311">
        <v>141021.50999999992</v>
      </c>
      <c r="O37" s="311">
        <v>123949.06000000001</v>
      </c>
      <c r="P37" s="311">
        <v>108934.93999999996</v>
      </c>
      <c r="Q37" s="311">
        <v>146738.06999999998</v>
      </c>
      <c r="R37" s="3">
        <v>149075.20999999993</v>
      </c>
      <c r="S37" s="112">
        <f t="shared" si="121"/>
        <v>1.5927291397521831E-2</v>
      </c>
      <c r="U37" s="189" t="s">
        <v>95</v>
      </c>
      <c r="V37" s="28">
        <v>8950.255000000001</v>
      </c>
      <c r="W37" s="311">
        <v>8091.360999999999</v>
      </c>
      <c r="X37" s="311">
        <v>7317.6259999999966</v>
      </c>
      <c r="Y37" s="311">
        <v>9009.7860000000001</v>
      </c>
      <c r="Z37" s="311">
        <v>11821.654999999999</v>
      </c>
      <c r="AA37" s="311">
        <v>8422.7539999999954</v>
      </c>
      <c r="AB37" s="311">
        <v>8932.9419999999991</v>
      </c>
      <c r="AC37" s="3">
        <v>10659.216000000006</v>
      </c>
      <c r="AD37" s="112">
        <f t="shared" si="122"/>
        <v>0.19324809228583448</v>
      </c>
      <c r="AE37" s="3">
        <v>36869.314999999995</v>
      </c>
      <c r="AF37" s="311">
        <v>38144.778000000013</v>
      </c>
      <c r="AG37" s="311">
        <v>35747.971000000005</v>
      </c>
      <c r="AH37" s="311">
        <v>35405.063999999991</v>
      </c>
      <c r="AI37" s="311">
        <v>39468.506000000016</v>
      </c>
      <c r="AJ37" s="311">
        <v>36656.012999999941</v>
      </c>
      <c r="AK37" s="311">
        <v>39678.97600000001</v>
      </c>
      <c r="AL37" s="3">
        <v>38953.487999999983</v>
      </c>
      <c r="AM37" s="112">
        <f t="shared" si="123"/>
        <v>-1.828393958553836E-2</v>
      </c>
      <c r="AO37" s="212">
        <f t="shared" si="99"/>
        <v>0.48486363856011194</v>
      </c>
      <c r="AP37" s="314">
        <f t="shared" si="100"/>
        <v>0.56136104589017211</v>
      </c>
      <c r="AQ37" s="314">
        <f t="shared" si="101"/>
        <v>0.91494056270845225</v>
      </c>
      <c r="AR37" s="314">
        <f t="shared" si="102"/>
        <v>0.73397337983951261</v>
      </c>
      <c r="AS37" s="314">
        <f t="shared" si="103"/>
        <v>0.54686443981211563</v>
      </c>
      <c r="AT37" s="314">
        <f t="shared" si="104"/>
        <v>0.55361740351046873</v>
      </c>
      <c r="AU37" s="314">
        <f t="shared" si="105"/>
        <v>0.5952130910683282</v>
      </c>
      <c r="AV37" s="191">
        <f t="shared" si="124"/>
        <v>0.80420335045497104</v>
      </c>
      <c r="AW37" s="112">
        <f t="shared" si="125"/>
        <v>0.35111838520139599</v>
      </c>
      <c r="AX37" s="191">
        <f t="shared" si="107"/>
        <v>2.6609147163514684</v>
      </c>
      <c r="AY37" s="314">
        <f t="shared" si="108"/>
        <v>2.4477706740286518</v>
      </c>
      <c r="AZ37" s="314">
        <f t="shared" si="109"/>
        <v>2.1417496349682335</v>
      </c>
      <c r="BA37" s="314">
        <f t="shared" si="110"/>
        <v>2.5106144445623939</v>
      </c>
      <c r="BB37" s="314">
        <f t="shared" si="111"/>
        <v>3.1842521435822113</v>
      </c>
      <c r="BC37" s="314">
        <f t="shared" si="112"/>
        <v>3.3649454435831103</v>
      </c>
      <c r="BD37" s="314">
        <f t="shared" si="113"/>
        <v>2.7040682762148922</v>
      </c>
      <c r="BE37" s="191">
        <f t="shared" si="126"/>
        <v>2.6130090978909237</v>
      </c>
      <c r="BF37" s="112">
        <f t="shared" si="127"/>
        <v>-3.3674881335256646E-2</v>
      </c>
      <c r="BH37" s="190">
        <f t="shared" si="96"/>
        <v>30746.034000000011</v>
      </c>
      <c r="BI37" s="190">
        <f t="shared" si="97"/>
        <v>28294.271999999975</v>
      </c>
    </row>
    <row r="38" spans="1:61" ht="20.100000000000001" customHeight="1" x14ac:dyDescent="0.25">
      <c r="A38" s="207" t="s">
        <v>96</v>
      </c>
      <c r="B38" s="28">
        <v>174808.49999999997</v>
      </c>
      <c r="C38" s="311">
        <v>100779.39000000001</v>
      </c>
      <c r="D38" s="311">
        <v>69029.49000000002</v>
      </c>
      <c r="E38" s="311">
        <v>154336.00999999978</v>
      </c>
      <c r="F38" s="311">
        <v>191835.92000000007</v>
      </c>
      <c r="G38" s="311">
        <v>123373.27999999998</v>
      </c>
      <c r="H38" s="311">
        <v>139835.61999999988</v>
      </c>
      <c r="I38" s="3">
        <v>158819.79</v>
      </c>
      <c r="J38" s="112">
        <f t="shared" si="120"/>
        <v>0.13576061664402922</v>
      </c>
      <c r="K38" s="3">
        <v>122092.12999999996</v>
      </c>
      <c r="L38" s="311">
        <v>129989.20999999999</v>
      </c>
      <c r="M38" s="311">
        <v>213923.46999999977</v>
      </c>
      <c r="N38" s="311">
        <v>143278.98999999987</v>
      </c>
      <c r="O38" s="311">
        <v>142422.69000000009</v>
      </c>
      <c r="P38" s="311">
        <v>143940.27999999988</v>
      </c>
      <c r="Q38" s="311">
        <v>138271.19000000006</v>
      </c>
      <c r="R38" s="3">
        <v>167623.51999999999</v>
      </c>
      <c r="S38" s="112">
        <f t="shared" si="121"/>
        <v>0.21228088078217824</v>
      </c>
      <c r="U38" s="189" t="s">
        <v>96</v>
      </c>
      <c r="V38" s="28">
        <v>8836.2159999999967</v>
      </c>
      <c r="W38" s="311">
        <v>6184.2449999999999</v>
      </c>
      <c r="X38" s="311">
        <v>6843.8590000000013</v>
      </c>
      <c r="Y38" s="311">
        <v>12325.401000000003</v>
      </c>
      <c r="Z38" s="311">
        <v>11790.632999999998</v>
      </c>
      <c r="AA38" s="311">
        <v>8857.4580000000024</v>
      </c>
      <c r="AB38" s="311">
        <v>10646.83</v>
      </c>
      <c r="AC38" s="3">
        <v>12826.47100000001</v>
      </c>
      <c r="AD38" s="112">
        <f t="shared" si="122"/>
        <v>0.20472206281118516</v>
      </c>
      <c r="AE38" s="3">
        <v>39727.941999999974</v>
      </c>
      <c r="AF38" s="311">
        <v>40734.826999999983</v>
      </c>
      <c r="AG38" s="311">
        <v>48266.111999999994</v>
      </c>
      <c r="AH38" s="311">
        <v>48573.176999999916</v>
      </c>
      <c r="AI38" s="311">
        <v>47199.009999999987</v>
      </c>
      <c r="AJ38" s="311">
        <v>49361.275999999947</v>
      </c>
      <c r="AK38" s="311">
        <v>45374.854000000007</v>
      </c>
      <c r="AL38" s="3">
        <v>50899.833999999944</v>
      </c>
      <c r="AM38" s="112">
        <f t="shared" si="123"/>
        <v>0.12176303641660063</v>
      </c>
      <c r="AO38" s="212">
        <f t="shared" si="99"/>
        <v>0.50547976786025839</v>
      </c>
      <c r="AP38" s="314">
        <f t="shared" si="100"/>
        <v>0.61364183688748253</v>
      </c>
      <c r="AQ38" s="314">
        <f t="shared" si="101"/>
        <v>0.99143989040046498</v>
      </c>
      <c r="AR38" s="314">
        <f t="shared" si="102"/>
        <v>0.79860824444016809</v>
      </c>
      <c r="AS38" s="314">
        <f t="shared" si="103"/>
        <v>0.61462071336796531</v>
      </c>
      <c r="AT38" s="314">
        <f t="shared" si="104"/>
        <v>0.7179397354111039</v>
      </c>
      <c r="AU38" s="314">
        <f t="shared" si="105"/>
        <v>0.7613818281779714</v>
      </c>
      <c r="AV38" s="191">
        <f t="shared" si="124"/>
        <v>0.80761163328575181</v>
      </c>
      <c r="AW38" s="112">
        <f t="shared" si="125"/>
        <v>6.0718293235879919E-2</v>
      </c>
      <c r="AX38" s="191">
        <f t="shared" si="107"/>
        <v>3.2539314368583776</v>
      </c>
      <c r="AY38" s="314">
        <f t="shared" si="108"/>
        <v>3.1337083285605001</v>
      </c>
      <c r="AZ38" s="314">
        <f t="shared" si="109"/>
        <v>2.2562326611474677</v>
      </c>
      <c r="BA38" s="314">
        <f t="shared" si="110"/>
        <v>3.3901116276712977</v>
      </c>
      <c r="BB38" s="314">
        <f t="shared" si="111"/>
        <v>3.3140091652530894</v>
      </c>
      <c r="BC38" s="314">
        <f t="shared" si="112"/>
        <v>3.4292885910740196</v>
      </c>
      <c r="BD38" s="314">
        <f t="shared" si="113"/>
        <v>3.2815841101823158</v>
      </c>
      <c r="BE38" s="191">
        <f t="shared" si="126"/>
        <v>3.0365568030071168</v>
      </c>
      <c r="BF38" s="112">
        <f t="shared" si="127"/>
        <v>-7.466738591734158E-2</v>
      </c>
      <c r="BH38" s="190">
        <f t="shared" si="96"/>
        <v>34728.024000000005</v>
      </c>
      <c r="BI38" s="190">
        <f t="shared" si="97"/>
        <v>38073.362999999932</v>
      </c>
    </row>
    <row r="39" spans="1:61" ht="20.100000000000001" customHeight="1" x14ac:dyDescent="0.25">
      <c r="A39" s="207" t="s">
        <v>97</v>
      </c>
      <c r="B39" s="28">
        <v>143517.88</v>
      </c>
      <c r="C39" s="311">
        <v>108144.17000000003</v>
      </c>
      <c r="D39" s="311">
        <v>125852.90000000002</v>
      </c>
      <c r="E39" s="311">
        <v>102029.78999999992</v>
      </c>
      <c r="F39" s="311">
        <v>191064.2</v>
      </c>
      <c r="G39" s="311">
        <v>143527.37999999992</v>
      </c>
      <c r="H39" s="311">
        <v>152126.9200000001</v>
      </c>
      <c r="I39" s="3">
        <v>130893.07999999997</v>
      </c>
      <c r="J39" s="112">
        <f t="shared" si="120"/>
        <v>-0.13957976668429303</v>
      </c>
      <c r="K39" s="3">
        <v>155283.11000000002</v>
      </c>
      <c r="L39" s="311">
        <v>190846.28999999995</v>
      </c>
      <c r="M39" s="311">
        <v>164476.10999999999</v>
      </c>
      <c r="N39" s="311">
        <v>155784.03000000006</v>
      </c>
      <c r="O39" s="311">
        <v>141171.96999999974</v>
      </c>
      <c r="P39" s="311">
        <v>154005.31000000008</v>
      </c>
      <c r="Q39" s="311">
        <v>192493.65999999971</v>
      </c>
      <c r="R39" s="3">
        <v>201653.91000000018</v>
      </c>
      <c r="S39" s="112">
        <f t="shared" si="121"/>
        <v>4.7587281575925559E-2</v>
      </c>
      <c r="U39" s="189" t="s">
        <v>97</v>
      </c>
      <c r="V39" s="28">
        <v>8561.616</v>
      </c>
      <c r="W39" s="311">
        <v>7679.9049999999988</v>
      </c>
      <c r="X39" s="311">
        <v>10402.912</v>
      </c>
      <c r="Y39" s="311">
        <v>7707.6290000000035</v>
      </c>
      <c r="Z39" s="311">
        <v>12654.747000000003</v>
      </c>
      <c r="AA39" s="311">
        <v>9979.3469999999979</v>
      </c>
      <c r="AB39" s="311">
        <v>10750.968999999994</v>
      </c>
      <c r="AC39" s="3">
        <v>10501.688000000011</v>
      </c>
      <c r="AD39" s="112">
        <f t="shared" si="122"/>
        <v>-2.318684018156715E-2</v>
      </c>
      <c r="AE39" s="3">
        <v>50334.872000000032</v>
      </c>
      <c r="AF39" s="311">
        <v>48986.57900000002</v>
      </c>
      <c r="AG39" s="311">
        <v>51362.042000000016</v>
      </c>
      <c r="AH39" s="311">
        <v>51289.855999999963</v>
      </c>
      <c r="AI39" s="311">
        <v>48284.936000000031</v>
      </c>
      <c r="AJ39" s="311">
        <v>53105.856999999989</v>
      </c>
      <c r="AK39" s="311">
        <v>59493.80799999999</v>
      </c>
      <c r="AL39" s="3">
        <v>59303.672000000086</v>
      </c>
      <c r="AM39" s="112">
        <f t="shared" si="123"/>
        <v>-3.1958956132023698E-3</v>
      </c>
      <c r="AO39" s="212">
        <f t="shared" ref="AO39:AP45" si="128">(V39/B39)*10</f>
        <v>0.59655396247491954</v>
      </c>
      <c r="AP39" s="314">
        <f t="shared" si="128"/>
        <v>0.7101543245465749</v>
      </c>
      <c r="AQ39" s="314">
        <f t="shared" ref="AQ39:AS40" si="129">IF(X39="","",(X39/D39)*10)</f>
        <v>0.82659295097689434</v>
      </c>
      <c r="AR39" s="314">
        <f t="shared" si="129"/>
        <v>0.75542927217629385</v>
      </c>
      <c r="AS39" s="314">
        <f t="shared" si="129"/>
        <v>0.66232957299169615</v>
      </c>
      <c r="AT39" s="314">
        <f t="shared" ref="AT39:AT40" si="130">IF(AA39="","",(AA39/G39)*10)</f>
        <v>0.69529221532504837</v>
      </c>
      <c r="AU39" s="314">
        <f t="shared" ref="AU39:AU40" si="131">IF(AB39="","",(AB39/H39)*10)</f>
        <v>0.70671048884707499</v>
      </c>
      <c r="AV39" s="191">
        <f t="shared" si="124"/>
        <v>0.80231040479756555</v>
      </c>
      <c r="AW39" s="112">
        <f t="shared" si="125"/>
        <v>0.13527451121668213</v>
      </c>
      <c r="AX39" s="191">
        <f t="shared" ref="AX39:AY45" si="132">(AE39/K39)*10</f>
        <v>3.2414904621629503</v>
      </c>
      <c r="AY39" s="314">
        <f t="shared" si="132"/>
        <v>2.5668080317411479</v>
      </c>
      <c r="AZ39" s="314">
        <f t="shared" ref="AZ39:BB40" si="133">IF(AG39="","",(AG39/M39)*10)</f>
        <v>3.1227660965473962</v>
      </c>
      <c r="BA39" s="314">
        <f t="shared" si="133"/>
        <v>3.2923693141074821</v>
      </c>
      <c r="BB39" s="314">
        <f t="shared" si="133"/>
        <v>3.4202920027254784</v>
      </c>
      <c r="BC39" s="314">
        <f t="shared" ref="BC39:BC40" si="134">IF(AJ39="","",(AJ39/P39)*10)</f>
        <v>3.4483133730908344</v>
      </c>
      <c r="BD39" s="314">
        <f t="shared" ref="BD39:BD40" si="135">IF(AK39="","",(AK39/Q39)*10)</f>
        <v>3.0906892206216079</v>
      </c>
      <c r="BE39" s="191">
        <f t="shared" si="126"/>
        <v>2.9408639782883474</v>
      </c>
      <c r="BF39" s="112">
        <f t="shared" si="127"/>
        <v>-4.8476320858661805E-2</v>
      </c>
      <c r="BH39" s="190">
        <f t="shared" si="96"/>
        <v>48742.838999999993</v>
      </c>
      <c r="BI39" s="190">
        <f t="shared" si="97"/>
        <v>48801.984000000077</v>
      </c>
    </row>
    <row r="40" spans="1:61" ht="20.100000000000001" customHeight="1" thickBot="1" x14ac:dyDescent="0.3">
      <c r="A40" s="207" t="s">
        <v>98</v>
      </c>
      <c r="B40" s="28">
        <v>152820.21000000002</v>
      </c>
      <c r="C40" s="311">
        <v>216465.13999999996</v>
      </c>
      <c r="D40" s="311">
        <v>85804.429999999964</v>
      </c>
      <c r="E40" s="311">
        <v>229961.75</v>
      </c>
      <c r="F40" s="311">
        <v>233293.19000000015</v>
      </c>
      <c r="G40" s="311">
        <v>149139.44999999995</v>
      </c>
      <c r="H40" s="311">
        <v>169963.51000000004</v>
      </c>
      <c r="I40" s="3">
        <v>146914.83000000002</v>
      </c>
      <c r="J40" s="112">
        <f t="shared" si="120"/>
        <v>-0.13560957878547</v>
      </c>
      <c r="K40" s="3">
        <v>149645.83999999991</v>
      </c>
      <c r="L40" s="311">
        <v>159202.30000000008</v>
      </c>
      <c r="M40" s="311">
        <v>203434.65000000014</v>
      </c>
      <c r="N40" s="311">
        <v>108594.94999999985</v>
      </c>
      <c r="O40" s="311">
        <v>106301.55</v>
      </c>
      <c r="P40" s="311">
        <v>116548.94000000003</v>
      </c>
      <c r="Q40" s="311">
        <v>113621.51999999999</v>
      </c>
      <c r="R40" s="3">
        <v>142295.1799999997</v>
      </c>
      <c r="S40" s="112">
        <f t="shared" si="121"/>
        <v>0.25236117242578443</v>
      </c>
      <c r="U40" s="192" t="s">
        <v>98</v>
      </c>
      <c r="V40" s="28">
        <v>8577.6339999999964</v>
      </c>
      <c r="W40" s="311">
        <v>10729.738000000001</v>
      </c>
      <c r="X40" s="311">
        <v>8400.3320000000022</v>
      </c>
      <c r="Y40" s="311">
        <v>14080.129999999997</v>
      </c>
      <c r="Z40" s="311">
        <v>13582.820000000003</v>
      </c>
      <c r="AA40" s="311">
        <v>9345.7980000000007</v>
      </c>
      <c r="AB40" s="311">
        <v>11486.065000000006</v>
      </c>
      <c r="AC40" s="3">
        <v>13660.669999999996</v>
      </c>
      <c r="AD40" s="112">
        <f t="shared" si="122"/>
        <v>0.18932550007334883</v>
      </c>
      <c r="AE40" s="3">
        <v>35379.044000000002</v>
      </c>
      <c r="AF40" s="311">
        <v>37144.067999999992</v>
      </c>
      <c r="AG40" s="311">
        <v>37986.12000000001</v>
      </c>
      <c r="AH40" s="311">
        <v>33420.183999999987</v>
      </c>
      <c r="AI40" s="311">
        <v>33733.983000000022</v>
      </c>
      <c r="AJ40" s="311">
        <v>36039.897999999965</v>
      </c>
      <c r="AK40" s="311">
        <v>34016.015999999967</v>
      </c>
      <c r="AL40" s="3">
        <v>35892.509999999973</v>
      </c>
      <c r="AM40" s="112">
        <f t="shared" si="123"/>
        <v>5.5165014033389678E-2</v>
      </c>
      <c r="AO40" s="212">
        <f t="shared" si="128"/>
        <v>0.56128924309160388</v>
      </c>
      <c r="AP40" s="314">
        <f t="shared" si="128"/>
        <v>0.49567972006947647</v>
      </c>
      <c r="AQ40" s="314">
        <f t="shared" si="129"/>
        <v>0.9790091257525988</v>
      </c>
      <c r="AR40" s="314">
        <f t="shared" si="129"/>
        <v>0.61228139027468687</v>
      </c>
      <c r="AS40" s="314">
        <f t="shared" si="129"/>
        <v>0.5822210241113337</v>
      </c>
      <c r="AT40" s="314">
        <f t="shared" si="130"/>
        <v>0.62664828118918259</v>
      </c>
      <c r="AU40" s="314">
        <f t="shared" si="131"/>
        <v>0.67579593996381937</v>
      </c>
      <c r="AV40" s="191">
        <f t="shared" si="124"/>
        <v>0.92983601451262587</v>
      </c>
      <c r="AW40" s="112">
        <f t="shared" si="125"/>
        <v>0.37591240125296882</v>
      </c>
      <c r="AX40" s="191">
        <f t="shared" si="132"/>
        <v>2.3641849315690981</v>
      </c>
      <c r="AY40" s="314">
        <f t="shared" si="132"/>
        <v>2.3331363931299971</v>
      </c>
      <c r="AZ40" s="314">
        <f t="shared" si="133"/>
        <v>1.8672394304510065</v>
      </c>
      <c r="BA40" s="314">
        <f t="shared" si="133"/>
        <v>3.0775081161693092</v>
      </c>
      <c r="BB40" s="314">
        <f t="shared" si="133"/>
        <v>3.1734234355002373</v>
      </c>
      <c r="BC40" s="314">
        <f t="shared" si="134"/>
        <v>3.0922544640903604</v>
      </c>
      <c r="BD40" s="314">
        <f t="shared" si="135"/>
        <v>2.9938004701926157</v>
      </c>
      <c r="BE40" s="191">
        <f t="shared" si="126"/>
        <v>2.5223981585321473</v>
      </c>
      <c r="BF40" s="112">
        <f t="shared" si="127"/>
        <v>-0.15745949549875621</v>
      </c>
      <c r="BH40" s="190">
        <f t="shared" si="96"/>
        <v>22529.950999999961</v>
      </c>
      <c r="BI40" s="190">
        <f t="shared" si="97"/>
        <v>22231.839999999975</v>
      </c>
    </row>
    <row r="41" spans="1:61" ht="20.100000000000001" customHeight="1" thickBot="1" x14ac:dyDescent="0.3">
      <c r="A41" s="334" t="s">
        <v>139</v>
      </c>
      <c r="B41" s="335">
        <f>SUM(B29:B40)</f>
        <v>1813519.3599999999</v>
      </c>
      <c r="C41" s="336">
        <f>SUM(C29:C40)</f>
        <v>1633514.4599999997</v>
      </c>
      <c r="D41" s="336">
        <f t="shared" ref="D41:I41" si="136">SUM(D29:D40)</f>
        <v>1293051.3799999997</v>
      </c>
      <c r="E41" s="336">
        <f t="shared" si="136"/>
        <v>1596293.2899999996</v>
      </c>
      <c r="F41" s="336">
        <f t="shared" si="136"/>
        <v>2327610.58</v>
      </c>
      <c r="G41" s="336">
        <f t="shared" si="136"/>
        <v>2158071.8899999997</v>
      </c>
      <c r="H41" s="336">
        <f t="shared" si="136"/>
        <v>1793645.6999999997</v>
      </c>
      <c r="I41" s="336">
        <f t="shared" si="136"/>
        <v>2089765.2700000005</v>
      </c>
      <c r="J41" s="118">
        <f t="shared" si="120"/>
        <v>0.16509368042975311</v>
      </c>
      <c r="K41" s="337">
        <f>SUM(K29:K40)</f>
        <v>1496959.3399999999</v>
      </c>
      <c r="L41" s="336">
        <f>SUM(L29:L40)</f>
        <v>1681832.61</v>
      </c>
      <c r="M41" s="336">
        <f t="shared" ref="M41:R41" si="137">SUM(M29:M40)</f>
        <v>1866671.5499999996</v>
      </c>
      <c r="N41" s="336">
        <f t="shared" si="137"/>
        <v>1638051.7199999997</v>
      </c>
      <c r="O41" s="336">
        <f t="shared" si="137"/>
        <v>1384490.7399999998</v>
      </c>
      <c r="P41" s="336">
        <f t="shared" si="137"/>
        <v>1402522.0199999996</v>
      </c>
      <c r="Q41" s="336">
        <f t="shared" si="137"/>
        <v>1644877.9899999998</v>
      </c>
      <c r="R41" s="336">
        <f t="shared" si="137"/>
        <v>1680765.3699999996</v>
      </c>
      <c r="S41" s="118">
        <f t="shared" si="121"/>
        <v>2.1817654694254795E-2</v>
      </c>
      <c r="U41" s="189"/>
      <c r="V41" s="335">
        <f>SUM(V29:V40)</f>
        <v>88593.928999999989</v>
      </c>
      <c r="W41" s="336">
        <f>SUM(W29:W40)</f>
        <v>80744.22</v>
      </c>
      <c r="X41" s="336">
        <f t="shared" ref="X41:AC41" si="138">SUM(X29:X40)</f>
        <v>85348.562999999995</v>
      </c>
      <c r="Y41" s="336">
        <f t="shared" si="138"/>
        <v>121368.935</v>
      </c>
      <c r="Z41" s="336">
        <f t="shared" si="138"/>
        <v>124143.97100000001</v>
      </c>
      <c r="AA41" s="336">
        <f t="shared" si="138"/>
        <v>115571.70700000001</v>
      </c>
      <c r="AB41" s="336">
        <f t="shared" si="138"/>
        <v>108842.355</v>
      </c>
      <c r="AC41" s="336">
        <f t="shared" si="138"/>
        <v>132724.611</v>
      </c>
      <c r="AD41" s="118">
        <f t="shared" si="122"/>
        <v>0.21942061066209023</v>
      </c>
      <c r="AE41" s="337">
        <f>SUM(AE29:AE40)</f>
        <v>386156.65199999994</v>
      </c>
      <c r="AF41" s="336">
        <f>SUM(AF29:AF40)</f>
        <v>390987.57200000004</v>
      </c>
      <c r="AG41" s="336">
        <f t="shared" ref="AG41:AL41" si="139">SUM(AG29:AG40)</f>
        <v>406063.09400000004</v>
      </c>
      <c r="AH41" s="336">
        <f t="shared" si="139"/>
        <v>407598.05399999983</v>
      </c>
      <c r="AI41" s="336">
        <f t="shared" si="139"/>
        <v>406953.16900000011</v>
      </c>
      <c r="AJ41" s="336">
        <f t="shared" si="139"/>
        <v>421887.39099999977</v>
      </c>
      <c r="AK41" s="336">
        <f t="shared" si="139"/>
        <v>430937.23899999994</v>
      </c>
      <c r="AL41" s="336">
        <f t="shared" si="139"/>
        <v>441815.41099999985</v>
      </c>
      <c r="AM41" s="118">
        <f t="shared" si="123"/>
        <v>2.524305401232662E-2</v>
      </c>
      <c r="AO41" s="340">
        <f t="shared" ref="AO41" si="140">(V41/B41)*10</f>
        <v>0.48851934505954209</v>
      </c>
      <c r="AP41" s="341">
        <f t="shared" ref="AP41" si="141">(W41/C41)*10</f>
        <v>0.49429755277464771</v>
      </c>
      <c r="AQ41" s="341">
        <f t="shared" ref="AQ41" si="142">IF(X41="","",(X41/D41)*10)</f>
        <v>0.66005546508136448</v>
      </c>
      <c r="AR41" s="341">
        <f t="shared" ref="AR41" si="143">IF(Y41="","",(Y41/E41)*10)</f>
        <v>0.76031726600817851</v>
      </c>
      <c r="AS41" s="341">
        <f t="shared" ref="AS41" si="144">IF(Z41="","",(Z41/F41)*10)</f>
        <v>0.53335369785095244</v>
      </c>
      <c r="AT41" s="341">
        <f t="shared" ref="AT41" si="145">IF(AA41="","",(AA41/G41)*10)</f>
        <v>0.53553223845568942</v>
      </c>
      <c r="AU41" s="341">
        <f t="shared" ref="AU41" si="146">IF(AB41="","",(AB41/H41)*10)</f>
        <v>0.60682193255892181</v>
      </c>
      <c r="AV41" s="342">
        <f t="shared" ref="AV41" si="147">IF(AC41="","",(AC41/I41)*10)</f>
        <v>0.63511731630988377</v>
      </c>
      <c r="AW41" s="118">
        <f t="shared" si="125"/>
        <v>4.6628808605586304E-2</v>
      </c>
      <c r="AX41" s="342">
        <f t="shared" ref="AX41" si="148">(AE41/K41)*10</f>
        <v>2.5796068181785081</v>
      </c>
      <c r="AY41" s="341">
        <f t="shared" ref="AY41" si="149">(AF41/L41)*10</f>
        <v>2.3247710246265236</v>
      </c>
      <c r="AZ41" s="341">
        <f t="shared" ref="AZ41" si="150">IF(AG41="","",(AG41/M41)*10)</f>
        <v>2.1753323127467183</v>
      </c>
      <c r="BA41" s="341">
        <f t="shared" ref="BA41" si="151">IF(AH41="","",(AH41/N41)*10)</f>
        <v>2.4883100394412452</v>
      </c>
      <c r="BB41" s="341">
        <f t="shared" ref="BB41" si="152">IF(AI41="","",(AI41/O41)*10)</f>
        <v>2.9393708259832794</v>
      </c>
      <c r="BC41" s="341">
        <f t="shared" ref="BC41" si="153">IF(AJ41="","",(AJ41/P41)*10)</f>
        <v>3.0080625115604236</v>
      </c>
      <c r="BD41" s="341">
        <f t="shared" ref="BD41" si="154">IF(AK41="","",(AK41/Q41)*10)</f>
        <v>2.6198735810186142</v>
      </c>
      <c r="BE41" s="342">
        <f t="shared" ref="BE41" si="155">IF(AL41="","",(AL41/R41)*10)</f>
        <v>2.6286560806521138</v>
      </c>
      <c r="BF41" s="118">
        <f t="shared" ref="BF41" si="156">IF(BE41="","",(BE41-BD41)/BD41)</f>
        <v>3.3522608484356214E-3</v>
      </c>
      <c r="BH41" s="190"/>
      <c r="BI41" s="190"/>
    </row>
    <row r="42" spans="1:61" ht="20.100000000000001" customHeight="1" x14ac:dyDescent="0.25">
      <c r="A42" s="207" t="s">
        <v>99</v>
      </c>
      <c r="B42" s="28">
        <f>SUM(B29:B31)</f>
        <v>383486.16999999993</v>
      </c>
      <c r="C42" s="311">
        <f>SUM(C29:C31)</f>
        <v>359736.73</v>
      </c>
      <c r="D42" s="311">
        <f>SUM(D29:D31)</f>
        <v>337710.40999999992</v>
      </c>
      <c r="E42" s="311">
        <f t="shared" ref="E42:I42" si="157">SUM(E29:E31)</f>
        <v>269354.83</v>
      </c>
      <c r="F42" s="311">
        <f t="shared" si="157"/>
        <v>518885.16000000003</v>
      </c>
      <c r="G42" s="311">
        <f t="shared" ref="G42:H42" si="158">SUM(G29:G31)</f>
        <v>534367.81999999983</v>
      </c>
      <c r="H42" s="311">
        <f t="shared" si="158"/>
        <v>439896.15</v>
      </c>
      <c r="I42" s="3">
        <f t="shared" si="157"/>
        <v>513538.40000000014</v>
      </c>
      <c r="J42" s="112">
        <f t="shared" si="120"/>
        <v>0.16740826215460197</v>
      </c>
      <c r="K42" s="3">
        <f>SUM(K29:K31)</f>
        <v>337442.86</v>
      </c>
      <c r="L42" s="311">
        <f>SUM(L29:L31)</f>
        <v>332800.42999999988</v>
      </c>
      <c r="M42" s="311">
        <f>SUM(M29:M31)</f>
        <v>434832.52999999991</v>
      </c>
      <c r="N42" s="311">
        <f t="shared" ref="N42:O42" si="159">SUM(N29:N31)</f>
        <v>397992.19999999995</v>
      </c>
      <c r="O42" s="311">
        <f t="shared" si="159"/>
        <v>320914.02999999997</v>
      </c>
      <c r="P42" s="311">
        <f t="shared" ref="P42:R42" si="160">SUM(P29:P31)</f>
        <v>319240.09999999998</v>
      </c>
      <c r="Q42" s="311">
        <f t="shared" si="160"/>
        <v>375486.79999999981</v>
      </c>
      <c r="R42" s="3">
        <f t="shared" si="160"/>
        <v>332285.14</v>
      </c>
      <c r="S42" s="112">
        <f t="shared" si="121"/>
        <v>-0.11505506984533097</v>
      </c>
      <c r="U42" s="188" t="s">
        <v>99</v>
      </c>
      <c r="V42" s="28">
        <f>SUM(V29:V31)</f>
        <v>17209.863000000001</v>
      </c>
      <c r="W42" s="311">
        <f>SUM(W29:W31)</f>
        <v>15796.161</v>
      </c>
      <c r="X42" s="311">
        <f>SUM(X29:X31)</f>
        <v>16995.894999999997</v>
      </c>
      <c r="Y42" s="311">
        <f t="shared" ref="Y42:Z42" si="161">SUM(Y29:Y31)</f>
        <v>22740.453000000001</v>
      </c>
      <c r="Z42" s="311">
        <f t="shared" si="161"/>
        <v>26284.577999999994</v>
      </c>
      <c r="AA42" s="311">
        <f t="shared" ref="AA42:AC42" si="162">SUM(AA29:AA31)</f>
        <v>26114.18</v>
      </c>
      <c r="AB42" s="311">
        <f t="shared" si="162"/>
        <v>24109.596000000005</v>
      </c>
      <c r="AC42" s="3">
        <f t="shared" si="162"/>
        <v>29156.747999999992</v>
      </c>
      <c r="AD42" s="112">
        <f t="shared" si="122"/>
        <v>0.20934203957627437</v>
      </c>
      <c r="AE42" s="3">
        <f>SUM(AE29:AE31)</f>
        <v>82216.569999999963</v>
      </c>
      <c r="AF42" s="311">
        <f>SUM(AF29:AF31)</f>
        <v>78766.856</v>
      </c>
      <c r="AG42" s="311">
        <f>SUM(AG29:AG31)</f>
        <v>86315.356999999989</v>
      </c>
      <c r="AH42" s="311">
        <f t="shared" ref="AH42:AI42" si="163">SUM(AH29:AH31)</f>
        <v>84446.709999999992</v>
      </c>
      <c r="AI42" s="311">
        <f t="shared" si="163"/>
        <v>88812.746000000028</v>
      </c>
      <c r="AJ42" s="311">
        <f t="shared" ref="AJ42:AL42" si="164">SUM(AJ29:AJ31)</f>
        <v>88470.203999999969</v>
      </c>
      <c r="AK42" s="311">
        <f t="shared" si="164"/>
        <v>90947.635999999984</v>
      </c>
      <c r="AL42" s="3">
        <f t="shared" si="164"/>
        <v>89576.707999999984</v>
      </c>
      <c r="AM42" s="112">
        <f t="shared" si="123"/>
        <v>-1.5073816761988185E-2</v>
      </c>
      <c r="AO42" s="210">
        <f t="shared" si="128"/>
        <v>0.44877401967325198</v>
      </c>
      <c r="AP42" s="313">
        <f t="shared" si="128"/>
        <v>0.43910336873301764</v>
      </c>
      <c r="AQ42" s="313">
        <f t="shared" ref="AQ42:AS44" si="165">(X42/D42)*10</f>
        <v>0.50326831796508742</v>
      </c>
      <c r="AR42" s="313">
        <f t="shared" si="165"/>
        <v>0.84425636622146327</v>
      </c>
      <c r="AS42" s="313">
        <f t="shared" si="165"/>
        <v>0.50655867668290977</v>
      </c>
      <c r="AT42" s="313">
        <f t="shared" ref="AT42:AT44" si="166">(AA42/G42)*10</f>
        <v>0.48869297556129054</v>
      </c>
      <c r="AU42" s="313">
        <f t="shared" ref="AU42:AU44" si="167">(AB42/H42)*10</f>
        <v>0.54807472172693494</v>
      </c>
      <c r="AV42" s="211">
        <f t="shared" si="124"/>
        <v>0.56776178762873397</v>
      </c>
      <c r="AW42" s="124">
        <f t="shared" si="125"/>
        <v>3.5920404866998476E-2</v>
      </c>
      <c r="AX42" s="211">
        <f t="shared" si="132"/>
        <v>2.4364590200545351</v>
      </c>
      <c r="AY42" s="313">
        <f t="shared" si="132"/>
        <v>2.3667894900255999</v>
      </c>
      <c r="AZ42" s="313">
        <f t="shared" ref="AZ42:BB44" si="168">(AG42/M42)*10</f>
        <v>1.9850252923809542</v>
      </c>
      <c r="BA42" s="313">
        <f t="shared" si="168"/>
        <v>2.1218182165379122</v>
      </c>
      <c r="BB42" s="313">
        <f t="shared" si="168"/>
        <v>2.7674934000236773</v>
      </c>
      <c r="BC42" s="313">
        <f t="shared" ref="BC42:BC44" si="169">(AJ42/P42)*10</f>
        <v>2.7712747865947911</v>
      </c>
      <c r="BD42" s="313">
        <f t="shared" ref="BD42:BD44" si="170">(AK42/Q42)*10</f>
        <v>2.4221260507692954</v>
      </c>
      <c r="BE42" s="211">
        <f t="shared" si="126"/>
        <v>2.6957783306229093</v>
      </c>
      <c r="BF42" s="124">
        <f t="shared" si="127"/>
        <v>0.1129801976105656</v>
      </c>
      <c r="BH42" s="190"/>
      <c r="BI42" s="190"/>
    </row>
    <row r="43" spans="1:61" ht="20.100000000000001" customHeight="1" x14ac:dyDescent="0.25">
      <c r="A43" s="207" t="s">
        <v>100</v>
      </c>
      <c r="B43" s="28">
        <f>SUM(B32:B34)</f>
        <v>448543.28</v>
      </c>
      <c r="C43" s="311">
        <f>SUM(C32:C34)</f>
        <v>360372.79999999993</v>
      </c>
      <c r="D43" s="311">
        <f>SUM(D32:D34)</f>
        <v>357222.51</v>
      </c>
      <c r="E43" s="311">
        <f t="shared" ref="E43:F43" si="171">SUM(E32:E34)</f>
        <v>409796.7099999999</v>
      </c>
      <c r="F43" s="311">
        <f t="shared" si="171"/>
        <v>510240.19999999995</v>
      </c>
      <c r="G43" s="311">
        <f t="shared" ref="G43:H43" si="172">SUM(G32:G34)</f>
        <v>581930.29000000015</v>
      </c>
      <c r="H43" s="311">
        <f t="shared" si="172"/>
        <v>432106.33999999997</v>
      </c>
      <c r="I43" s="3">
        <f>IF(I34="","",SUM(I32:I34))</f>
        <v>643946.02999999991</v>
      </c>
      <c r="J43" s="112">
        <f t="shared" si="120"/>
        <v>0.4902489743612648</v>
      </c>
      <c r="K43" s="3">
        <f>SUM(K32:K34)</f>
        <v>382397.61999999994</v>
      </c>
      <c r="L43" s="311">
        <f>SUM(L32:L34)</f>
        <v>466419.70999999996</v>
      </c>
      <c r="M43" s="311">
        <f>SUM(M32:M34)</f>
        <v>416251.13000000024</v>
      </c>
      <c r="N43" s="311">
        <f t="shared" ref="N43:O43" si="173">SUM(N32:N34)</f>
        <v>452362.07000000007</v>
      </c>
      <c r="O43" s="311">
        <f t="shared" si="173"/>
        <v>346745.78999999992</v>
      </c>
      <c r="P43" s="311">
        <f t="shared" ref="P43:Q43" si="174">SUM(P32:P34)</f>
        <v>356512.32999999996</v>
      </c>
      <c r="Q43" s="311">
        <f t="shared" si="174"/>
        <v>427375.0500000001</v>
      </c>
      <c r="R43" s="3">
        <f>IF(R34="","",SUM(R32:R34))</f>
        <v>433119.47999999981</v>
      </c>
      <c r="S43" s="112">
        <f t="shared" si="121"/>
        <v>1.344119175885373E-2</v>
      </c>
      <c r="U43" s="189" t="s">
        <v>100</v>
      </c>
      <c r="V43" s="28">
        <f>SUM(V32:V34)</f>
        <v>20649.732000000004</v>
      </c>
      <c r="W43" s="311">
        <f>SUM(W32:W34)</f>
        <v>16807.051000000003</v>
      </c>
      <c r="X43" s="311">
        <f>SUM(X32:X34)</f>
        <v>19988.995000000003</v>
      </c>
      <c r="Y43" s="311">
        <f t="shared" ref="Y43:Z43" si="175">SUM(Y32:Y34)</f>
        <v>32307.84499999999</v>
      </c>
      <c r="Z43" s="311">
        <f t="shared" si="175"/>
        <v>26348.47</v>
      </c>
      <c r="AA43" s="311">
        <f t="shared" ref="AA43:AB43" si="176">SUM(AA32:AA34)</f>
        <v>29735.684000000008</v>
      </c>
      <c r="AB43" s="311">
        <f t="shared" si="176"/>
        <v>24808.455999999998</v>
      </c>
      <c r="AC43" s="3">
        <f>IF(AC34="","",SUM(AC32:AC34))</f>
        <v>35431.270999999993</v>
      </c>
      <c r="AD43" s="112">
        <f t="shared" si="122"/>
        <v>0.42819331440860309</v>
      </c>
      <c r="AE43" s="3">
        <f>SUM(AE32:AE34)</f>
        <v>86998.260999999969</v>
      </c>
      <c r="AF43" s="311">
        <f>SUM(AF32:AF34)</f>
        <v>91054.148000000016</v>
      </c>
      <c r="AG43" s="311">
        <f>SUM(AG32:AG34)</f>
        <v>86989.97</v>
      </c>
      <c r="AH43" s="311">
        <f t="shared" ref="AH43:AI43" si="177">SUM(AH32:AH34)</f>
        <v>94857.412999999986</v>
      </c>
      <c r="AI43" s="311">
        <f t="shared" si="177"/>
        <v>91989.164000000033</v>
      </c>
      <c r="AJ43" s="311">
        <f t="shared" ref="AJ43:AK43" si="178">SUM(AJ32:AJ34)</f>
        <v>97881.056000000011</v>
      </c>
      <c r="AK43" s="311">
        <f t="shared" si="178"/>
        <v>97703.358999999997</v>
      </c>
      <c r="AL43" s="3">
        <f>IF(AL34="","",SUM(AL32:AL34))</f>
        <v>104428.15400000001</v>
      </c>
      <c r="AM43" s="112">
        <f t="shared" si="123"/>
        <v>6.8828698100338731E-2</v>
      </c>
      <c r="AO43" s="212">
        <f t="shared" si="128"/>
        <v>0.46037323310250017</v>
      </c>
      <c r="AP43" s="314">
        <f t="shared" si="128"/>
        <v>0.46637956582738782</v>
      </c>
      <c r="AQ43" s="314">
        <f t="shared" si="165"/>
        <v>0.55956706087754671</v>
      </c>
      <c r="AR43" s="314">
        <f t="shared" si="165"/>
        <v>0.78838712492347729</v>
      </c>
      <c r="AS43" s="314">
        <f t="shared" si="165"/>
        <v>0.51639345547450011</v>
      </c>
      <c r="AT43" s="314">
        <f t="shared" si="166"/>
        <v>0.51098360939417675</v>
      </c>
      <c r="AU43" s="314">
        <f t="shared" si="167"/>
        <v>0.57412848883448453</v>
      </c>
      <c r="AV43" s="191">
        <f t="shared" si="124"/>
        <v>0.55022112645061261</v>
      </c>
      <c r="AW43" s="112">
        <f t="shared" si="125"/>
        <v>-4.1641135823803674E-2</v>
      </c>
      <c r="AX43" s="191">
        <f t="shared" si="132"/>
        <v>2.2750732862824821</v>
      </c>
      <c r="AY43" s="314">
        <f t="shared" si="132"/>
        <v>1.9521934010893327</v>
      </c>
      <c r="AZ43" s="314">
        <f t="shared" si="168"/>
        <v>2.0898434558003469</v>
      </c>
      <c r="BA43" s="314">
        <f t="shared" si="168"/>
        <v>2.0969356029341712</v>
      </c>
      <c r="BB43" s="314">
        <f t="shared" si="168"/>
        <v>2.6529280715996597</v>
      </c>
      <c r="BC43" s="314">
        <f t="shared" si="169"/>
        <v>2.7455167118623924</v>
      </c>
      <c r="BD43" s="314">
        <f t="shared" si="170"/>
        <v>2.2861268808275068</v>
      </c>
      <c r="BE43" s="191">
        <f t="shared" si="126"/>
        <v>2.4110703586917879</v>
      </c>
      <c r="BF43" s="112">
        <f t="shared" si="127"/>
        <v>5.4652906149747653E-2</v>
      </c>
      <c r="BH43" s="190"/>
      <c r="BI43" s="190"/>
    </row>
    <row r="44" spans="1:61" ht="20.100000000000001" customHeight="1" x14ac:dyDescent="0.25">
      <c r="A44" s="207" t="s">
        <v>101</v>
      </c>
      <c r="B44" s="28">
        <f>SUM(B35:B37)</f>
        <v>510343.31999999995</v>
      </c>
      <c r="C44" s="311">
        <f>SUM(C35:C37)</f>
        <v>488016.22999999986</v>
      </c>
      <c r="D44" s="311">
        <f>SUM(D35:D37)</f>
        <v>317431.6399999999</v>
      </c>
      <c r="E44" s="311">
        <f t="shared" ref="E44:F44" si="179">SUM(E35:E37)</f>
        <v>430814.19999999995</v>
      </c>
      <c r="F44" s="311">
        <f t="shared" si="179"/>
        <v>682291.91</v>
      </c>
      <c r="G44" s="311">
        <f t="shared" ref="G44:H44" si="180">SUM(G35:G37)</f>
        <v>625733.66999999993</v>
      </c>
      <c r="H44" s="311">
        <f t="shared" si="180"/>
        <v>459717.15999999968</v>
      </c>
      <c r="I44" s="3">
        <f>IF(I37="","",SUM(I35:I37))</f>
        <v>495653.14000000007</v>
      </c>
      <c r="J44" s="112">
        <f t="shared" si="120"/>
        <v>7.8169759858432109E-2</v>
      </c>
      <c r="K44" s="3">
        <f>SUM(K35:K37)</f>
        <v>350097.77999999997</v>
      </c>
      <c r="L44" s="311">
        <f>SUM(L35:L37)</f>
        <v>402574.6700000001</v>
      </c>
      <c r="M44" s="311">
        <f>SUM(M35:M37)</f>
        <v>433753.65999999992</v>
      </c>
      <c r="N44" s="311">
        <f t="shared" ref="N44:O44" si="181">SUM(N35:N37)</f>
        <v>380039.47999999986</v>
      </c>
      <c r="O44" s="311">
        <f t="shared" si="181"/>
        <v>326934.71000000002</v>
      </c>
      <c r="P44" s="311">
        <f t="shared" ref="P44:Q44" si="182">SUM(P35:P37)</f>
        <v>312275.05999999988</v>
      </c>
      <c r="Q44" s="311">
        <f t="shared" si="182"/>
        <v>397629.77</v>
      </c>
      <c r="R44" s="3">
        <f>IF(R37="","",SUM(R35:R37))</f>
        <v>403788.14</v>
      </c>
      <c r="S44" s="112">
        <f t="shared" si="121"/>
        <v>1.5487698519152616E-2</v>
      </c>
      <c r="U44" s="189" t="s">
        <v>101</v>
      </c>
      <c r="V44" s="28">
        <f>SUM(V35:V37)</f>
        <v>24758.867999999999</v>
      </c>
      <c r="W44" s="311">
        <f>SUM(W35:W37)</f>
        <v>23547.119999999995</v>
      </c>
      <c r="X44" s="311">
        <f>SUM(X35:X37)</f>
        <v>22716.569999999996</v>
      </c>
      <c r="Y44" s="311">
        <f t="shared" ref="Y44:Z44" si="183">SUM(Y35:Y37)</f>
        <v>32207.47700000001</v>
      </c>
      <c r="Z44" s="311">
        <f t="shared" si="183"/>
        <v>33482.723000000005</v>
      </c>
      <c r="AA44" s="311">
        <f t="shared" ref="AA44:AB44" si="184">SUM(AA35:AA37)</f>
        <v>31539.239999999998</v>
      </c>
      <c r="AB44" s="311">
        <f t="shared" si="184"/>
        <v>27040.439000000006</v>
      </c>
      <c r="AC44" s="3">
        <f>IF(AC37="","",SUM(AC35:AC37))</f>
        <v>31147.763000000021</v>
      </c>
      <c r="AD44" s="112">
        <f t="shared" si="122"/>
        <v>0.15189561086637737</v>
      </c>
      <c r="AE44" s="3">
        <f>SUM(AE35:AE37)</f>
        <v>91499.962999999989</v>
      </c>
      <c r="AF44" s="311">
        <f>SUM(AF35:AF37)</f>
        <v>94301.094000000012</v>
      </c>
      <c r="AG44" s="311">
        <f>SUM(AG35:AG37)</f>
        <v>95143.493000000002</v>
      </c>
      <c r="AH44" s="311">
        <f t="shared" ref="AH44:AI44" si="185">SUM(AH35:AH37)</f>
        <v>95010.713999999993</v>
      </c>
      <c r="AI44" s="311">
        <f t="shared" si="185"/>
        <v>96933.330000000016</v>
      </c>
      <c r="AJ44" s="311">
        <f t="shared" ref="AJ44:AK44" si="186">SUM(AJ35:AJ37)</f>
        <v>97029.099999999919</v>
      </c>
      <c r="AK44" s="311">
        <f t="shared" si="186"/>
        <v>103401.56599999999</v>
      </c>
      <c r="AL44" s="3">
        <f>IF(AL37="","",SUM(AL35:AL37))</f>
        <v>101714.53299999992</v>
      </c>
      <c r="AM44" s="112">
        <f t="shared" si="123"/>
        <v>-1.6315352516035091E-2</v>
      </c>
      <c r="AO44" s="212">
        <f t="shared" si="128"/>
        <v>0.48514141421504259</v>
      </c>
      <c r="AP44" s="314">
        <f t="shared" si="128"/>
        <v>0.48250690351015585</v>
      </c>
      <c r="AQ44" s="314">
        <f t="shared" si="165"/>
        <v>0.71563660131674345</v>
      </c>
      <c r="AR44" s="314">
        <f t="shared" si="165"/>
        <v>0.74759552958096576</v>
      </c>
      <c r="AS44" s="314">
        <f t="shared" si="165"/>
        <v>0.49073897124179594</v>
      </c>
      <c r="AT44" s="314">
        <f t="shared" si="166"/>
        <v>0.50403616605767754</v>
      </c>
      <c r="AU44" s="314">
        <f t="shared" si="167"/>
        <v>0.58819729504985252</v>
      </c>
      <c r="AV44" s="191">
        <f t="shared" si="124"/>
        <v>0.62841855495962384</v>
      </c>
      <c r="AW44" s="112">
        <f t="shared" si="125"/>
        <v>6.8380559122364515E-2</v>
      </c>
      <c r="AX44" s="191">
        <f t="shared" si="132"/>
        <v>2.613554504687233</v>
      </c>
      <c r="AY44" s="314">
        <f t="shared" si="132"/>
        <v>2.3424497621770386</v>
      </c>
      <c r="AZ44" s="314">
        <f t="shared" si="168"/>
        <v>2.1934914163029777</v>
      </c>
      <c r="BA44" s="314">
        <f t="shared" si="168"/>
        <v>2.5000222082189993</v>
      </c>
      <c r="BB44" s="314">
        <f t="shared" si="168"/>
        <v>2.9649140037776966</v>
      </c>
      <c r="BC44" s="314">
        <f t="shared" si="169"/>
        <v>3.1071677642140223</v>
      </c>
      <c r="BD44" s="314">
        <f t="shared" si="170"/>
        <v>2.6004483014438278</v>
      </c>
      <c r="BE44" s="191">
        <f t="shared" si="126"/>
        <v>2.5190074428634759</v>
      </c>
      <c r="BF44" s="112">
        <f t="shared" si="127"/>
        <v>-3.131800718173635E-2</v>
      </c>
      <c r="BH44" s="190"/>
      <c r="BI44" s="190"/>
    </row>
    <row r="45" spans="1:61" ht="20.100000000000001" customHeight="1" thickBot="1" x14ac:dyDescent="0.3">
      <c r="A45" s="208" t="s">
        <v>102</v>
      </c>
      <c r="B45" s="32">
        <f>SUM(B38:B40)</f>
        <v>471146.59</v>
      </c>
      <c r="C45" s="312">
        <f>SUM(C38:C40)</f>
        <v>425388.7</v>
      </c>
      <c r="D45" s="312">
        <f>IF(D40="","",SUM(D38:D40))</f>
        <v>280686.82</v>
      </c>
      <c r="E45" s="312">
        <f t="shared" ref="E45:I45" si="187">IF(E40="","",SUM(E38:E40))</f>
        <v>486327.5499999997</v>
      </c>
      <c r="F45" s="312">
        <f t="shared" si="187"/>
        <v>616193.31000000029</v>
      </c>
      <c r="G45" s="312">
        <f t="shared" ref="G45:H45" si="188">IF(G40="","",SUM(G38:G40))</f>
        <v>416040.10999999987</v>
      </c>
      <c r="H45" s="312">
        <f t="shared" si="188"/>
        <v>461926.05000000005</v>
      </c>
      <c r="I45" s="209">
        <f t="shared" si="187"/>
        <v>436627.7</v>
      </c>
      <c r="J45" s="115">
        <f t="shared" si="120"/>
        <v>-5.4767099625578665E-2</v>
      </c>
      <c r="K45" s="209">
        <f>SUM(K38:K40)</f>
        <v>427021.0799999999</v>
      </c>
      <c r="L45" s="312">
        <f>SUM(L38:L40)</f>
        <v>480037.80000000005</v>
      </c>
      <c r="M45" s="312">
        <f>IF(M40="","",SUM(M38:M40))</f>
        <v>581834.22999999986</v>
      </c>
      <c r="N45" s="312">
        <f t="shared" ref="N45:O45" si="189">IF(N40="","",SUM(N38:N40))</f>
        <v>407657.96999999974</v>
      </c>
      <c r="O45" s="312">
        <f t="shared" si="189"/>
        <v>389896.20999999979</v>
      </c>
      <c r="P45" s="312">
        <f t="shared" ref="P45:R45" si="190">IF(P40="","",SUM(P38:P40))</f>
        <v>414494.53</v>
      </c>
      <c r="Q45" s="312">
        <f t="shared" si="190"/>
        <v>444386.36999999976</v>
      </c>
      <c r="R45" s="209">
        <f t="shared" si="190"/>
        <v>511572.60999999987</v>
      </c>
      <c r="S45" s="115">
        <f t="shared" si="121"/>
        <v>0.15118879546193134</v>
      </c>
      <c r="U45" s="192" t="s">
        <v>102</v>
      </c>
      <c r="V45" s="32">
        <f>SUM(V38:V40)</f>
        <v>25975.465999999993</v>
      </c>
      <c r="W45" s="312">
        <f>SUM(W38:W40)</f>
        <v>24593.887999999999</v>
      </c>
      <c r="X45" s="312">
        <f>IF(X40="","",SUM(X38:X40))</f>
        <v>25647.103000000003</v>
      </c>
      <c r="Y45" s="312">
        <f t="shared" ref="Y45:Z45" si="191">IF(Y40="","",SUM(Y38:Y40))</f>
        <v>34113.160000000003</v>
      </c>
      <c r="Z45" s="312">
        <f t="shared" si="191"/>
        <v>38028.200000000004</v>
      </c>
      <c r="AA45" s="312">
        <f t="shared" ref="AA45:AC45" si="192">IF(AA40="","",SUM(AA38:AA40))</f>
        <v>28182.603000000003</v>
      </c>
      <c r="AB45" s="312">
        <f t="shared" si="192"/>
        <v>32883.864000000001</v>
      </c>
      <c r="AC45" s="209">
        <f t="shared" si="192"/>
        <v>36988.82900000002</v>
      </c>
      <c r="AD45" s="115">
        <f t="shared" si="122"/>
        <v>0.12483219733544751</v>
      </c>
      <c r="AE45" s="209">
        <f>SUM(AE38:AE40)</f>
        <v>125441.85800000001</v>
      </c>
      <c r="AF45" s="312">
        <f>SUM(AF38:AF40)</f>
        <v>126865.47399999999</v>
      </c>
      <c r="AG45" s="312">
        <f>IF(AG40="","",SUM(AG38:AG40))</f>
        <v>137614.27400000003</v>
      </c>
      <c r="AH45" s="312">
        <f t="shared" ref="AH45:AI45" si="193">IF(AH40="","",SUM(AH38:AH40))</f>
        <v>133283.21699999986</v>
      </c>
      <c r="AI45" s="312">
        <f t="shared" si="193"/>
        <v>129217.92900000005</v>
      </c>
      <c r="AJ45" s="312">
        <f t="shared" ref="AJ45:AL45" si="194">IF(AJ40="","",SUM(AJ38:AJ40))</f>
        <v>138507.0309999999</v>
      </c>
      <c r="AK45" s="312">
        <f t="shared" si="194"/>
        <v>138884.67799999996</v>
      </c>
      <c r="AL45" s="209">
        <f t="shared" si="194"/>
        <v>146096.016</v>
      </c>
      <c r="AM45" s="115">
        <f t="shared" si="123"/>
        <v>5.1923207828584582E-2</v>
      </c>
      <c r="AO45" s="213">
        <f t="shared" si="128"/>
        <v>0.5513245039086454</v>
      </c>
      <c r="AP45" s="315">
        <f t="shared" si="128"/>
        <v>0.5781509475921669</v>
      </c>
      <c r="AQ45" s="315">
        <f>IF(X40="","",(X45/D45)*10)</f>
        <v>0.91372665805968378</v>
      </c>
      <c r="AR45" s="315">
        <f>IF(Y40="","",(Y45/E45)*10)</f>
        <v>0.70144411929778661</v>
      </c>
      <c r="AS45" s="315">
        <f>IF(Z40="","",(Z45/F45)*10)</f>
        <v>0.61714723907015456</v>
      </c>
      <c r="AT45" s="315">
        <f t="shared" ref="AT45:AU45" si="195">IF(AA40="","",(AA45/G45)*10)</f>
        <v>0.67740110442716717</v>
      </c>
      <c r="AU45" s="315">
        <f t="shared" si="195"/>
        <v>0.71188589602166841</v>
      </c>
      <c r="AV45" s="214">
        <f t="shared" si="124"/>
        <v>0.84714801649093774</v>
      </c>
      <c r="AW45" s="115">
        <f t="shared" si="125"/>
        <v>0.19000533825037633</v>
      </c>
      <c r="AX45" s="214">
        <f t="shared" si="132"/>
        <v>2.9376034082439215</v>
      </c>
      <c r="AY45" s="315">
        <f t="shared" si="132"/>
        <v>2.642822586054681</v>
      </c>
      <c r="AZ45" s="315">
        <f>IF(AG40="","",(AG45/M45)*10)</f>
        <v>2.3651800960558829</v>
      </c>
      <c r="BA45" s="315">
        <f>IF(AH40="","",(AH45/N45)*10)</f>
        <v>3.2694863539648189</v>
      </c>
      <c r="BB45" s="315">
        <f>IF(AI40="","",(AI45/O45)*10)</f>
        <v>3.3141622228130947</v>
      </c>
      <c r="BC45" s="315">
        <f t="shared" ref="BC45:BD45" si="196">IF(AJ40="","",(AJ45/P45)*10)</f>
        <v>3.3415888745262787</v>
      </c>
      <c r="BD45" s="315">
        <f t="shared" si="196"/>
        <v>3.1253136319189996</v>
      </c>
      <c r="BE45" s="214">
        <f t="shared" si="126"/>
        <v>2.8558216985072757</v>
      </c>
      <c r="BF45" s="115">
        <f t="shared" si="127"/>
        <v>-8.6228764582020806E-2</v>
      </c>
      <c r="BH45" s="190"/>
      <c r="BI45" s="190"/>
    </row>
    <row r="46" spans="1:61" x14ac:dyDescent="0.25">
      <c r="K46" s="205"/>
      <c r="L46" s="205"/>
      <c r="M46" s="205"/>
      <c r="N46" s="205"/>
      <c r="O46" s="205"/>
      <c r="P46" s="205"/>
      <c r="Q46" s="205"/>
      <c r="R46" s="205"/>
      <c r="V46" s="205"/>
      <c r="W46" s="205"/>
      <c r="X46" s="205"/>
      <c r="Y46" s="205"/>
      <c r="Z46" s="205"/>
      <c r="AA46" s="205"/>
      <c r="AB46" s="205"/>
      <c r="AC46" s="205"/>
      <c r="AE46" s="205"/>
      <c r="AF46" s="205"/>
      <c r="AG46" s="205"/>
      <c r="AH46" s="205"/>
      <c r="AI46" s="205"/>
      <c r="AJ46" s="205"/>
      <c r="AK46" s="205"/>
      <c r="AL46" s="205"/>
      <c r="BH46" s="190"/>
      <c r="BI46" s="190"/>
    </row>
    <row r="47" spans="1:61" ht="15.75" thickBot="1" x14ac:dyDescent="0.3">
      <c r="S47" s="240" t="s">
        <v>1</v>
      </c>
      <c r="AM47" s="240">
        <v>1000</v>
      </c>
      <c r="BF47" s="240" t="s">
        <v>58</v>
      </c>
      <c r="BH47" s="190"/>
      <c r="BI47" s="190"/>
    </row>
    <row r="48" spans="1:61" ht="20.100000000000001" customHeight="1" x14ac:dyDescent="0.25">
      <c r="A48" s="368" t="s">
        <v>16</v>
      </c>
      <c r="B48" s="360" t="s">
        <v>85</v>
      </c>
      <c r="C48" s="361"/>
      <c r="D48" s="361"/>
      <c r="E48" s="361"/>
      <c r="F48" s="361"/>
      <c r="G48" s="361"/>
      <c r="H48" s="361"/>
      <c r="I48" s="362"/>
      <c r="J48" s="366" t="str">
        <f>J26</f>
        <v>D       2017/2016</v>
      </c>
      <c r="K48" s="360" t="s">
        <v>86</v>
      </c>
      <c r="L48" s="361"/>
      <c r="M48" s="361"/>
      <c r="N48" s="361"/>
      <c r="O48" s="361"/>
      <c r="P48" s="361"/>
      <c r="Q48" s="361"/>
      <c r="R48" s="362"/>
      <c r="S48" s="363" t="str">
        <f>J48</f>
        <v>D       2017/2016</v>
      </c>
      <c r="U48" s="370" t="s">
        <v>3</v>
      </c>
      <c r="V48" s="365" t="s">
        <v>85</v>
      </c>
      <c r="W48" s="361"/>
      <c r="X48" s="361"/>
      <c r="Y48" s="361"/>
      <c r="Z48" s="361"/>
      <c r="AA48" s="361"/>
      <c r="AB48" s="361"/>
      <c r="AC48" s="362"/>
      <c r="AD48" s="366" t="str">
        <f>J48</f>
        <v>D       2017/2016</v>
      </c>
      <c r="AE48" s="360" t="s">
        <v>86</v>
      </c>
      <c r="AF48" s="361"/>
      <c r="AG48" s="361"/>
      <c r="AH48" s="361"/>
      <c r="AI48" s="361"/>
      <c r="AJ48" s="361"/>
      <c r="AK48" s="361"/>
      <c r="AL48" s="362"/>
      <c r="AM48" s="363" t="str">
        <f>AD48</f>
        <v>D       2017/2016</v>
      </c>
      <c r="AO48" s="365" t="s">
        <v>85</v>
      </c>
      <c r="AP48" s="361"/>
      <c r="AQ48" s="361"/>
      <c r="AR48" s="361"/>
      <c r="AS48" s="361"/>
      <c r="AT48" s="361"/>
      <c r="AU48" s="361"/>
      <c r="AV48" s="362"/>
      <c r="AW48" s="366" t="str">
        <f>AM48</f>
        <v>D       2017/2016</v>
      </c>
      <c r="AX48" s="360" t="s">
        <v>86</v>
      </c>
      <c r="AY48" s="361"/>
      <c r="AZ48" s="361"/>
      <c r="BA48" s="361"/>
      <c r="BB48" s="361"/>
      <c r="BC48" s="361"/>
      <c r="BD48" s="361"/>
      <c r="BE48" s="362"/>
      <c r="BF48" s="363" t="str">
        <f>AW48</f>
        <v>D       2017/2016</v>
      </c>
      <c r="BH48" s="190"/>
      <c r="BI48" s="190"/>
    </row>
    <row r="49" spans="1:61" ht="20.100000000000001" customHeight="1" thickBot="1" x14ac:dyDescent="0.3">
      <c r="A49" s="369"/>
      <c r="B49" s="172">
        <v>2010</v>
      </c>
      <c r="C49" s="249">
        <v>2011</v>
      </c>
      <c r="D49" s="249">
        <v>2012</v>
      </c>
      <c r="E49" s="249">
        <v>2013</v>
      </c>
      <c r="F49" s="249">
        <v>2014</v>
      </c>
      <c r="G49" s="249">
        <v>2015</v>
      </c>
      <c r="H49" s="249">
        <v>2016</v>
      </c>
      <c r="I49" s="246">
        <v>2017</v>
      </c>
      <c r="J49" s="367"/>
      <c r="K49" s="172">
        <v>2010</v>
      </c>
      <c r="L49" s="249">
        <v>2011</v>
      </c>
      <c r="M49" s="249">
        <v>2012</v>
      </c>
      <c r="N49" s="249">
        <v>2013</v>
      </c>
      <c r="O49" s="249">
        <v>2014</v>
      </c>
      <c r="P49" s="249">
        <v>2015</v>
      </c>
      <c r="Q49" s="249">
        <v>2016</v>
      </c>
      <c r="R49" s="246">
        <v>2017</v>
      </c>
      <c r="S49" s="364"/>
      <c r="U49" s="371"/>
      <c r="V49" s="41">
        <v>2010</v>
      </c>
      <c r="W49" s="249">
        <v>2011</v>
      </c>
      <c r="X49" s="249">
        <v>2012</v>
      </c>
      <c r="Y49" s="249">
        <v>2013</v>
      </c>
      <c r="Z49" s="249">
        <v>2014</v>
      </c>
      <c r="AA49" s="249">
        <v>2015</v>
      </c>
      <c r="AB49" s="249">
        <v>2016</v>
      </c>
      <c r="AC49" s="246">
        <v>2017</v>
      </c>
      <c r="AD49" s="367"/>
      <c r="AE49" s="172">
        <v>2010</v>
      </c>
      <c r="AF49" s="249">
        <v>2011</v>
      </c>
      <c r="AG49" s="249">
        <v>2012</v>
      </c>
      <c r="AH49" s="249">
        <f>Y49</f>
        <v>2013</v>
      </c>
      <c r="AI49" s="249">
        <f>Z49</f>
        <v>2014</v>
      </c>
      <c r="AJ49" s="249">
        <v>2015</v>
      </c>
      <c r="AK49" s="249">
        <v>2016</v>
      </c>
      <c r="AL49" s="246">
        <v>2017</v>
      </c>
      <c r="AM49" s="364"/>
      <c r="AO49" s="41">
        <v>2010</v>
      </c>
      <c r="AP49" s="249">
        <v>2011</v>
      </c>
      <c r="AQ49" s="249">
        <v>2012</v>
      </c>
      <c r="AR49" s="249">
        <f>AH49</f>
        <v>2013</v>
      </c>
      <c r="AS49" s="249">
        <f>AI49</f>
        <v>2014</v>
      </c>
      <c r="AT49" s="249">
        <v>2015</v>
      </c>
      <c r="AU49" s="249">
        <f>AK49</f>
        <v>2016</v>
      </c>
      <c r="AV49" s="246">
        <f>AL49</f>
        <v>2017</v>
      </c>
      <c r="AW49" s="367"/>
      <c r="AX49" s="172">
        <v>2010</v>
      </c>
      <c r="AY49" s="249">
        <v>2011</v>
      </c>
      <c r="AZ49" s="249">
        <v>2012</v>
      </c>
      <c r="BA49" s="249">
        <f>AR49</f>
        <v>2013</v>
      </c>
      <c r="BB49" s="249">
        <f t="shared" ref="BB49" si="197">AS49</f>
        <v>2014</v>
      </c>
      <c r="BC49" s="249">
        <v>2015</v>
      </c>
      <c r="BD49" s="249">
        <f>AU49</f>
        <v>2016</v>
      </c>
      <c r="BE49" s="246">
        <f>AV49</f>
        <v>2017</v>
      </c>
      <c r="BF49" s="364"/>
      <c r="BH49" s="190"/>
      <c r="BI49" s="190"/>
    </row>
    <row r="50" spans="1:61" ht="3" customHeight="1" thickBot="1" x14ac:dyDescent="0.3">
      <c r="A50" s="187" t="s">
        <v>104</v>
      </c>
      <c r="B50" s="216"/>
      <c r="C50" s="216"/>
      <c r="D50" s="216"/>
      <c r="E50" s="216"/>
      <c r="F50" s="216"/>
      <c r="G50" s="216"/>
      <c r="H50" s="216"/>
      <c r="I50" s="216"/>
      <c r="J50" s="239"/>
      <c r="K50" s="186"/>
      <c r="L50" s="186"/>
      <c r="M50" s="186"/>
      <c r="N50" s="186"/>
      <c r="O50" s="186"/>
      <c r="P50" s="186"/>
      <c r="Q50" s="186"/>
      <c r="R50" s="186"/>
      <c r="S50" s="241"/>
      <c r="T50" s="9"/>
      <c r="U50" s="187"/>
      <c r="V50" s="216">
        <v>2010</v>
      </c>
      <c r="W50" s="216">
        <v>2011</v>
      </c>
      <c r="X50" s="216">
        <v>2012</v>
      </c>
      <c r="Y50" s="216"/>
      <c r="Z50" s="216"/>
      <c r="AA50" s="216"/>
      <c r="AB50" s="216"/>
      <c r="AC50" s="216"/>
      <c r="AD50" s="239"/>
      <c r="AE50" s="216">
        <v>2010</v>
      </c>
      <c r="AF50" s="216">
        <v>2011</v>
      </c>
      <c r="AG50" s="216">
        <v>2012</v>
      </c>
      <c r="AH50" s="216"/>
      <c r="AI50" s="216"/>
      <c r="AJ50" s="216"/>
      <c r="AK50" s="216"/>
      <c r="AL50" s="216"/>
      <c r="AM50" s="239"/>
      <c r="AN50" s="9"/>
      <c r="AO50" s="186"/>
      <c r="AP50" s="186"/>
      <c r="AQ50" s="186"/>
      <c r="AR50" s="186"/>
      <c r="AS50" s="186"/>
      <c r="AT50" s="186"/>
      <c r="AU50" s="186"/>
      <c r="AV50" s="186"/>
      <c r="AW50" s="241"/>
      <c r="AX50" s="216"/>
      <c r="AY50" s="216"/>
      <c r="AZ50" s="216"/>
      <c r="BA50" s="216"/>
      <c r="BB50" s="216"/>
      <c r="BC50" s="216"/>
      <c r="BD50" s="216"/>
      <c r="BE50" s="216"/>
      <c r="BF50" s="241"/>
      <c r="BH50" s="190">
        <f t="shared" ref="BH50:BH62" si="198">AK50-AB50</f>
        <v>0</v>
      </c>
      <c r="BI50" s="190">
        <f t="shared" ref="BI50:BI62" si="199">AL50-AC50</f>
        <v>0</v>
      </c>
    </row>
    <row r="51" spans="1:61" ht="20.100000000000001" customHeight="1" x14ac:dyDescent="0.25">
      <c r="A51" s="206" t="s">
        <v>87</v>
      </c>
      <c r="B51" s="70">
        <v>95.28</v>
      </c>
      <c r="C51" s="310">
        <v>512.16999999999996</v>
      </c>
      <c r="D51" s="310">
        <v>329.39</v>
      </c>
      <c r="E51" s="310">
        <v>1097.1199999999999</v>
      </c>
      <c r="F51" s="310">
        <v>359.98</v>
      </c>
      <c r="G51" s="310">
        <v>186.74000000000004</v>
      </c>
      <c r="H51" s="310">
        <v>103.10999999999999</v>
      </c>
      <c r="I51" s="196">
        <v>197.02000000000004</v>
      </c>
      <c r="J51" s="124">
        <f t="shared" ref="J51:J53" si="200">(I51-H51)/H51</f>
        <v>0.91077490059160182</v>
      </c>
      <c r="K51" s="196">
        <v>77038.130000000048</v>
      </c>
      <c r="L51" s="310">
        <v>75617.27</v>
      </c>
      <c r="M51" s="310">
        <v>113844.10000000002</v>
      </c>
      <c r="N51" s="310">
        <v>93610.949999999983</v>
      </c>
      <c r="O51" s="310">
        <v>94388.039999999921</v>
      </c>
      <c r="P51" s="310">
        <v>91436.9399999999</v>
      </c>
      <c r="Q51" s="310">
        <v>70145.979999999967</v>
      </c>
      <c r="R51" s="196">
        <v>96676.930000000022</v>
      </c>
      <c r="S51" s="124">
        <f>(R51-Q51)/Q51</f>
        <v>0.3782248106021196</v>
      </c>
      <c r="U51" s="189" t="s">
        <v>87</v>
      </c>
      <c r="V51" s="70">
        <v>29.815000000000005</v>
      </c>
      <c r="W51" s="310">
        <v>149.20400000000001</v>
      </c>
      <c r="X51" s="310">
        <v>122.17799999999998</v>
      </c>
      <c r="Y51" s="310">
        <v>109.56100000000001</v>
      </c>
      <c r="Z51" s="310">
        <v>97.120999999999995</v>
      </c>
      <c r="AA51" s="310">
        <v>99.907999999999987</v>
      </c>
      <c r="AB51" s="310">
        <v>68.53</v>
      </c>
      <c r="AC51" s="196">
        <v>118.28200000000001</v>
      </c>
      <c r="AD51" s="124">
        <f>(AC51-AB51)/AB51</f>
        <v>0.72598861812344972</v>
      </c>
      <c r="AE51" s="196">
        <v>14178.058999999999</v>
      </c>
      <c r="AF51" s="310">
        <v>16344.844999999999</v>
      </c>
      <c r="AG51" s="310">
        <v>18481.169000000002</v>
      </c>
      <c r="AH51" s="310">
        <v>20000.632999999987</v>
      </c>
      <c r="AI51" s="310">
        <v>18045.733999999989</v>
      </c>
      <c r="AJ51" s="310">
        <v>19063.57499999999</v>
      </c>
      <c r="AK51" s="310">
        <v>17884.870999999992</v>
      </c>
      <c r="AL51" s="196">
        <v>22258.383999999995</v>
      </c>
      <c r="AM51" s="124">
        <f>(AL51-AK51)/AK51</f>
        <v>0.24453701678921835</v>
      </c>
      <c r="AO51" s="210">
        <f t="shared" ref="AO51:AO60" si="201">(V51/B51)*10</f>
        <v>3.1291981528127626</v>
      </c>
      <c r="AP51" s="313">
        <f t="shared" ref="AP51:AP60" si="202">(W51/C51)*10</f>
        <v>2.9131733604076775</v>
      </c>
      <c r="AQ51" s="313">
        <f t="shared" ref="AQ51:AQ60" si="203">(X51/D51)*10</f>
        <v>3.7092200734691394</v>
      </c>
      <c r="AR51" s="313">
        <f t="shared" ref="AR51:AR60" si="204">(Y51/E51)*10</f>
        <v>0.99862366924310941</v>
      </c>
      <c r="AS51" s="313">
        <f t="shared" ref="AS51:AS60" si="205">(Z51/F51)*10</f>
        <v>2.6979554419689982</v>
      </c>
      <c r="AT51" s="313">
        <f t="shared" ref="AT51:AT60" si="206">(AA51/G51)*10</f>
        <v>5.3501124558209252</v>
      </c>
      <c r="AU51" s="313">
        <f t="shared" ref="AU51:AU60" si="207">(AB51/H51)*10</f>
        <v>6.6463000678886637</v>
      </c>
      <c r="AV51" s="211">
        <f t="shared" ref="AV51:AV53" si="208">(AC51/I51)*10</f>
        <v>6.0035529387879389</v>
      </c>
      <c r="AW51" s="124">
        <f>(AV51-AU51)/AU51</f>
        <v>-9.6707509822815868E-2</v>
      </c>
      <c r="AX51" s="211">
        <f t="shared" ref="AX51:AX60" si="209">(AE51/K51)*10</f>
        <v>1.8403950095881081</v>
      </c>
      <c r="AY51" s="313">
        <f t="shared" ref="AY51:AY60" si="210">(AF51/L51)*10</f>
        <v>2.1615227579625658</v>
      </c>
      <c r="AZ51" s="313">
        <f t="shared" ref="AZ51:AZ60" si="211">(AG51/M51)*10</f>
        <v>1.6233752122420044</v>
      </c>
      <c r="BA51" s="313">
        <f t="shared" ref="BA51:BA60" si="212">(AH51/N51)*10</f>
        <v>2.1365698136809841</v>
      </c>
      <c r="BB51" s="313">
        <f t="shared" ref="BB51:BB60" si="213">(AI51/O51)*10</f>
        <v>1.9118665881821473</v>
      </c>
      <c r="BC51" s="313">
        <f t="shared" ref="BC51:BC60" si="214">(AJ51/P51)*10</f>
        <v>2.084887683249244</v>
      </c>
      <c r="BD51" s="313">
        <f t="shared" ref="BD51:BD60" si="215">(AK51/Q51)*10</f>
        <v>2.5496644283820684</v>
      </c>
      <c r="BE51" s="211">
        <f t="shared" ref="BE51:BE53" si="216">(AL51/R51)*10</f>
        <v>2.3023470025372124</v>
      </c>
      <c r="BF51" s="124">
        <f>(BE51-BD51)/BD51</f>
        <v>-9.6999990701441205E-2</v>
      </c>
      <c r="BH51" s="190">
        <f t="shared" si="198"/>
        <v>17816.340999999993</v>
      </c>
      <c r="BI51" s="190">
        <f t="shared" si="199"/>
        <v>22140.101999999995</v>
      </c>
    </row>
    <row r="52" spans="1:61" ht="20.100000000000001" customHeight="1" x14ac:dyDescent="0.25">
      <c r="A52" s="207" t="s">
        <v>88</v>
      </c>
      <c r="B52" s="28">
        <v>321.11</v>
      </c>
      <c r="C52" s="311">
        <v>100.60000000000001</v>
      </c>
      <c r="D52" s="311">
        <v>100.41000000000001</v>
      </c>
      <c r="E52" s="311">
        <v>382.40000000000003</v>
      </c>
      <c r="F52" s="311">
        <v>109.25</v>
      </c>
      <c r="G52" s="311">
        <v>49.88</v>
      </c>
      <c r="H52" s="311">
        <v>109.05999999999999</v>
      </c>
      <c r="I52" s="3">
        <v>459.19</v>
      </c>
      <c r="J52" s="112">
        <f t="shared" si="200"/>
        <v>3.2104346231432244</v>
      </c>
      <c r="K52" s="3">
        <v>72819.339999999982</v>
      </c>
      <c r="L52" s="311">
        <v>87274.840000000011</v>
      </c>
      <c r="M52" s="311">
        <v>101727.20000000001</v>
      </c>
      <c r="N52" s="311">
        <v>110658.78999999996</v>
      </c>
      <c r="O52" s="311">
        <v>109991.49999999996</v>
      </c>
      <c r="P52" s="311">
        <v>92866.790000000066</v>
      </c>
      <c r="Q52" s="311">
        <v>72567.640000000072</v>
      </c>
      <c r="R52" s="3">
        <v>85064.209999999875</v>
      </c>
      <c r="S52" s="112">
        <f t="shared" ref="S52:S53" si="217">(R52-Q52)/Q52</f>
        <v>0.1722058206660681</v>
      </c>
      <c r="U52" s="189" t="s">
        <v>88</v>
      </c>
      <c r="V52" s="28">
        <v>106.98100000000001</v>
      </c>
      <c r="W52" s="311">
        <v>32.087000000000003</v>
      </c>
      <c r="X52" s="311">
        <v>68.099000000000004</v>
      </c>
      <c r="Y52" s="311">
        <v>95.572999999999993</v>
      </c>
      <c r="Z52" s="311">
        <v>79.214999999999989</v>
      </c>
      <c r="AA52" s="311">
        <v>14.875999999999999</v>
      </c>
      <c r="AB52" s="311">
        <v>102.047</v>
      </c>
      <c r="AC52" s="3">
        <v>223.39400000000003</v>
      </c>
      <c r="AD52" s="112">
        <f t="shared" ref="AD52:AD53" si="218">(AC52-AB52)/AB52</f>
        <v>1.1891285388105486</v>
      </c>
      <c r="AE52" s="3">
        <v>14439.179</v>
      </c>
      <c r="AF52" s="311">
        <v>17444.693999999992</v>
      </c>
      <c r="AG52" s="311">
        <v>20090.994000000017</v>
      </c>
      <c r="AH52" s="311">
        <v>22514.599000000009</v>
      </c>
      <c r="AI52" s="311">
        <v>22065.344000000008</v>
      </c>
      <c r="AJ52" s="311">
        <v>19101.218999999997</v>
      </c>
      <c r="AK52" s="311">
        <v>19254.929999999989</v>
      </c>
      <c r="AL52" s="3">
        <v>22521.192000000043</v>
      </c>
      <c r="AM52" s="112">
        <f t="shared" ref="AM52:AM53" si="219">(AL52-AK52)/AK52</f>
        <v>0.16963250450664091</v>
      </c>
      <c r="AO52" s="212">
        <f t="shared" si="201"/>
        <v>3.3315997633209804</v>
      </c>
      <c r="AP52" s="314">
        <f t="shared" si="202"/>
        <v>3.1895626242544735</v>
      </c>
      <c r="AQ52" s="314">
        <f t="shared" si="203"/>
        <v>6.7820934169903389</v>
      </c>
      <c r="AR52" s="314">
        <f t="shared" si="204"/>
        <v>2.4992939330543926</v>
      </c>
      <c r="AS52" s="314">
        <f t="shared" si="205"/>
        <v>7.2508009153318067</v>
      </c>
      <c r="AT52" s="314">
        <f t="shared" si="206"/>
        <v>2.9823576583801121</v>
      </c>
      <c r="AU52" s="314">
        <f t="shared" si="207"/>
        <v>9.3569594718503577</v>
      </c>
      <c r="AV52" s="191">
        <f t="shared" si="208"/>
        <v>4.8649578605805885</v>
      </c>
      <c r="AW52" s="112">
        <f t="shared" ref="AW52:AW53" si="220">(AV52-AU52)/AU52</f>
        <v>-0.48007064952921791</v>
      </c>
      <c r="AX52" s="191">
        <f t="shared" si="209"/>
        <v>1.9828769390109828</v>
      </c>
      <c r="AY52" s="314">
        <f t="shared" si="210"/>
        <v>1.9988227993313985</v>
      </c>
      <c r="AZ52" s="314">
        <f t="shared" si="211"/>
        <v>1.9749874173279136</v>
      </c>
      <c r="BA52" s="314">
        <f t="shared" si="212"/>
        <v>2.0345965286625685</v>
      </c>
      <c r="BB52" s="314">
        <f t="shared" si="213"/>
        <v>2.0060953800975545</v>
      </c>
      <c r="BC52" s="314">
        <f t="shared" si="214"/>
        <v>2.0568406639230217</v>
      </c>
      <c r="BD52" s="314">
        <f t="shared" si="215"/>
        <v>2.6533769046368283</v>
      </c>
      <c r="BE52" s="191">
        <f t="shared" si="216"/>
        <v>2.6475520080654458</v>
      </c>
      <c r="BF52" s="112">
        <f t="shared" ref="BF52:BF53" si="221">(BE52-BD52)/BD52</f>
        <v>-2.1952767287615263E-3</v>
      </c>
      <c r="BH52" s="190">
        <f t="shared" si="198"/>
        <v>19152.882999999991</v>
      </c>
      <c r="BI52" s="190">
        <f t="shared" si="199"/>
        <v>22297.798000000043</v>
      </c>
    </row>
    <row r="53" spans="1:61" ht="20.100000000000001" customHeight="1" x14ac:dyDescent="0.25">
      <c r="A53" s="207" t="s">
        <v>89</v>
      </c>
      <c r="B53" s="28">
        <v>94.44</v>
      </c>
      <c r="C53" s="311">
        <v>412.02000000000004</v>
      </c>
      <c r="D53" s="311">
        <v>20.839999999999996</v>
      </c>
      <c r="E53" s="311">
        <v>99.119999999999976</v>
      </c>
      <c r="F53" s="311">
        <v>153.96</v>
      </c>
      <c r="G53" s="311">
        <v>19.999999999999996</v>
      </c>
      <c r="H53" s="311">
        <v>65.94</v>
      </c>
      <c r="I53" s="3">
        <v>25.840000000000003</v>
      </c>
      <c r="J53" s="112">
        <f t="shared" si="200"/>
        <v>-0.60812860175917494</v>
      </c>
      <c r="K53" s="3">
        <v>84633.959999999977</v>
      </c>
      <c r="L53" s="311">
        <v>105231.42000000006</v>
      </c>
      <c r="M53" s="311">
        <v>125552.12000000001</v>
      </c>
      <c r="N53" s="311">
        <v>103316.65999999999</v>
      </c>
      <c r="O53" s="311">
        <v>107623.27999999997</v>
      </c>
      <c r="P53" s="311">
        <v>129782.01999999996</v>
      </c>
      <c r="Q53" s="311">
        <v>82472.049999999886</v>
      </c>
      <c r="R53" s="3">
        <v>109688.36000000006</v>
      </c>
      <c r="S53" s="112">
        <f t="shared" si="217"/>
        <v>0.33000646885823998</v>
      </c>
      <c r="U53" s="189" t="s">
        <v>89</v>
      </c>
      <c r="V53" s="28">
        <v>39.945</v>
      </c>
      <c r="W53" s="311">
        <v>210.15600000000001</v>
      </c>
      <c r="X53" s="311">
        <v>21.706999999999997</v>
      </c>
      <c r="Y53" s="311">
        <v>27.781999999999996</v>
      </c>
      <c r="Z53" s="311">
        <v>90.24</v>
      </c>
      <c r="AA53" s="311">
        <v>14.796000000000001</v>
      </c>
      <c r="AB53" s="311">
        <v>59.37299999999999</v>
      </c>
      <c r="AC53" s="3">
        <v>51.395000000000003</v>
      </c>
      <c r="AD53" s="112">
        <f t="shared" si="218"/>
        <v>-0.13437084196520285</v>
      </c>
      <c r="AE53" s="3">
        <v>16992.152000000002</v>
      </c>
      <c r="AF53" s="311">
        <v>19273.382000000009</v>
      </c>
      <c r="AG53" s="311">
        <v>22749.488000000016</v>
      </c>
      <c r="AH53" s="311">
        <v>20836.083999999995</v>
      </c>
      <c r="AI53" s="311">
        <v>21337.534000000003</v>
      </c>
      <c r="AJ53" s="311">
        <v>27425.90399999998</v>
      </c>
      <c r="AK53" s="311">
        <v>21466.006000000001</v>
      </c>
      <c r="AL53" s="3">
        <v>29325.474000000006</v>
      </c>
      <c r="AM53" s="112">
        <f t="shared" si="219"/>
        <v>0.36613555404764181</v>
      </c>
      <c r="AO53" s="212">
        <f t="shared" si="201"/>
        <v>4.2296696315120714</v>
      </c>
      <c r="AP53" s="314">
        <f t="shared" si="202"/>
        <v>5.1006261831949908</v>
      </c>
      <c r="AQ53" s="314">
        <f t="shared" si="203"/>
        <v>10.416026871401151</v>
      </c>
      <c r="AR53" s="314">
        <f t="shared" si="204"/>
        <v>2.8028652138821637</v>
      </c>
      <c r="AS53" s="314">
        <f t="shared" si="205"/>
        <v>5.8612626656274349</v>
      </c>
      <c r="AT53" s="314">
        <f t="shared" si="206"/>
        <v>7.3980000000000024</v>
      </c>
      <c r="AU53" s="314">
        <f t="shared" si="207"/>
        <v>9.0040946314831647</v>
      </c>
      <c r="AV53" s="191">
        <f t="shared" si="208"/>
        <v>19.889705882352938</v>
      </c>
      <c r="AW53" s="112">
        <f t="shared" si="220"/>
        <v>1.208962332848859</v>
      </c>
      <c r="AX53" s="191">
        <f t="shared" si="209"/>
        <v>2.0077226683000542</v>
      </c>
      <c r="AY53" s="314">
        <f t="shared" si="210"/>
        <v>1.8315235126543004</v>
      </c>
      <c r="AZ53" s="314">
        <f t="shared" si="211"/>
        <v>1.8119557041330736</v>
      </c>
      <c r="BA53" s="314">
        <f t="shared" si="212"/>
        <v>2.0167206334389824</v>
      </c>
      <c r="BB53" s="314">
        <f t="shared" si="213"/>
        <v>1.9826132412987234</v>
      </c>
      <c r="BC53" s="314">
        <f t="shared" si="214"/>
        <v>2.113228319300315</v>
      </c>
      <c r="BD53" s="314">
        <f t="shared" si="215"/>
        <v>2.602821925731206</v>
      </c>
      <c r="BE53" s="191">
        <f t="shared" si="216"/>
        <v>2.6735265255128251</v>
      </c>
      <c r="BF53" s="112">
        <f t="shared" si="221"/>
        <v>2.7164593583080498E-2</v>
      </c>
      <c r="BH53" s="190">
        <f t="shared" si="198"/>
        <v>21406.633000000002</v>
      </c>
      <c r="BI53" s="190">
        <f t="shared" si="199"/>
        <v>29274.079000000005</v>
      </c>
    </row>
    <row r="54" spans="1:61" ht="20.100000000000001" customHeight="1" x14ac:dyDescent="0.25">
      <c r="A54" s="207" t="s">
        <v>90</v>
      </c>
      <c r="B54" s="28">
        <v>449.70000000000005</v>
      </c>
      <c r="C54" s="311">
        <v>201.03000000000003</v>
      </c>
      <c r="D54" s="311">
        <v>32.190000000000005</v>
      </c>
      <c r="E54" s="311">
        <v>433.89999999999986</v>
      </c>
      <c r="F54" s="311">
        <v>116.07000000000001</v>
      </c>
      <c r="G54" s="311">
        <v>102.54</v>
      </c>
      <c r="H54" s="311">
        <v>105.56000000000002</v>
      </c>
      <c r="I54" s="3">
        <v>10.379999999999999</v>
      </c>
      <c r="J54" s="112">
        <f>IF(I54="","",(I54-H54)/H54)</f>
        <v>-0.90166729821902236</v>
      </c>
      <c r="K54" s="3">
        <v>86281.630000000092</v>
      </c>
      <c r="L54" s="311">
        <v>90571.82</v>
      </c>
      <c r="M54" s="311">
        <v>114496.53999999998</v>
      </c>
      <c r="N54" s="311">
        <v>127144.32000000001</v>
      </c>
      <c r="O54" s="311">
        <v>101418.98</v>
      </c>
      <c r="P54" s="311">
        <v>138312.82000000012</v>
      </c>
      <c r="Q54" s="311">
        <v>88700.669999999896</v>
      </c>
      <c r="R54" s="3">
        <v>90126.34</v>
      </c>
      <c r="S54" s="112">
        <f>IF(R54="","",(R54-Q54)/Q54)</f>
        <v>1.607282109594101E-2</v>
      </c>
      <c r="U54" s="189" t="s">
        <v>90</v>
      </c>
      <c r="V54" s="28">
        <v>85.614000000000019</v>
      </c>
      <c r="W54" s="311">
        <v>92.996999999999986</v>
      </c>
      <c r="X54" s="311">
        <v>30.552</v>
      </c>
      <c r="Y54" s="311">
        <v>154.78400000000005</v>
      </c>
      <c r="Z54" s="311">
        <v>82.786999999999978</v>
      </c>
      <c r="AA54" s="311">
        <v>74.756</v>
      </c>
      <c r="AB54" s="311">
        <v>80.057000000000002</v>
      </c>
      <c r="AC54" s="3">
        <v>55.018000000000008</v>
      </c>
      <c r="AD54" s="112">
        <f>IF(AC54="","",(AC54-AB54)/AB54)</f>
        <v>-0.31276465518318192</v>
      </c>
      <c r="AE54" s="3">
        <v>16453.240000000009</v>
      </c>
      <c r="AF54" s="311">
        <v>17348.706999999995</v>
      </c>
      <c r="AG54" s="311">
        <v>21481.076000000001</v>
      </c>
      <c r="AH54" s="311">
        <v>23047.187999999995</v>
      </c>
      <c r="AI54" s="311">
        <v>22346.683000000005</v>
      </c>
      <c r="AJ54" s="311">
        <v>26898.605999999982</v>
      </c>
      <c r="AK54" s="311">
        <v>21615.627000000011</v>
      </c>
      <c r="AL54" s="3">
        <v>21391.430999999982</v>
      </c>
      <c r="AM54" s="112">
        <f>IF(AL54="","",(AL54-AK54)/AK54)</f>
        <v>-1.0371940633506903E-2</v>
      </c>
      <c r="AO54" s="212">
        <f t="shared" si="201"/>
        <v>1.9038025350233492</v>
      </c>
      <c r="AP54" s="314">
        <f t="shared" si="202"/>
        <v>4.6260259662736889</v>
      </c>
      <c r="AQ54" s="314">
        <f t="shared" si="203"/>
        <v>9.4911463187325236</v>
      </c>
      <c r="AR54" s="314">
        <f t="shared" si="204"/>
        <v>3.5672735653376373</v>
      </c>
      <c r="AS54" s="314">
        <f t="shared" si="205"/>
        <v>7.1325062462307205</v>
      </c>
      <c r="AT54" s="314">
        <f t="shared" si="206"/>
        <v>7.2904232494636236</v>
      </c>
      <c r="AU54" s="314">
        <f t="shared" si="207"/>
        <v>7.5840280409245917</v>
      </c>
      <c r="AV54" s="191">
        <f>IF(I54="","",(AC54/I54)*10)</f>
        <v>53.003853564547221</v>
      </c>
      <c r="AW54" s="112">
        <f>IF(AV54="","",(AV54-AU54)/AU54)</f>
        <v>5.9888789016245987</v>
      </c>
      <c r="AX54" s="191">
        <f t="shared" si="209"/>
        <v>1.9069227134443323</v>
      </c>
      <c r="AY54" s="314">
        <f t="shared" si="210"/>
        <v>1.915464103514757</v>
      </c>
      <c r="AZ54" s="314">
        <f t="shared" si="211"/>
        <v>1.8761332001822941</v>
      </c>
      <c r="BA54" s="314">
        <f t="shared" si="212"/>
        <v>1.8126793237794652</v>
      </c>
      <c r="BB54" s="314">
        <f t="shared" si="213"/>
        <v>2.2034024597762674</v>
      </c>
      <c r="BC54" s="314">
        <f t="shared" si="214"/>
        <v>1.9447659298682476</v>
      </c>
      <c r="BD54" s="314">
        <f t="shared" si="215"/>
        <v>2.4369181202351724</v>
      </c>
      <c r="BE54" s="191">
        <f>IF(AL54="","",(AL54/R54)*10)</f>
        <v>2.3734938088021753</v>
      </c>
      <c r="BF54" s="112">
        <f>IF(BE54="","",(BE54-BD54)/BD54)</f>
        <v>-2.6026443361534195E-2</v>
      </c>
      <c r="BH54" s="190">
        <f t="shared" si="198"/>
        <v>21535.570000000011</v>
      </c>
      <c r="BI54" s="190">
        <f t="shared" si="199"/>
        <v>21336.412999999982</v>
      </c>
    </row>
    <row r="55" spans="1:61" ht="20.100000000000001" customHeight="1" x14ac:dyDescent="0.25">
      <c r="A55" s="207" t="s">
        <v>91</v>
      </c>
      <c r="B55" s="28">
        <v>115.13000000000001</v>
      </c>
      <c r="C55" s="311">
        <v>87.89</v>
      </c>
      <c r="D55" s="311">
        <v>385.15999999999991</v>
      </c>
      <c r="E55" s="311">
        <v>4.24</v>
      </c>
      <c r="F55" s="311">
        <v>1094.3</v>
      </c>
      <c r="G55" s="311">
        <v>355.73999999999995</v>
      </c>
      <c r="H55" s="311">
        <v>257.62</v>
      </c>
      <c r="I55" s="3">
        <v>23.620000000000005</v>
      </c>
      <c r="J55" s="112">
        <f t="shared" ref="J55:J67" si="222">IF(I55="","",(I55-H55)/H55)</f>
        <v>-0.90831457185001163</v>
      </c>
      <c r="K55" s="3">
        <v>103881.57000000004</v>
      </c>
      <c r="L55" s="311">
        <v>116719.58999999998</v>
      </c>
      <c r="M55" s="311">
        <v>131645.18999999994</v>
      </c>
      <c r="N55" s="311">
        <v>124200.61000000002</v>
      </c>
      <c r="O55" s="311">
        <v>115003.54999999996</v>
      </c>
      <c r="P55" s="311">
        <v>101873.18999999994</v>
      </c>
      <c r="Q55" s="311">
        <v>98498.06999999992</v>
      </c>
      <c r="R55" s="3">
        <v>125736.5599999999</v>
      </c>
      <c r="S55" s="112">
        <f t="shared" ref="S55:S67" si="223">IF(R55="","",(R55-Q55)/Q55)</f>
        <v>0.2765383118674305</v>
      </c>
      <c r="U55" s="189" t="s">
        <v>91</v>
      </c>
      <c r="V55" s="28">
        <v>36.316000000000003</v>
      </c>
      <c r="W55" s="311">
        <v>16.928000000000001</v>
      </c>
      <c r="X55" s="311">
        <v>146.25000000000003</v>
      </c>
      <c r="Y55" s="311">
        <v>10.174000000000001</v>
      </c>
      <c r="Z55" s="311">
        <v>189.64499999999995</v>
      </c>
      <c r="AA55" s="311">
        <v>141.92499999999998</v>
      </c>
      <c r="AB55" s="311">
        <v>147.154</v>
      </c>
      <c r="AC55" s="3">
        <v>82.36399999999999</v>
      </c>
      <c r="AD55" s="112">
        <f t="shared" ref="AD55:AD67" si="224">IF(AC55="","",(AC55-AB55)/AB55)</f>
        <v>-0.44028704622368409</v>
      </c>
      <c r="AE55" s="3">
        <v>18200.404999999999</v>
      </c>
      <c r="AF55" s="311">
        <v>20446.271000000008</v>
      </c>
      <c r="AG55" s="311">
        <v>22726.202999999998</v>
      </c>
      <c r="AH55" s="311">
        <v>24859.089999999986</v>
      </c>
      <c r="AI55" s="311">
        <v>23995.31</v>
      </c>
      <c r="AJ55" s="311">
        <v>23727.782000000003</v>
      </c>
      <c r="AK55" s="311">
        <v>22966.652000000002</v>
      </c>
      <c r="AL55" s="3">
        <v>30754.818999999992</v>
      </c>
      <c r="AM55" s="112">
        <f t="shared" ref="AM55:AM67" si="225">IF(AL55="","",(AL55-AK55)/AK55)</f>
        <v>0.3391076331021165</v>
      </c>
      <c r="AO55" s="212">
        <f t="shared" si="201"/>
        <v>3.1543472596195605</v>
      </c>
      <c r="AP55" s="314">
        <f t="shared" si="202"/>
        <v>1.9260439185345319</v>
      </c>
      <c r="AQ55" s="314">
        <f t="shared" si="203"/>
        <v>3.7971232734448042</v>
      </c>
      <c r="AR55" s="314">
        <f t="shared" si="204"/>
        <v>23.995283018867926</v>
      </c>
      <c r="AS55" s="314">
        <f t="shared" si="205"/>
        <v>1.7330256785159459</v>
      </c>
      <c r="AT55" s="314">
        <f t="shared" si="206"/>
        <v>3.9895710350255804</v>
      </c>
      <c r="AU55" s="314">
        <f t="shared" si="207"/>
        <v>5.7120565173511375</v>
      </c>
      <c r="AV55" s="191">
        <f t="shared" ref="AV55:AV67" si="226">IF(I55="","",(AC55/I55)*10)</f>
        <v>34.870448772226915</v>
      </c>
      <c r="AW55" s="112">
        <f t="shared" ref="AW55:AW67" si="227">IF(AV55="","",(AV55-AU55)/AU55)</f>
        <v>5.1047100402986656</v>
      </c>
      <c r="AX55" s="191">
        <f t="shared" si="209"/>
        <v>1.7520340711061637</v>
      </c>
      <c r="AY55" s="314">
        <f t="shared" si="210"/>
        <v>1.7517428736684229</v>
      </c>
      <c r="AZ55" s="314">
        <f t="shared" si="211"/>
        <v>1.726322321385233</v>
      </c>
      <c r="BA55" s="314">
        <f t="shared" si="212"/>
        <v>2.0015272066699175</v>
      </c>
      <c r="BB55" s="314">
        <f t="shared" si="213"/>
        <v>2.0864842867894087</v>
      </c>
      <c r="BC55" s="314">
        <f t="shared" si="214"/>
        <v>2.3291488172697856</v>
      </c>
      <c r="BD55" s="314">
        <f t="shared" si="215"/>
        <v>2.331685483786639</v>
      </c>
      <c r="BE55" s="191">
        <f t="shared" ref="BE55:BE67" si="228">IF(AL55="","",(AL55/R55)*10)</f>
        <v>2.4459726749324155</v>
      </c>
      <c r="BF55" s="112">
        <f t="shared" ref="BF55:BF67" si="229">IF(BE55="","",(BE55-BD55)/BD55)</f>
        <v>4.9014840097634037E-2</v>
      </c>
      <c r="BH55" s="190">
        <f t="shared" si="198"/>
        <v>22819.498000000003</v>
      </c>
      <c r="BI55" s="190">
        <f t="shared" si="199"/>
        <v>30672.454999999991</v>
      </c>
    </row>
    <row r="56" spans="1:61" ht="20.100000000000001" customHeight="1" x14ac:dyDescent="0.25">
      <c r="A56" s="207" t="s">
        <v>92</v>
      </c>
      <c r="B56" s="28">
        <v>87.69</v>
      </c>
      <c r="C56" s="311">
        <v>193.86</v>
      </c>
      <c r="D56" s="311">
        <v>760.19999999999993</v>
      </c>
      <c r="E56" s="311">
        <v>201.37000000000003</v>
      </c>
      <c r="F56" s="311">
        <v>0.83</v>
      </c>
      <c r="G56" s="311">
        <v>312.90000000000003</v>
      </c>
      <c r="H56" s="311">
        <v>805.90999999999985</v>
      </c>
      <c r="I56" s="3">
        <v>97.779999999999973</v>
      </c>
      <c r="J56" s="112">
        <f t="shared" si="222"/>
        <v>-0.87867131565559431</v>
      </c>
      <c r="K56" s="3">
        <v>80469.45</v>
      </c>
      <c r="L56" s="311">
        <v>123040.03000000013</v>
      </c>
      <c r="M56" s="311">
        <v>125120.51999999996</v>
      </c>
      <c r="N56" s="311">
        <v>89935.11</v>
      </c>
      <c r="O56" s="311">
        <v>114563.67999999995</v>
      </c>
      <c r="P56" s="311">
        <v>112203.61000000006</v>
      </c>
      <c r="Q56" s="311">
        <v>84181.98000000001</v>
      </c>
      <c r="R56" s="3">
        <v>122440.88999999994</v>
      </c>
      <c r="S56" s="112">
        <f t="shared" si="223"/>
        <v>0.45447861882079665</v>
      </c>
      <c r="U56" s="189" t="s">
        <v>92</v>
      </c>
      <c r="V56" s="28">
        <v>50.512</v>
      </c>
      <c r="W56" s="311">
        <v>76.984999999999985</v>
      </c>
      <c r="X56" s="311">
        <v>140.74100000000001</v>
      </c>
      <c r="Y56" s="311">
        <v>108.19399999999999</v>
      </c>
      <c r="Z56" s="311">
        <v>2.327</v>
      </c>
      <c r="AA56" s="311">
        <v>108.241</v>
      </c>
      <c r="AB56" s="311">
        <v>89.242999999999995</v>
      </c>
      <c r="AC56" s="3">
        <v>81.237000000000023</v>
      </c>
      <c r="AD56" s="112">
        <f t="shared" si="224"/>
        <v>-8.971011732012564E-2</v>
      </c>
      <c r="AE56" s="3">
        <v>17415.862000000005</v>
      </c>
      <c r="AF56" s="311">
        <v>20004.232999999982</v>
      </c>
      <c r="AG56" s="311">
        <v>23077.424999999992</v>
      </c>
      <c r="AH56" s="311">
        <v>20396.612000000005</v>
      </c>
      <c r="AI56" s="311">
        <v>22655.134000000016</v>
      </c>
      <c r="AJ56" s="311">
        <v>25022.574999999983</v>
      </c>
      <c r="AK56" s="311">
        <v>20750.199000000015</v>
      </c>
      <c r="AL56" s="3">
        <v>28142.362000000001</v>
      </c>
      <c r="AM56" s="112">
        <f t="shared" si="225"/>
        <v>0.35624540275493166</v>
      </c>
      <c r="AO56" s="212">
        <f t="shared" si="201"/>
        <v>5.7602919375071266</v>
      </c>
      <c r="AP56" s="314">
        <f t="shared" si="202"/>
        <v>3.9711647580728346</v>
      </c>
      <c r="AQ56" s="314">
        <f t="shared" si="203"/>
        <v>1.8513680610365695</v>
      </c>
      <c r="AR56" s="314">
        <f t="shared" si="204"/>
        <v>5.3728956646968253</v>
      </c>
      <c r="AS56" s="314">
        <f t="shared" si="205"/>
        <v>28.036144578313255</v>
      </c>
      <c r="AT56" s="314">
        <f t="shared" si="206"/>
        <v>3.4592841163310957</v>
      </c>
      <c r="AU56" s="314">
        <f t="shared" si="207"/>
        <v>1.1073569008946409</v>
      </c>
      <c r="AV56" s="191">
        <f t="shared" si="226"/>
        <v>8.3081407240744571</v>
      </c>
      <c r="AW56" s="112">
        <f t="shared" si="227"/>
        <v>6.5026766143438088</v>
      </c>
      <c r="AX56" s="191">
        <f t="shared" si="209"/>
        <v>2.1642824699311363</v>
      </c>
      <c r="AY56" s="314">
        <f t="shared" si="210"/>
        <v>1.6258312843389231</v>
      </c>
      <c r="AZ56" s="314">
        <f t="shared" si="211"/>
        <v>1.8444156881700937</v>
      </c>
      <c r="BA56" s="314">
        <f t="shared" si="212"/>
        <v>2.2679253964330508</v>
      </c>
      <c r="BB56" s="314">
        <f t="shared" si="213"/>
        <v>1.9775145141985686</v>
      </c>
      <c r="BC56" s="314">
        <f t="shared" si="214"/>
        <v>2.2301042720461464</v>
      </c>
      <c r="BD56" s="314">
        <f t="shared" si="215"/>
        <v>2.4649217088977964</v>
      </c>
      <c r="BE56" s="191">
        <f t="shared" si="228"/>
        <v>2.2984447434186417</v>
      </c>
      <c r="BF56" s="112">
        <f t="shared" si="229"/>
        <v>-6.7538439406903433E-2</v>
      </c>
      <c r="BH56" s="190">
        <f t="shared" si="198"/>
        <v>20660.956000000017</v>
      </c>
      <c r="BI56" s="190">
        <f t="shared" si="199"/>
        <v>28061.125</v>
      </c>
    </row>
    <row r="57" spans="1:61" ht="20.100000000000001" customHeight="1" x14ac:dyDescent="0.25">
      <c r="A57" s="207" t="s">
        <v>93</v>
      </c>
      <c r="B57" s="28">
        <v>303.20000000000005</v>
      </c>
      <c r="C57" s="311">
        <v>239.99999999999997</v>
      </c>
      <c r="D57" s="311">
        <v>243.11000000000004</v>
      </c>
      <c r="E57" s="311">
        <v>240.37</v>
      </c>
      <c r="F57" s="311">
        <v>134.97000000000006</v>
      </c>
      <c r="G57" s="311">
        <v>337.20000000000005</v>
      </c>
      <c r="H57" s="311">
        <v>84.99</v>
      </c>
      <c r="I57" s="3">
        <v>171.96000000000004</v>
      </c>
      <c r="J57" s="112">
        <f t="shared" si="222"/>
        <v>1.0232968584539364</v>
      </c>
      <c r="K57" s="3">
        <v>121245.22000000007</v>
      </c>
      <c r="L57" s="311">
        <v>148123.03999999998</v>
      </c>
      <c r="M57" s="311">
        <v>145034.51999999987</v>
      </c>
      <c r="N57" s="311">
        <v>118029.58</v>
      </c>
      <c r="O57" s="311">
        <v>152352.9499999999</v>
      </c>
      <c r="P57" s="311">
        <v>143202.34999999995</v>
      </c>
      <c r="Q57" s="311">
        <v>113759.98999999999</v>
      </c>
      <c r="R57" s="3">
        <v>109785.30999999981</v>
      </c>
      <c r="S57" s="112">
        <f t="shared" si="223"/>
        <v>-3.4939173254148338E-2</v>
      </c>
      <c r="U57" s="189" t="s">
        <v>93</v>
      </c>
      <c r="V57" s="28">
        <v>101.88200000000002</v>
      </c>
      <c r="W57" s="311">
        <v>208.25</v>
      </c>
      <c r="X57" s="311">
        <v>120.58900000000001</v>
      </c>
      <c r="Y57" s="311">
        <v>63.236000000000004</v>
      </c>
      <c r="Z57" s="311">
        <v>133.27200000000002</v>
      </c>
      <c r="AA57" s="311">
        <v>88.903999999999996</v>
      </c>
      <c r="AB57" s="311">
        <v>66.512999999999991</v>
      </c>
      <c r="AC57" s="3">
        <v>161.839</v>
      </c>
      <c r="AD57" s="112">
        <f t="shared" si="224"/>
        <v>1.4331935110429543</v>
      </c>
      <c r="AE57" s="3">
        <v>21585.097000000031</v>
      </c>
      <c r="AF57" s="311">
        <v>27388.943999999978</v>
      </c>
      <c r="AG57" s="311">
        <v>30041.980000000014</v>
      </c>
      <c r="AH57" s="311">
        <v>31158.237999999987</v>
      </c>
      <c r="AI57" s="311">
        <v>32854.051000000014</v>
      </c>
      <c r="AJ57" s="311">
        <v>32382.404999999973</v>
      </c>
      <c r="AK57" s="311">
        <v>26168.737000000016</v>
      </c>
      <c r="AL57" s="3">
        <v>29587.34800000002</v>
      </c>
      <c r="AM57" s="112">
        <f t="shared" si="225"/>
        <v>0.13063721799030661</v>
      </c>
      <c r="AO57" s="212">
        <f t="shared" si="201"/>
        <v>3.3602242744063329</v>
      </c>
      <c r="AP57" s="314">
        <f t="shared" si="202"/>
        <v>8.6770833333333339</v>
      </c>
      <c r="AQ57" s="314">
        <f t="shared" si="203"/>
        <v>4.960264900662251</v>
      </c>
      <c r="AR57" s="314">
        <f t="shared" si="204"/>
        <v>2.6307775512751173</v>
      </c>
      <c r="AS57" s="314">
        <f t="shared" si="205"/>
        <v>9.8741942653923065</v>
      </c>
      <c r="AT57" s="314">
        <f t="shared" si="206"/>
        <v>2.636536180308422</v>
      </c>
      <c r="AU57" s="314">
        <f t="shared" si="207"/>
        <v>7.8259795270031765</v>
      </c>
      <c r="AV57" s="191">
        <f t="shared" si="226"/>
        <v>9.4114328913700831</v>
      </c>
      <c r="AW57" s="112">
        <f t="shared" si="227"/>
        <v>0.20258848862259018</v>
      </c>
      <c r="AX57" s="191">
        <f t="shared" si="209"/>
        <v>1.78028436914874</v>
      </c>
      <c r="AY57" s="314">
        <f t="shared" si="210"/>
        <v>1.8490670998920886</v>
      </c>
      <c r="AZ57" s="314">
        <f t="shared" si="211"/>
        <v>2.0713675613226452</v>
      </c>
      <c r="BA57" s="314">
        <f t="shared" si="212"/>
        <v>2.6398668876056313</v>
      </c>
      <c r="BB57" s="314">
        <f t="shared" si="213"/>
        <v>2.1564433770399614</v>
      </c>
      <c r="BC57" s="314">
        <f t="shared" si="214"/>
        <v>2.2613040218962874</v>
      </c>
      <c r="BD57" s="314">
        <f t="shared" si="215"/>
        <v>2.3003462816760107</v>
      </c>
      <c r="BE57" s="191">
        <f t="shared" si="228"/>
        <v>2.6950188508826973</v>
      </c>
      <c r="BF57" s="112">
        <f t="shared" si="229"/>
        <v>0.17157093797162218</v>
      </c>
      <c r="BH57" s="190">
        <f t="shared" si="198"/>
        <v>26102.224000000017</v>
      </c>
      <c r="BI57" s="190">
        <f t="shared" si="199"/>
        <v>29425.50900000002</v>
      </c>
    </row>
    <row r="58" spans="1:61" ht="20.100000000000001" customHeight="1" x14ac:dyDescent="0.25">
      <c r="A58" s="207" t="s">
        <v>94</v>
      </c>
      <c r="B58" s="28">
        <v>733.11</v>
      </c>
      <c r="C58" s="311">
        <v>19</v>
      </c>
      <c r="D58" s="311">
        <v>777.31</v>
      </c>
      <c r="E58" s="311">
        <v>199.58</v>
      </c>
      <c r="F58" s="311">
        <v>112.44000000000001</v>
      </c>
      <c r="G58" s="311">
        <v>335.96999999999997</v>
      </c>
      <c r="H58" s="311">
        <v>208.92000000000002</v>
      </c>
      <c r="I58" s="3">
        <v>156.26000000000005</v>
      </c>
      <c r="J58" s="112">
        <f t="shared" si="222"/>
        <v>-0.25205820409726193</v>
      </c>
      <c r="K58" s="3">
        <v>103944.79999999996</v>
      </c>
      <c r="L58" s="311">
        <v>126697.19000000006</v>
      </c>
      <c r="M58" s="311">
        <v>128779.38999999998</v>
      </c>
      <c r="N58" s="311">
        <v>107220.34000000003</v>
      </c>
      <c r="O58" s="311">
        <v>93191.830000000045</v>
      </c>
      <c r="P58" s="311">
        <v>109094.74000000005</v>
      </c>
      <c r="Q58" s="311">
        <v>96182.719999999987</v>
      </c>
      <c r="R58" s="3">
        <v>105960.61999999995</v>
      </c>
      <c r="S58" s="112">
        <f t="shared" si="223"/>
        <v>0.10165963283217574</v>
      </c>
      <c r="U58" s="189" t="s">
        <v>94</v>
      </c>
      <c r="V58" s="28">
        <v>248.68200000000002</v>
      </c>
      <c r="W58" s="311">
        <v>13.135</v>
      </c>
      <c r="X58" s="311">
        <v>170.39499999999998</v>
      </c>
      <c r="Y58" s="311">
        <v>85.355999999999995</v>
      </c>
      <c r="Z58" s="311">
        <v>57.158000000000001</v>
      </c>
      <c r="AA58" s="311">
        <v>62.073999999999998</v>
      </c>
      <c r="AB58" s="311">
        <v>182.14699999999996</v>
      </c>
      <c r="AC58" s="3">
        <v>90.742000000000004</v>
      </c>
      <c r="AD58" s="112">
        <f t="shared" si="224"/>
        <v>-0.50181995860486295</v>
      </c>
      <c r="AE58" s="3">
        <v>17333.093000000012</v>
      </c>
      <c r="AF58" s="311">
        <v>19429.269</v>
      </c>
      <c r="AG58" s="311">
        <v>22173.393</v>
      </c>
      <c r="AH58" s="311">
        <v>23485.576000000015</v>
      </c>
      <c r="AI58" s="311">
        <v>20594.052000000025</v>
      </c>
      <c r="AJ58" s="311">
        <v>21320.543000000012</v>
      </c>
      <c r="AK58" s="311">
        <v>22518.471000000009</v>
      </c>
      <c r="AL58" s="3">
        <v>23839.406000000025</v>
      </c>
      <c r="AM58" s="112">
        <f t="shared" si="225"/>
        <v>5.8660066218528574E-2</v>
      </c>
      <c r="AO58" s="212">
        <f t="shared" si="201"/>
        <v>3.3921512460613008</v>
      </c>
      <c r="AP58" s="314">
        <f t="shared" si="202"/>
        <v>6.9131578947368419</v>
      </c>
      <c r="AQ58" s="314">
        <f t="shared" si="203"/>
        <v>2.1921112554836548</v>
      </c>
      <c r="AR58" s="314">
        <f t="shared" si="204"/>
        <v>4.2767812406052705</v>
      </c>
      <c r="AS58" s="314">
        <f t="shared" si="205"/>
        <v>5.0834222696549265</v>
      </c>
      <c r="AT58" s="314">
        <f t="shared" si="206"/>
        <v>1.8476054409619906</v>
      </c>
      <c r="AU58" s="314">
        <f t="shared" si="207"/>
        <v>8.7185046907907306</v>
      </c>
      <c r="AV58" s="191">
        <f t="shared" si="226"/>
        <v>5.8071163445539478</v>
      </c>
      <c r="AW58" s="112">
        <f t="shared" si="227"/>
        <v>-0.33393207315837697</v>
      </c>
      <c r="AX58" s="191">
        <f t="shared" si="209"/>
        <v>1.6675286305808483</v>
      </c>
      <c r="AY58" s="314">
        <f t="shared" si="210"/>
        <v>1.5335201199016324</v>
      </c>
      <c r="AZ58" s="314">
        <f t="shared" si="211"/>
        <v>1.7218122402971472</v>
      </c>
      <c r="BA58" s="314">
        <f t="shared" si="212"/>
        <v>2.1904030522566904</v>
      </c>
      <c r="BB58" s="314">
        <f t="shared" si="213"/>
        <v>2.2098559498187784</v>
      </c>
      <c r="BC58" s="314">
        <f t="shared" si="214"/>
        <v>1.9543144793232015</v>
      </c>
      <c r="BD58" s="314">
        <f t="shared" si="215"/>
        <v>2.3412179443459293</v>
      </c>
      <c r="BE58" s="191">
        <f t="shared" si="228"/>
        <v>2.2498364014857626</v>
      </c>
      <c r="BF58" s="112">
        <f t="shared" si="229"/>
        <v>-3.9031625859888154E-2</v>
      </c>
      <c r="BH58" s="190">
        <f t="shared" si="198"/>
        <v>22336.324000000008</v>
      </c>
      <c r="BI58" s="190">
        <f t="shared" si="199"/>
        <v>23748.664000000026</v>
      </c>
    </row>
    <row r="59" spans="1:61" ht="20.100000000000001" customHeight="1" x14ac:dyDescent="0.25">
      <c r="A59" s="207" t="s">
        <v>95</v>
      </c>
      <c r="B59" s="28">
        <v>75.409999999999982</v>
      </c>
      <c r="C59" s="311">
        <v>202.55</v>
      </c>
      <c r="D59" s="311">
        <v>126.27000000000001</v>
      </c>
      <c r="E59" s="311">
        <v>192.72</v>
      </c>
      <c r="F59" s="311">
        <v>183.71</v>
      </c>
      <c r="G59" s="311">
        <v>506.25</v>
      </c>
      <c r="H59" s="311">
        <v>278.89</v>
      </c>
      <c r="I59" s="3">
        <v>2.5899999999999994</v>
      </c>
      <c r="J59" s="112">
        <f t="shared" si="222"/>
        <v>-0.99071318440962397</v>
      </c>
      <c r="K59" s="3">
        <v>137727.64000000004</v>
      </c>
      <c r="L59" s="311">
        <v>135396.7600000001</v>
      </c>
      <c r="M59" s="311">
        <v>128850.10999999991</v>
      </c>
      <c r="N59" s="311">
        <v>149577.98000000007</v>
      </c>
      <c r="O59" s="311">
        <v>166278.61999999994</v>
      </c>
      <c r="P59" s="311">
        <v>139990.40999999989</v>
      </c>
      <c r="Q59" s="311">
        <v>114963.66999999993</v>
      </c>
      <c r="R59" s="3">
        <v>120241.45000000008</v>
      </c>
      <c r="S59" s="112">
        <f t="shared" si="223"/>
        <v>4.5908242142932307E-2</v>
      </c>
      <c r="U59" s="189" t="s">
        <v>95</v>
      </c>
      <c r="V59" s="28">
        <v>26.283999999999999</v>
      </c>
      <c r="W59" s="311">
        <v>140.136</v>
      </c>
      <c r="X59" s="311">
        <v>62.427000000000007</v>
      </c>
      <c r="Y59" s="311">
        <v>148.22899999999998</v>
      </c>
      <c r="Z59" s="311">
        <v>99.02600000000001</v>
      </c>
      <c r="AA59" s="311">
        <v>189.15099999999995</v>
      </c>
      <c r="AB59" s="311">
        <v>114.91000000000001</v>
      </c>
      <c r="AC59" s="3">
        <v>15.391</v>
      </c>
      <c r="AD59" s="112">
        <f t="shared" si="224"/>
        <v>-0.86606039509181099</v>
      </c>
      <c r="AE59" s="3">
        <v>27788.44999999999</v>
      </c>
      <c r="AF59" s="311">
        <v>28869.683000000026</v>
      </c>
      <c r="AG59" s="311">
        <v>26669.555999999982</v>
      </c>
      <c r="AH59" s="311">
        <v>36191.052999999971</v>
      </c>
      <c r="AI59" s="311">
        <v>36827.313000000016</v>
      </c>
      <c r="AJ59" s="311">
        <v>34137.561000000023</v>
      </c>
      <c r="AK59" s="311">
        <v>30068.736999999986</v>
      </c>
      <c r="AL59" s="3">
        <v>32966.31700000001</v>
      </c>
      <c r="AM59" s="112">
        <f t="shared" si="225"/>
        <v>9.6365204830519649E-2</v>
      </c>
      <c r="AO59" s="212">
        <f t="shared" si="201"/>
        <v>3.485479379392654</v>
      </c>
      <c r="AP59" s="314">
        <f t="shared" si="202"/>
        <v>6.9185880029622302</v>
      </c>
      <c r="AQ59" s="314">
        <f t="shared" si="203"/>
        <v>4.9439296745070092</v>
      </c>
      <c r="AR59" s="314">
        <f t="shared" si="204"/>
        <v>7.6914176006641757</v>
      </c>
      <c r="AS59" s="314">
        <f t="shared" si="205"/>
        <v>5.3903434761308588</v>
      </c>
      <c r="AT59" s="314">
        <f t="shared" si="206"/>
        <v>3.7363160493827152</v>
      </c>
      <c r="AU59" s="314">
        <f t="shared" si="207"/>
        <v>4.120262469073829</v>
      </c>
      <c r="AV59" s="191">
        <f t="shared" si="226"/>
        <v>59.42471042471044</v>
      </c>
      <c r="AW59" s="112">
        <f t="shared" si="227"/>
        <v>13.422554599553992</v>
      </c>
      <c r="AX59" s="191">
        <f t="shared" si="209"/>
        <v>2.0176378539558204</v>
      </c>
      <c r="AY59" s="314">
        <f t="shared" si="210"/>
        <v>2.1322284964573752</v>
      </c>
      <c r="AZ59" s="314">
        <f t="shared" si="211"/>
        <v>2.0698124355501131</v>
      </c>
      <c r="BA59" s="314">
        <f t="shared" si="212"/>
        <v>2.4195441735474672</v>
      </c>
      <c r="BB59" s="314">
        <f t="shared" si="213"/>
        <v>2.2147954439362096</v>
      </c>
      <c r="BC59" s="314">
        <f t="shared" si="214"/>
        <v>2.4385642559372496</v>
      </c>
      <c r="BD59" s="314">
        <f t="shared" si="215"/>
        <v>2.615499052874704</v>
      </c>
      <c r="BE59" s="191">
        <f t="shared" si="228"/>
        <v>2.7416766015379879</v>
      </c>
      <c r="BF59" s="112">
        <f t="shared" si="229"/>
        <v>4.8242245977723343E-2</v>
      </c>
      <c r="BH59" s="190">
        <f t="shared" si="198"/>
        <v>29953.826999999987</v>
      </c>
      <c r="BI59" s="190">
        <f t="shared" si="199"/>
        <v>32950.926000000007</v>
      </c>
    </row>
    <row r="60" spans="1:61" ht="20.100000000000001" customHeight="1" x14ac:dyDescent="0.25">
      <c r="A60" s="207" t="s">
        <v>96</v>
      </c>
      <c r="B60" s="28">
        <v>240.72</v>
      </c>
      <c r="C60" s="311">
        <v>303.53000000000003</v>
      </c>
      <c r="D60" s="311">
        <v>1.4</v>
      </c>
      <c r="E60" s="311">
        <v>199.3</v>
      </c>
      <c r="F60" s="311">
        <v>162.61000000000001</v>
      </c>
      <c r="G60" s="311">
        <v>265.22999999999996</v>
      </c>
      <c r="H60" s="311">
        <v>74.89</v>
      </c>
      <c r="I60" s="3">
        <v>2.6999999999999997</v>
      </c>
      <c r="J60" s="112">
        <f t="shared" si="222"/>
        <v>-0.96394712244625447</v>
      </c>
      <c r="K60" s="3">
        <v>96321.399999999951</v>
      </c>
      <c r="L60" s="311">
        <v>139396.15999999995</v>
      </c>
      <c r="M60" s="311">
        <v>143871.70000000001</v>
      </c>
      <c r="N60" s="311">
        <v>165296.83000000013</v>
      </c>
      <c r="O60" s="311">
        <v>162972.80000000025</v>
      </c>
      <c r="P60" s="311">
        <v>134613.07000000015</v>
      </c>
      <c r="Q60" s="311">
        <v>111066.13999999998</v>
      </c>
      <c r="R60" s="3">
        <v>140486.95000000001</v>
      </c>
      <c r="S60" s="112">
        <f t="shared" si="223"/>
        <v>0.26489450340130694</v>
      </c>
      <c r="U60" s="189" t="s">
        <v>96</v>
      </c>
      <c r="V60" s="28">
        <v>80.941000000000003</v>
      </c>
      <c r="W60" s="311">
        <v>133.739</v>
      </c>
      <c r="X60" s="311">
        <v>0.89600000000000013</v>
      </c>
      <c r="Y60" s="311">
        <v>99.911000000000001</v>
      </c>
      <c r="Z60" s="311">
        <v>62.055999999999997</v>
      </c>
      <c r="AA60" s="311">
        <v>42.978000000000009</v>
      </c>
      <c r="AB60" s="311">
        <v>73.328000000000003</v>
      </c>
      <c r="AC60" s="3">
        <v>7.7379999999999995</v>
      </c>
      <c r="AD60" s="112">
        <f t="shared" si="224"/>
        <v>-0.89447414357407817</v>
      </c>
      <c r="AE60" s="3">
        <v>22777.257000000005</v>
      </c>
      <c r="AF60" s="311">
        <v>31524.350999999995</v>
      </c>
      <c r="AG60" s="311">
        <v>36803.372000000003</v>
      </c>
      <c r="AH60" s="311">
        <v>39015.558000000005</v>
      </c>
      <c r="AI60" s="311">
        <v>41900.000000000029</v>
      </c>
      <c r="AJ60" s="311">
        <v>32669.316000000006</v>
      </c>
      <c r="AK60" s="311">
        <v>30619.883999999991</v>
      </c>
      <c r="AL60" s="3">
        <v>36077.480999999985</v>
      </c>
      <c r="AM60" s="112">
        <f t="shared" si="225"/>
        <v>0.17823702402007779</v>
      </c>
      <c r="AO60" s="212">
        <f t="shared" si="201"/>
        <v>3.3624543037554004</v>
      </c>
      <c r="AP60" s="314">
        <f t="shared" si="202"/>
        <v>4.4061213059664608</v>
      </c>
      <c r="AQ60" s="314">
        <f t="shared" si="203"/>
        <v>6.4000000000000012</v>
      </c>
      <c r="AR60" s="314">
        <f t="shared" si="204"/>
        <v>5.0130958354239841</v>
      </c>
      <c r="AS60" s="314">
        <f t="shared" si="205"/>
        <v>3.816247463255642</v>
      </c>
      <c r="AT60" s="314">
        <f t="shared" si="206"/>
        <v>1.6204049315688276</v>
      </c>
      <c r="AU60" s="314">
        <f t="shared" si="207"/>
        <v>9.7914274268927759</v>
      </c>
      <c r="AV60" s="191">
        <f t="shared" si="226"/>
        <v>28.659259259259258</v>
      </c>
      <c r="AW60" s="112">
        <f t="shared" si="227"/>
        <v>1.9269745880508482</v>
      </c>
      <c r="AX60" s="191">
        <f t="shared" si="209"/>
        <v>2.3647140718469641</v>
      </c>
      <c r="AY60" s="314">
        <f t="shared" si="210"/>
        <v>2.2614935016861302</v>
      </c>
      <c r="AZ60" s="314">
        <f t="shared" si="211"/>
        <v>2.5580688905462297</v>
      </c>
      <c r="BA60" s="314">
        <f t="shared" si="212"/>
        <v>2.3603331049966276</v>
      </c>
      <c r="BB60" s="314">
        <f t="shared" si="213"/>
        <v>2.5709811698639262</v>
      </c>
      <c r="BC60" s="314">
        <f t="shared" si="214"/>
        <v>2.426905203187177</v>
      </c>
      <c r="BD60" s="314">
        <f t="shared" si="215"/>
        <v>2.7569053898875029</v>
      </c>
      <c r="BE60" s="191">
        <f t="shared" si="228"/>
        <v>2.5680307672705531</v>
      </c>
      <c r="BF60" s="112">
        <f t="shared" si="229"/>
        <v>-6.8509649736169187E-2</v>
      </c>
      <c r="BH60" s="190">
        <f t="shared" si="198"/>
        <v>30546.55599999999</v>
      </c>
      <c r="BI60" s="190">
        <f t="shared" si="199"/>
        <v>36069.742999999988</v>
      </c>
    </row>
    <row r="61" spans="1:61" ht="20.100000000000001" customHeight="1" x14ac:dyDescent="0.25">
      <c r="A61" s="207" t="s">
        <v>97</v>
      </c>
      <c r="B61" s="28">
        <v>134.53000000000003</v>
      </c>
      <c r="C61" s="311">
        <v>176.85999999999999</v>
      </c>
      <c r="D61" s="311">
        <v>203.78999999999996</v>
      </c>
      <c r="E61" s="311">
        <v>75.959999999999994</v>
      </c>
      <c r="F61" s="311">
        <v>86.76</v>
      </c>
      <c r="G61" s="311">
        <v>338.64999999999992</v>
      </c>
      <c r="H61" s="311">
        <v>107.72999999999999</v>
      </c>
      <c r="I61" s="3">
        <v>189.56000000000003</v>
      </c>
      <c r="J61" s="112">
        <f t="shared" si="222"/>
        <v>0.75958414554905829</v>
      </c>
      <c r="K61" s="3">
        <v>128709.03000000012</v>
      </c>
      <c r="L61" s="311">
        <v>150076.9599999999</v>
      </c>
      <c r="M61" s="311">
        <v>143385.01999999976</v>
      </c>
      <c r="N61" s="311">
        <v>130629.12999999999</v>
      </c>
      <c r="O61" s="311">
        <v>133047.13999999996</v>
      </c>
      <c r="P61" s="311">
        <v>119520.93999999986</v>
      </c>
      <c r="Q61" s="311">
        <v>122140.29999999996</v>
      </c>
      <c r="R61" s="3">
        <v>105775.68999999999</v>
      </c>
      <c r="S61" s="112">
        <f t="shared" si="223"/>
        <v>-0.13398206816259642</v>
      </c>
      <c r="U61" s="189" t="s">
        <v>97</v>
      </c>
      <c r="V61" s="28">
        <v>62.047999999999995</v>
      </c>
      <c r="W61" s="311">
        <v>49.418999999999997</v>
      </c>
      <c r="X61" s="311">
        <v>115.30700000000002</v>
      </c>
      <c r="Y61" s="311">
        <v>48.548999999999999</v>
      </c>
      <c r="Z61" s="311">
        <v>60.350999999999999</v>
      </c>
      <c r="AA61" s="311">
        <v>250.62000000000003</v>
      </c>
      <c r="AB61" s="311">
        <v>66.029999999999987</v>
      </c>
      <c r="AC61" s="3">
        <v>58.631000000000007</v>
      </c>
      <c r="AD61" s="112">
        <f t="shared" si="224"/>
        <v>-0.11205512645767046</v>
      </c>
      <c r="AE61" s="3">
        <v>25464.052000000007</v>
      </c>
      <c r="AF61" s="311">
        <v>29523.48000000001</v>
      </c>
      <c r="AG61" s="311">
        <v>31498.723000000002</v>
      </c>
      <c r="AH61" s="311">
        <v>30997.326000000052</v>
      </c>
      <c r="AI61" s="311">
        <v>32940.034999999967</v>
      </c>
      <c r="AJ61" s="311">
        <v>29831.125000000007</v>
      </c>
      <c r="AK61" s="311">
        <v>34512.415000000015</v>
      </c>
      <c r="AL61" s="3">
        <v>31166.421000000002</v>
      </c>
      <c r="AM61" s="112">
        <f t="shared" si="225"/>
        <v>-9.695044522384226E-2</v>
      </c>
      <c r="AO61" s="212">
        <f t="shared" ref="AO61:AP67" si="230">(V61/B61)*10</f>
        <v>4.6122054560321102</v>
      </c>
      <c r="AP61" s="314">
        <f t="shared" si="230"/>
        <v>2.7942440348298092</v>
      </c>
      <c r="AQ61" s="314">
        <f t="shared" ref="AQ61:AS62" si="231">IF(X61="","",(X61/D61)*10)</f>
        <v>5.6581284655773123</v>
      </c>
      <c r="AR61" s="314">
        <f t="shared" si="231"/>
        <v>6.3913902053712492</v>
      </c>
      <c r="AS61" s="314">
        <f t="shared" si="231"/>
        <v>6.9560857538035954</v>
      </c>
      <c r="AT61" s="314">
        <f t="shared" ref="AT61:AT62" si="232">IF(AA61="","",(AA61/G61)*10)</f>
        <v>7.400561051232839</v>
      </c>
      <c r="AU61" s="314">
        <f t="shared" ref="AU61:AU62" si="233">IF(AB61="","",(AB61/H61)*10)</f>
        <v>6.129211918685602</v>
      </c>
      <c r="AV61" s="191">
        <f t="shared" si="226"/>
        <v>3.0930048533445875</v>
      </c>
      <c r="AW61" s="112">
        <f t="shared" si="227"/>
        <v>-0.49536663205995385</v>
      </c>
      <c r="AX61" s="191">
        <f t="shared" ref="AX61:AY67" si="234">(AE61/K61)*10</f>
        <v>1.9784200067392308</v>
      </c>
      <c r="AY61" s="314">
        <f t="shared" si="234"/>
        <v>1.9672226836151285</v>
      </c>
      <c r="AZ61" s="314">
        <f t="shared" ref="AZ61:BB62" si="235">IF(AG61="","",(AG61/M61)*10)</f>
        <v>2.1967931517532344</v>
      </c>
      <c r="BA61" s="314">
        <f t="shared" si="235"/>
        <v>2.3729260081576027</v>
      </c>
      <c r="BB61" s="314">
        <f t="shared" si="235"/>
        <v>2.4758168420606395</v>
      </c>
      <c r="BC61" s="314">
        <f t="shared" ref="BC61:BC62" si="236">IF(AJ61="","",(AJ61/P61)*10)</f>
        <v>2.4958910965727048</v>
      </c>
      <c r="BD61" s="314">
        <f t="shared" ref="BD61:BD62" si="237">IF(AK61="","",(AK61/Q61)*10)</f>
        <v>2.8256369928680405</v>
      </c>
      <c r="BE61" s="191">
        <f t="shared" si="228"/>
        <v>2.9464635021525272</v>
      </c>
      <c r="BF61" s="112">
        <f t="shared" si="229"/>
        <v>4.276080387872009E-2</v>
      </c>
      <c r="BH61" s="190">
        <f t="shared" si="198"/>
        <v>34446.385000000017</v>
      </c>
      <c r="BI61" s="190">
        <f t="shared" si="199"/>
        <v>31107.79</v>
      </c>
    </row>
    <row r="62" spans="1:61" ht="20.100000000000001" customHeight="1" thickBot="1" x14ac:dyDescent="0.3">
      <c r="A62" s="208" t="s">
        <v>98</v>
      </c>
      <c r="B62" s="32">
        <v>93.24</v>
      </c>
      <c r="C62" s="312">
        <v>124.46000000000001</v>
      </c>
      <c r="D62" s="312">
        <v>113.12</v>
      </c>
      <c r="E62" s="312">
        <v>110.57000000000001</v>
      </c>
      <c r="F62" s="312">
        <v>72.960000000000008</v>
      </c>
      <c r="G62" s="312">
        <v>208.45</v>
      </c>
      <c r="H62" s="312">
        <v>87.240000000000009</v>
      </c>
      <c r="I62" s="209">
        <v>106.97</v>
      </c>
      <c r="J62" s="115">
        <f t="shared" si="222"/>
        <v>0.22615772581384672</v>
      </c>
      <c r="K62" s="209">
        <v>76422.39</v>
      </c>
      <c r="L62" s="312">
        <v>98632.750000000015</v>
      </c>
      <c r="M62" s="312">
        <v>93700.91999999994</v>
      </c>
      <c r="N62" s="312">
        <v>82943.079999999973</v>
      </c>
      <c r="O62" s="312">
        <v>100845.22000000002</v>
      </c>
      <c r="P62" s="312">
        <v>82769.729999999952</v>
      </c>
      <c r="Q62" s="312">
        <v>78074.199999999866</v>
      </c>
      <c r="R62" s="209">
        <v>93066.709999999948</v>
      </c>
      <c r="S62" s="115">
        <f t="shared" si="223"/>
        <v>0.19202899293236572</v>
      </c>
      <c r="U62" s="192" t="s">
        <v>98</v>
      </c>
      <c r="V62" s="32">
        <v>30.416</v>
      </c>
      <c r="W62" s="312">
        <v>47.312999999999995</v>
      </c>
      <c r="X62" s="312">
        <v>23.595999999999997</v>
      </c>
      <c r="Y62" s="312">
        <v>78.717000000000013</v>
      </c>
      <c r="Z62" s="312">
        <v>56.821999999999996</v>
      </c>
      <c r="AA62" s="312">
        <v>94.972999999999999</v>
      </c>
      <c r="AB62" s="312">
        <v>72.218000000000018</v>
      </c>
      <c r="AC62" s="209">
        <v>81.169000000000011</v>
      </c>
      <c r="AD62" s="115">
        <f t="shared" si="224"/>
        <v>0.12394416904372858</v>
      </c>
      <c r="AE62" s="209">
        <v>15596.707000000013</v>
      </c>
      <c r="AF62" s="312">
        <v>18332.828999999987</v>
      </c>
      <c r="AG62" s="312">
        <v>21648.361999999994</v>
      </c>
      <c r="AH62" s="312">
        <v>20693.550999999999</v>
      </c>
      <c r="AI62" s="312">
        <v>23770.443999999989</v>
      </c>
      <c r="AJ62" s="312">
        <v>22065.902999999984</v>
      </c>
      <c r="AK62" s="312">
        <v>24906.735000000001</v>
      </c>
      <c r="AL62" s="209">
        <v>28077.734</v>
      </c>
      <c r="AM62" s="115">
        <f t="shared" si="225"/>
        <v>0.12731492104444841</v>
      </c>
      <c r="AO62" s="212">
        <f t="shared" si="230"/>
        <v>3.2621192621192625</v>
      </c>
      <c r="AP62" s="314">
        <f t="shared" si="230"/>
        <v>3.8014623172103477</v>
      </c>
      <c r="AQ62" s="314">
        <f t="shared" si="231"/>
        <v>2.0859264497878356</v>
      </c>
      <c r="AR62" s="314">
        <f t="shared" si="231"/>
        <v>7.1192005064664921</v>
      </c>
      <c r="AS62" s="314">
        <f t="shared" si="231"/>
        <v>7.7881030701754375</v>
      </c>
      <c r="AT62" s="314">
        <f t="shared" si="232"/>
        <v>4.5561525545694419</v>
      </c>
      <c r="AU62" s="314">
        <f t="shared" si="233"/>
        <v>8.2780834479596539</v>
      </c>
      <c r="AV62" s="191">
        <f t="shared" si="226"/>
        <v>7.588015331401329</v>
      </c>
      <c r="AW62" s="112">
        <f t="shared" si="227"/>
        <v>-8.3360855311069598E-2</v>
      </c>
      <c r="AX62" s="191">
        <f t="shared" si="234"/>
        <v>2.0408556968710365</v>
      </c>
      <c r="AY62" s="314">
        <f t="shared" si="234"/>
        <v>1.8586959199657298</v>
      </c>
      <c r="AZ62" s="314">
        <f t="shared" si="235"/>
        <v>2.3103681372605527</v>
      </c>
      <c r="BA62" s="314">
        <f t="shared" si="235"/>
        <v>2.494909882777443</v>
      </c>
      <c r="BB62" s="314">
        <f t="shared" si="235"/>
        <v>2.357121537342076</v>
      </c>
      <c r="BC62" s="314">
        <f t="shared" si="236"/>
        <v>2.6659387435479127</v>
      </c>
      <c r="BD62" s="314">
        <f t="shared" si="237"/>
        <v>3.1901364343150544</v>
      </c>
      <c r="BE62" s="191">
        <f t="shared" si="228"/>
        <v>3.0169470909630327</v>
      </c>
      <c r="BF62" s="112">
        <f t="shared" si="229"/>
        <v>-5.4289008297291448E-2</v>
      </c>
      <c r="BH62" s="190">
        <f t="shared" si="198"/>
        <v>24834.517</v>
      </c>
      <c r="BI62" s="190">
        <f t="shared" si="199"/>
        <v>27996.564999999999</v>
      </c>
    </row>
    <row r="63" spans="1:61" ht="20.100000000000001" customHeight="1" thickBot="1" x14ac:dyDescent="0.3">
      <c r="A63" s="334" t="s">
        <v>139</v>
      </c>
      <c r="B63" s="335">
        <f>SUM(B51:B62)</f>
        <v>2743.56</v>
      </c>
      <c r="C63" s="336">
        <f t="shared" ref="C63:I63" si="238">SUM(C51:C62)</f>
        <v>2573.9700000000003</v>
      </c>
      <c r="D63" s="336">
        <f t="shared" si="238"/>
        <v>3093.1899999999996</v>
      </c>
      <c r="E63" s="336">
        <f t="shared" si="238"/>
        <v>3236.6499999999996</v>
      </c>
      <c r="F63" s="336">
        <f t="shared" si="238"/>
        <v>2587.84</v>
      </c>
      <c r="G63" s="336">
        <f t="shared" si="238"/>
        <v>3019.55</v>
      </c>
      <c r="H63" s="336">
        <f t="shared" si="238"/>
        <v>2289.8599999999997</v>
      </c>
      <c r="I63" s="337">
        <f t="shared" si="238"/>
        <v>1443.8700000000001</v>
      </c>
      <c r="J63" s="118">
        <f t="shared" si="222"/>
        <v>-0.36945053409378725</v>
      </c>
      <c r="K63" s="337">
        <f>SUM(K51:K62)</f>
        <v>1169494.56</v>
      </c>
      <c r="L63" s="336">
        <f t="shared" ref="L63:R63" si="239">SUM(L51:L62)</f>
        <v>1396777.8300000003</v>
      </c>
      <c r="M63" s="336">
        <f t="shared" si="239"/>
        <v>1496007.3299999994</v>
      </c>
      <c r="N63" s="336">
        <f t="shared" si="239"/>
        <v>1402563.3800000001</v>
      </c>
      <c r="O63" s="336">
        <f t="shared" si="239"/>
        <v>1451677.5899999996</v>
      </c>
      <c r="P63" s="336">
        <f t="shared" si="239"/>
        <v>1395666.61</v>
      </c>
      <c r="Q63" s="336">
        <f t="shared" si="239"/>
        <v>1132753.4099999997</v>
      </c>
      <c r="R63" s="337">
        <f t="shared" si="239"/>
        <v>1305050.0199999996</v>
      </c>
      <c r="S63" s="118">
        <f t="shared" si="223"/>
        <v>0.15210425188656013</v>
      </c>
      <c r="U63" s="189"/>
      <c r="V63" s="335">
        <f>SUM(V51:V62)</f>
        <v>899.43600000000015</v>
      </c>
      <c r="W63" s="336">
        <f>SUM(W51:W62)</f>
        <v>1170.3490000000002</v>
      </c>
      <c r="X63" s="336">
        <f t="shared" ref="X63:AC63" si="240">SUM(X51:X62)</f>
        <v>1022.7370000000001</v>
      </c>
      <c r="Y63" s="336">
        <f t="shared" si="240"/>
        <v>1030.066</v>
      </c>
      <c r="Z63" s="336">
        <f t="shared" si="240"/>
        <v>1010.02</v>
      </c>
      <c r="AA63" s="336">
        <f t="shared" si="240"/>
        <v>1183.202</v>
      </c>
      <c r="AB63" s="336">
        <f t="shared" si="240"/>
        <v>1121.55</v>
      </c>
      <c r="AC63" s="336">
        <f t="shared" si="240"/>
        <v>1027.1999999999998</v>
      </c>
      <c r="AD63" s="118">
        <f t="shared" ref="AD63" si="241">IF(AC63="","",(AC63-AB63)/AB63)</f>
        <v>-8.4124648923365117E-2</v>
      </c>
      <c r="AE63" s="337">
        <f>SUM(AE51:AE62)</f>
        <v>228223.55300000007</v>
      </c>
      <c r="AF63" s="336">
        <f>SUM(AF51:AF62)</f>
        <v>265930.68799999997</v>
      </c>
      <c r="AG63" s="336">
        <f t="shared" ref="AG63:AL63" si="242">SUM(AG51:AG62)</f>
        <v>297441.74100000004</v>
      </c>
      <c r="AH63" s="336">
        <f t="shared" si="242"/>
        <v>313195.50799999997</v>
      </c>
      <c r="AI63" s="336">
        <f t="shared" si="242"/>
        <v>319331.63400000008</v>
      </c>
      <c r="AJ63" s="336">
        <f t="shared" si="242"/>
        <v>313646.51399999997</v>
      </c>
      <c r="AK63" s="336">
        <f t="shared" si="242"/>
        <v>292733.26400000002</v>
      </c>
      <c r="AL63" s="344">
        <f t="shared" si="242"/>
        <v>336108.36900000001</v>
      </c>
      <c r="AM63" s="115">
        <f t="shared" si="225"/>
        <v>0.14817279186966595</v>
      </c>
      <c r="AO63" s="340">
        <f t="shared" ref="AO63" si="243">(V63/B63)*10</f>
        <v>3.2783536718715833</v>
      </c>
      <c r="AP63" s="341">
        <f t="shared" ref="AP63" si="244">(W63/C63)*10</f>
        <v>4.5468634055563975</v>
      </c>
      <c r="AQ63" s="341">
        <f t="shared" ref="AQ63" si="245">IF(X63="","",(X63/D63)*10)</f>
        <v>3.3064150601805906</v>
      </c>
      <c r="AR63" s="341">
        <f t="shared" ref="AR63" si="246">IF(Y63="","",(Y63/E63)*10)</f>
        <v>3.1825066040504844</v>
      </c>
      <c r="AS63" s="341">
        <f t="shared" ref="AS63" si="247">IF(Z63="","",(Z63/F63)*10)</f>
        <v>3.9029460863113634</v>
      </c>
      <c r="AT63" s="341">
        <f t="shared" ref="AT63" si="248">IF(AA63="","",(AA63/G63)*10)</f>
        <v>3.9184712953916971</v>
      </c>
      <c r="AU63" s="341">
        <f t="shared" ref="AU63" si="249">IF(AB63="","",(AB63/H63)*10)</f>
        <v>4.8978976880682668</v>
      </c>
      <c r="AV63" s="342">
        <f t="shared" ref="AV63" si="250">IF(I63="","",(AC63/I63)*10)</f>
        <v>7.1142138835213675</v>
      </c>
      <c r="AW63" s="118">
        <f t="shared" ref="AW63" si="251">IF(AV63="","",(AV63-AU63)/AU63)</f>
        <v>0.45250357124695617</v>
      </c>
      <c r="AX63" s="342">
        <f t="shared" ref="AX63" si="252">(AE63/K63)*10</f>
        <v>1.9514716938914198</v>
      </c>
      <c r="AY63" s="341">
        <f t="shared" ref="AY63" si="253">(AF63/L63)*10</f>
        <v>1.9038868049616731</v>
      </c>
      <c r="AZ63" s="341">
        <f t="shared" ref="AZ63" si="254">IF(AG63="","",(AG63/M63)*10)</f>
        <v>1.9882371899875662</v>
      </c>
      <c r="BA63" s="341">
        <f t="shared" ref="BA63" si="255">IF(AH63="","",(AH63/N63)*10)</f>
        <v>2.23302213979093</v>
      </c>
      <c r="BB63" s="341">
        <f t="shared" ref="BB63" si="256">IF(AI63="","",(AI63/O63)*10)</f>
        <v>2.1997421204249639</v>
      </c>
      <c r="BC63" s="341">
        <f t="shared" ref="BC63" si="257">IF(AJ63="","",(AJ63/P63)*10)</f>
        <v>2.2472882259467393</v>
      </c>
      <c r="BD63" s="341">
        <f t="shared" ref="BD63" si="258">IF(AK63="","",(AK63/Q63)*10)</f>
        <v>2.5842629244435478</v>
      </c>
      <c r="BE63" s="342">
        <f t="shared" ref="BE63" si="259">IF(AL63="","",(AL63/R63)*10)</f>
        <v>2.575444341972426</v>
      </c>
      <c r="BF63" s="118">
        <f t="shared" ref="BF63" si="260">IF(BE63="","",(BE63-BD63)/BD63)</f>
        <v>-3.4124168975649483E-3</v>
      </c>
      <c r="BH63" s="190"/>
      <c r="BI63" s="190"/>
    </row>
    <row r="64" spans="1:61" ht="20.100000000000001" customHeight="1" x14ac:dyDescent="0.25">
      <c r="A64" s="207" t="s">
        <v>99</v>
      </c>
      <c r="B64" s="28">
        <f>SUM(B51:B53)</f>
        <v>510.83</v>
      </c>
      <c r="C64" s="311">
        <f>SUM(C51:C53)</f>
        <v>1024.79</v>
      </c>
      <c r="D64" s="311">
        <f>SUM(D51:D53)</f>
        <v>450.64</v>
      </c>
      <c r="E64" s="311">
        <f t="shared" ref="E64:I64" si="261">SUM(E51:E53)</f>
        <v>1578.6399999999999</v>
      </c>
      <c r="F64" s="311">
        <f t="shared" si="261"/>
        <v>623.19000000000005</v>
      </c>
      <c r="G64" s="311">
        <f t="shared" ref="G64:H64" si="262">SUM(G51:G53)</f>
        <v>256.62</v>
      </c>
      <c r="H64" s="311">
        <f t="shared" si="262"/>
        <v>278.10999999999996</v>
      </c>
      <c r="I64" s="3">
        <f t="shared" si="261"/>
        <v>682.05000000000007</v>
      </c>
      <c r="J64" s="112">
        <f t="shared" si="222"/>
        <v>1.4524468735392477</v>
      </c>
      <c r="K64" s="3">
        <f>SUM(K51:K53)</f>
        <v>234491.43</v>
      </c>
      <c r="L64" s="311">
        <f>SUM(L51:L53)</f>
        <v>268123.53000000009</v>
      </c>
      <c r="M64" s="311">
        <f>SUM(M51:M53)</f>
        <v>341123.42000000004</v>
      </c>
      <c r="N64" s="311">
        <f t="shared" ref="N64:O64" si="263">SUM(N51:N53)</f>
        <v>307586.39999999991</v>
      </c>
      <c r="O64" s="311">
        <f t="shared" si="263"/>
        <v>312002.81999999983</v>
      </c>
      <c r="P64" s="311">
        <f t="shared" ref="P64:R64" si="264">SUM(P51:P53)</f>
        <v>314085.74999999994</v>
      </c>
      <c r="Q64" s="311">
        <f t="shared" si="264"/>
        <v>225185.66999999993</v>
      </c>
      <c r="R64" s="3">
        <f t="shared" si="264"/>
        <v>291429.49999999994</v>
      </c>
      <c r="S64" s="112">
        <f t="shared" si="223"/>
        <v>0.29417426961493615</v>
      </c>
      <c r="U64" s="188" t="s">
        <v>99</v>
      </c>
      <c r="V64" s="28">
        <f>SUM(V51:V53)</f>
        <v>176.74100000000001</v>
      </c>
      <c r="W64" s="310">
        <f t="shared" ref="W64:AC64" si="265">SUM(W51:W53)</f>
        <v>391.447</v>
      </c>
      <c r="X64" s="310">
        <f t="shared" si="265"/>
        <v>211.98399999999998</v>
      </c>
      <c r="Y64" s="310">
        <f t="shared" si="265"/>
        <v>232.916</v>
      </c>
      <c r="Z64" s="310">
        <f t="shared" si="265"/>
        <v>266.57599999999996</v>
      </c>
      <c r="AA64" s="310">
        <f t="shared" si="265"/>
        <v>129.57999999999998</v>
      </c>
      <c r="AB64" s="310">
        <f t="shared" si="265"/>
        <v>229.95</v>
      </c>
      <c r="AC64" s="3">
        <f t="shared" si="265"/>
        <v>393.07100000000003</v>
      </c>
      <c r="AD64" s="112">
        <f t="shared" si="224"/>
        <v>0.70937595129375974</v>
      </c>
      <c r="AE64" s="3">
        <f>SUM(AE51:AE53)</f>
        <v>45609.39</v>
      </c>
      <c r="AF64" s="311">
        <f>SUM(AF51:AF53)</f>
        <v>53062.921000000002</v>
      </c>
      <c r="AG64" s="311">
        <f>SUM(AG51:AG53)</f>
        <v>61321.651000000027</v>
      </c>
      <c r="AH64" s="311">
        <f>SUM(AH51:AH53)</f>
        <v>63351.315999999992</v>
      </c>
      <c r="AI64" s="311">
        <f t="shared" ref="AI64" si="266">SUM(AI51:AI53)</f>
        <v>61448.611999999994</v>
      </c>
      <c r="AJ64" s="311">
        <f t="shared" ref="AJ64:AL64" si="267">SUM(AJ51:AJ53)</f>
        <v>65590.697999999975</v>
      </c>
      <c r="AK64" s="311">
        <f t="shared" si="267"/>
        <v>58605.806999999979</v>
      </c>
      <c r="AL64" s="3">
        <f t="shared" si="267"/>
        <v>74105.050000000047</v>
      </c>
      <c r="AM64" s="112">
        <f t="shared" si="225"/>
        <v>0.26446599395858628</v>
      </c>
      <c r="AO64" s="210">
        <f t="shared" si="230"/>
        <v>3.4598790204177519</v>
      </c>
      <c r="AP64" s="313">
        <f t="shared" si="230"/>
        <v>3.819777710555333</v>
      </c>
      <c r="AQ64" s="313">
        <f t="shared" ref="AQ64:AS66" si="268">(X64/D64)*10</f>
        <v>4.7040653293094268</v>
      </c>
      <c r="AR64" s="313">
        <f t="shared" si="268"/>
        <v>1.4754218821263874</v>
      </c>
      <c r="AS64" s="313">
        <f t="shared" si="268"/>
        <v>4.2776039410131732</v>
      </c>
      <c r="AT64" s="313">
        <f t="shared" ref="AT64:AT66" si="269">(AA64/G64)*10</f>
        <v>5.0494895175746235</v>
      </c>
      <c r="AU64" s="313">
        <f t="shared" ref="AU64:AU66" si="270">(AB64/H64)*10</f>
        <v>8.2683110999244906</v>
      </c>
      <c r="AV64" s="211">
        <f t="shared" si="226"/>
        <v>5.7630818854922659</v>
      </c>
      <c r="AW64" s="124">
        <f t="shared" si="227"/>
        <v>-0.30299164897836312</v>
      </c>
      <c r="AX64" s="211">
        <f t="shared" si="234"/>
        <v>1.9450344091466372</v>
      </c>
      <c r="AY64" s="313">
        <f t="shared" si="234"/>
        <v>1.9790475308153666</v>
      </c>
      <c r="AZ64" s="313">
        <f t="shared" ref="AZ64:BB66" si="271">(AG64/M64)*10</f>
        <v>1.7976382565582869</v>
      </c>
      <c r="BA64" s="313">
        <f t="shared" si="271"/>
        <v>2.0596266935079059</v>
      </c>
      <c r="BB64" s="313">
        <f t="shared" si="271"/>
        <v>1.9694889937212756</v>
      </c>
      <c r="BC64" s="313">
        <f t="shared" ref="BC64:BC66" si="272">(AJ64/P64)*10</f>
        <v>2.0883054388809423</v>
      </c>
      <c r="BD64" s="313">
        <f t="shared" ref="BD64:BD66" si="273">(AK64/Q64)*10</f>
        <v>2.6025549050257064</v>
      </c>
      <c r="BE64" s="211">
        <f t="shared" si="228"/>
        <v>2.5428122410394298</v>
      </c>
      <c r="BF64" s="124">
        <f t="shared" si="229"/>
        <v>-2.2955390439951734E-2</v>
      </c>
    </row>
    <row r="65" spans="1:58" ht="20.100000000000001" customHeight="1" x14ac:dyDescent="0.25">
      <c r="A65" s="207" t="s">
        <v>100</v>
      </c>
      <c r="B65" s="28">
        <f>SUM(B54:B56)</f>
        <v>652.52</v>
      </c>
      <c r="C65" s="311">
        <f>SUM(C54:C56)</f>
        <v>482.78000000000003</v>
      </c>
      <c r="D65" s="311">
        <f>SUM(D54:D56)</f>
        <v>1177.5499999999997</v>
      </c>
      <c r="E65" s="311">
        <f t="shared" ref="E65:F65" si="274">SUM(E54:E56)</f>
        <v>639.50999999999988</v>
      </c>
      <c r="F65" s="311">
        <f t="shared" si="274"/>
        <v>1211.1999999999998</v>
      </c>
      <c r="G65" s="311">
        <f t="shared" ref="G65:H65" si="275">SUM(G54:G56)</f>
        <v>771.18000000000006</v>
      </c>
      <c r="H65" s="311">
        <f t="shared" si="275"/>
        <v>1169.0899999999999</v>
      </c>
      <c r="I65" s="3">
        <f>IF(I56="","",SUM(I54:I56))</f>
        <v>131.77999999999997</v>
      </c>
      <c r="J65" s="112">
        <f t="shared" si="222"/>
        <v>-0.88727985013985233</v>
      </c>
      <c r="K65" s="3">
        <f>SUM(K54:K56)</f>
        <v>270632.65000000014</v>
      </c>
      <c r="L65" s="311">
        <f>SUM(L54:L56)</f>
        <v>330331.44000000012</v>
      </c>
      <c r="M65" s="311">
        <f>SUM(M54:M56)</f>
        <v>371262.24999999988</v>
      </c>
      <c r="N65" s="311">
        <f t="shared" ref="N65:O65" si="276">SUM(N54:N56)</f>
        <v>341280.04000000004</v>
      </c>
      <c r="O65" s="311">
        <f t="shared" si="276"/>
        <v>330986.2099999999</v>
      </c>
      <c r="P65" s="311">
        <f t="shared" ref="P65:Q65" si="277">SUM(P54:P56)</f>
        <v>352389.62000000011</v>
      </c>
      <c r="Q65" s="311">
        <f t="shared" si="277"/>
        <v>271380.71999999986</v>
      </c>
      <c r="R65" s="3">
        <f>IF(R56="","",SUM(R54:R56))</f>
        <v>338303.78999999986</v>
      </c>
      <c r="S65" s="112">
        <f t="shared" si="223"/>
        <v>0.24660215360914381</v>
      </c>
      <c r="U65" s="189" t="s">
        <v>100</v>
      </c>
      <c r="V65" s="28">
        <f>SUM(V54:V56)</f>
        <v>172.44200000000001</v>
      </c>
      <c r="W65" s="311">
        <f t="shared" ref="W65:AC65" si="278">SUM(W54:W56)</f>
        <v>186.90999999999997</v>
      </c>
      <c r="X65" s="311">
        <f t="shared" si="278"/>
        <v>317.54300000000001</v>
      </c>
      <c r="Y65" s="311">
        <f t="shared" si="278"/>
        <v>273.15200000000004</v>
      </c>
      <c r="Z65" s="311">
        <f t="shared" si="278"/>
        <v>274.7589999999999</v>
      </c>
      <c r="AA65" s="311">
        <f t="shared" si="278"/>
        <v>324.92199999999997</v>
      </c>
      <c r="AB65" s="311">
        <f t="shared" si="278"/>
        <v>316.45400000000001</v>
      </c>
      <c r="AC65" s="3">
        <f t="shared" si="278"/>
        <v>218.61900000000003</v>
      </c>
      <c r="AD65" s="112">
        <f t="shared" si="224"/>
        <v>-0.30916025709897799</v>
      </c>
      <c r="AE65" s="3">
        <f>SUM(AE54:AE56)</f>
        <v>52069.507000000012</v>
      </c>
      <c r="AF65" s="311">
        <f>SUM(AF54:AF56)</f>
        <v>57799.210999999981</v>
      </c>
      <c r="AG65" s="311">
        <f>SUM(AG54:AG56)</f>
        <v>67284.703999999983</v>
      </c>
      <c r="AH65" s="311">
        <f>SUM(AH54:AH56)</f>
        <v>68302.889999999985</v>
      </c>
      <c r="AI65" s="311">
        <f t="shared" ref="AI65" si="279">SUM(AI54:AI56)</f>
        <v>68997.127000000022</v>
      </c>
      <c r="AJ65" s="311">
        <f t="shared" ref="AJ65:AK65" si="280">SUM(AJ54:AJ56)</f>
        <v>75648.96299999996</v>
      </c>
      <c r="AK65" s="311">
        <f t="shared" si="280"/>
        <v>65332.478000000025</v>
      </c>
      <c r="AL65" s="3">
        <f>IF(AL56="","",SUM(AL54:AL56))</f>
        <v>80288.611999999965</v>
      </c>
      <c r="AM65" s="112">
        <f t="shared" si="225"/>
        <v>0.22892341539532504</v>
      </c>
      <c r="AO65" s="212">
        <f t="shared" si="230"/>
        <v>2.6427082694783306</v>
      </c>
      <c r="AP65" s="314">
        <f t="shared" si="230"/>
        <v>3.8715356891337658</v>
      </c>
      <c r="AQ65" s="314">
        <f t="shared" si="268"/>
        <v>2.6966413315782778</v>
      </c>
      <c r="AR65" s="314">
        <f t="shared" si="268"/>
        <v>4.2712701912401698</v>
      </c>
      <c r="AS65" s="314">
        <f t="shared" si="268"/>
        <v>2.2684857992073972</v>
      </c>
      <c r="AT65" s="314">
        <f t="shared" si="269"/>
        <v>4.2133094737934069</v>
      </c>
      <c r="AU65" s="314">
        <f t="shared" si="270"/>
        <v>2.7068403630173901</v>
      </c>
      <c r="AV65" s="191">
        <f t="shared" si="226"/>
        <v>16.589694946122332</v>
      </c>
      <c r="AW65" s="112">
        <f t="shared" si="227"/>
        <v>5.1288043331928668</v>
      </c>
      <c r="AX65" s="191">
        <f t="shared" si="234"/>
        <v>1.9239920608248851</v>
      </c>
      <c r="AY65" s="314">
        <f t="shared" si="234"/>
        <v>1.7497338733485361</v>
      </c>
      <c r="AZ65" s="314">
        <f t="shared" si="271"/>
        <v>1.8123227987763368</v>
      </c>
      <c r="BA65" s="314">
        <f t="shared" si="271"/>
        <v>2.0013737105750451</v>
      </c>
      <c r="BB65" s="314">
        <f t="shared" si="271"/>
        <v>2.0845921949437121</v>
      </c>
      <c r="BC65" s="314">
        <f t="shared" si="272"/>
        <v>2.1467420918924893</v>
      </c>
      <c r="BD65" s="314">
        <f t="shared" si="273"/>
        <v>2.4074104453698868</v>
      </c>
      <c r="BE65" s="191">
        <f t="shared" si="228"/>
        <v>2.3732696580194981</v>
      </c>
      <c r="BF65" s="112">
        <f t="shared" si="229"/>
        <v>-1.4181539926459511E-2</v>
      </c>
    </row>
    <row r="66" spans="1:58" ht="20.100000000000001" customHeight="1" x14ac:dyDescent="0.25">
      <c r="A66" s="207" t="s">
        <v>101</v>
      </c>
      <c r="B66" s="28">
        <f>SUM(B57:B59)</f>
        <v>1111.72</v>
      </c>
      <c r="C66" s="311">
        <f>SUM(C57:C59)</f>
        <v>461.55</v>
      </c>
      <c r="D66" s="311">
        <f>SUM(D57:D59)</f>
        <v>1146.69</v>
      </c>
      <c r="E66" s="311">
        <f t="shared" ref="E66:F66" si="281">SUM(E57:E59)</f>
        <v>632.67000000000007</v>
      </c>
      <c r="F66" s="311">
        <f t="shared" si="281"/>
        <v>431.12000000000012</v>
      </c>
      <c r="G66" s="311">
        <f t="shared" ref="G66:H66" si="282">SUM(G57:G59)</f>
        <v>1179.42</v>
      </c>
      <c r="H66" s="311">
        <f t="shared" si="282"/>
        <v>572.79999999999995</v>
      </c>
      <c r="I66" s="3">
        <f>IF(I59="","",SUM(I57:I59))</f>
        <v>330.81000000000006</v>
      </c>
      <c r="J66" s="112">
        <f t="shared" si="222"/>
        <v>-0.42246857541899424</v>
      </c>
      <c r="K66" s="3">
        <f>SUM(K57:K59)</f>
        <v>362917.66000000003</v>
      </c>
      <c r="L66" s="311">
        <f>SUM(L57:L59)</f>
        <v>410216.99000000011</v>
      </c>
      <c r="M66" s="311">
        <f>SUM(M57:M59)</f>
        <v>402664.01999999979</v>
      </c>
      <c r="N66" s="311">
        <f t="shared" ref="N66:O66" si="283">SUM(N57:N59)</f>
        <v>374827.90000000014</v>
      </c>
      <c r="O66" s="311">
        <f t="shared" si="283"/>
        <v>411823.39999999991</v>
      </c>
      <c r="P66" s="311">
        <f t="shared" ref="P66:Q66" si="284">SUM(P57:P59)</f>
        <v>392287.49999999988</v>
      </c>
      <c r="Q66" s="311">
        <f t="shared" si="284"/>
        <v>324906.37999999989</v>
      </c>
      <c r="R66" s="3">
        <f>IF(R59="","",SUM(R57:R59))</f>
        <v>335987.37999999983</v>
      </c>
      <c r="S66" s="112">
        <f t="shared" si="223"/>
        <v>3.4105209014362675E-2</v>
      </c>
      <c r="U66" s="189" t="s">
        <v>101</v>
      </c>
      <c r="V66" s="28">
        <f>SUM(V57:V59)</f>
        <v>376.84800000000001</v>
      </c>
      <c r="W66" s="311">
        <f t="shared" ref="W66:AB66" si="285">SUM(W57:W59)</f>
        <v>361.52099999999996</v>
      </c>
      <c r="X66" s="311">
        <f t="shared" si="285"/>
        <v>353.411</v>
      </c>
      <c r="Y66" s="311">
        <f t="shared" si="285"/>
        <v>296.82099999999997</v>
      </c>
      <c r="Z66" s="311">
        <f t="shared" si="285"/>
        <v>289.45600000000002</v>
      </c>
      <c r="AA66" s="311">
        <f t="shared" si="285"/>
        <v>340.12899999999996</v>
      </c>
      <c r="AB66" s="311">
        <f t="shared" si="285"/>
        <v>363.57</v>
      </c>
      <c r="AC66" s="3">
        <f>IF(AC59="","",SUM(AC57:AC59))</f>
        <v>267.97200000000004</v>
      </c>
      <c r="AD66" s="112">
        <f t="shared" si="224"/>
        <v>-0.26294248700387807</v>
      </c>
      <c r="AE66" s="3">
        <f>SUM(AE57:AE59)</f>
        <v>66706.640000000043</v>
      </c>
      <c r="AF66" s="311">
        <f>SUM(AF57:AF59)</f>
        <v>75687.896000000008</v>
      </c>
      <c r="AG66" s="311">
        <f>SUM(AG57:AG59)</f>
        <v>78884.929000000004</v>
      </c>
      <c r="AH66" s="311">
        <f>SUM(AH57:AH59)</f>
        <v>90834.866999999969</v>
      </c>
      <c r="AI66" s="311">
        <f t="shared" ref="AI66" si="286">SUM(AI57:AI59)</f>
        <v>90275.416000000056</v>
      </c>
      <c r="AJ66" s="311">
        <f t="shared" ref="AJ66:AK66" si="287">SUM(AJ57:AJ59)</f>
        <v>87840.50900000002</v>
      </c>
      <c r="AK66" s="311">
        <f t="shared" si="287"/>
        <v>78755.945000000007</v>
      </c>
      <c r="AL66" s="3">
        <f>IF(AL59="","",SUM(AL57:AL59))</f>
        <v>86393.071000000054</v>
      </c>
      <c r="AM66" s="112">
        <f t="shared" si="225"/>
        <v>9.6972057157082514E-2</v>
      </c>
      <c r="AO66" s="212">
        <f t="shared" si="230"/>
        <v>3.3897744036268125</v>
      </c>
      <c r="AP66" s="314">
        <f t="shared" si="230"/>
        <v>7.8327591810204735</v>
      </c>
      <c r="AQ66" s="314">
        <f t="shared" si="268"/>
        <v>3.0820099590996692</v>
      </c>
      <c r="AR66" s="314">
        <f t="shared" si="268"/>
        <v>4.691561161426967</v>
      </c>
      <c r="AS66" s="314">
        <f t="shared" si="268"/>
        <v>6.7140471330488012</v>
      </c>
      <c r="AT66" s="314">
        <f t="shared" si="269"/>
        <v>2.883866646317681</v>
      </c>
      <c r="AU66" s="314">
        <f t="shared" si="270"/>
        <v>6.3472416201117321</v>
      </c>
      <c r="AV66" s="191">
        <f t="shared" si="226"/>
        <v>8.1004806384329378</v>
      </c>
      <c r="AW66" s="112">
        <f t="shared" si="227"/>
        <v>0.2762206204291846</v>
      </c>
      <c r="AX66" s="191">
        <f t="shared" si="234"/>
        <v>1.8380654168220978</v>
      </c>
      <c r="AY66" s="314">
        <f t="shared" si="234"/>
        <v>1.8450697519866253</v>
      </c>
      <c r="AZ66" s="314">
        <f t="shared" si="271"/>
        <v>1.959075682997454</v>
      </c>
      <c r="BA66" s="314">
        <f t="shared" si="271"/>
        <v>2.4233752876986996</v>
      </c>
      <c r="BB66" s="314">
        <f t="shared" si="271"/>
        <v>2.1920904931579916</v>
      </c>
      <c r="BC66" s="314">
        <f t="shared" si="272"/>
        <v>2.2391870503138653</v>
      </c>
      <c r="BD66" s="314">
        <f t="shared" si="273"/>
        <v>2.423958095251932</v>
      </c>
      <c r="BE66" s="191">
        <f t="shared" si="228"/>
        <v>2.5713189287050038</v>
      </c>
      <c r="BF66" s="112">
        <f t="shared" si="229"/>
        <v>6.0793474005067738E-2</v>
      </c>
    </row>
    <row r="67" spans="1:58" ht="20.100000000000001" customHeight="1" thickBot="1" x14ac:dyDescent="0.3">
      <c r="A67" s="208" t="s">
        <v>102</v>
      </c>
      <c r="B67" s="32">
        <f>SUM(B60:B62)</f>
        <v>468.49</v>
      </c>
      <c r="C67" s="312">
        <f>SUM(C60:C62)</f>
        <v>604.85</v>
      </c>
      <c r="D67" s="312">
        <f>IF(D62="","",SUM(D60:D62))</f>
        <v>318.30999999999995</v>
      </c>
      <c r="E67" s="312">
        <f t="shared" ref="E67:I67" si="288">IF(E62="","",SUM(E60:E62))</f>
        <v>385.83</v>
      </c>
      <c r="F67" s="312">
        <f t="shared" si="288"/>
        <v>322.33000000000004</v>
      </c>
      <c r="G67" s="312">
        <f t="shared" ref="G67:H67" si="289">IF(G62="","",SUM(G60:G62))</f>
        <v>812.32999999999993</v>
      </c>
      <c r="H67" s="312">
        <f t="shared" si="289"/>
        <v>269.86</v>
      </c>
      <c r="I67" s="209">
        <f t="shared" si="288"/>
        <v>299.23</v>
      </c>
      <c r="J67" s="115">
        <f t="shared" si="222"/>
        <v>0.1088342103312829</v>
      </c>
      <c r="K67" s="209">
        <f>SUM(K60:K62)</f>
        <v>301452.82000000007</v>
      </c>
      <c r="L67" s="312">
        <f>SUM(L60:L62)</f>
        <v>388105.86999999988</v>
      </c>
      <c r="M67" s="312">
        <f>IF(M62="","",SUM(M60:M62))</f>
        <v>380957.63999999966</v>
      </c>
      <c r="N67" s="312">
        <f t="shared" ref="N67:O67" si="290">IF(N62="","",SUM(N60:N62))</f>
        <v>378869.0400000001</v>
      </c>
      <c r="O67" s="312">
        <f t="shared" si="290"/>
        <v>396865.16000000021</v>
      </c>
      <c r="P67" s="312">
        <f t="shared" ref="P67:R67" si="291">IF(P62="","",SUM(P60:P62))</f>
        <v>336903.74</v>
      </c>
      <c r="Q67" s="312">
        <f t="shared" si="291"/>
        <v>311280.63999999978</v>
      </c>
      <c r="R67" s="209">
        <f t="shared" si="291"/>
        <v>339329.35</v>
      </c>
      <c r="S67" s="115">
        <f t="shared" si="223"/>
        <v>9.0107467011119657E-2</v>
      </c>
      <c r="U67" s="192" t="s">
        <v>102</v>
      </c>
      <c r="V67" s="32">
        <f>SUM(V60:V62)</f>
        <v>173.405</v>
      </c>
      <c r="W67" s="312">
        <f t="shared" ref="W67:AB67" si="292">SUM(W60:W62)</f>
        <v>230.471</v>
      </c>
      <c r="X67" s="312">
        <f t="shared" si="292"/>
        <v>139.79900000000001</v>
      </c>
      <c r="Y67" s="312">
        <f t="shared" si="292"/>
        <v>227.17700000000002</v>
      </c>
      <c r="Z67" s="312">
        <f t="shared" si="292"/>
        <v>179.22899999999998</v>
      </c>
      <c r="AA67" s="312">
        <f t="shared" si="292"/>
        <v>388.57100000000008</v>
      </c>
      <c r="AB67" s="312">
        <f t="shared" si="292"/>
        <v>211.57600000000002</v>
      </c>
      <c r="AC67" s="209">
        <f>IF(AC62="","",SUM(AC60:AC62))</f>
        <v>147.53800000000001</v>
      </c>
      <c r="AD67" s="115">
        <f t="shared" si="224"/>
        <v>-0.30267138049684278</v>
      </c>
      <c r="AE67" s="209">
        <f>SUM(AE60:AE62)</f>
        <v>63838.016000000018</v>
      </c>
      <c r="AF67" s="312">
        <f>SUM(AF60:AF62)</f>
        <v>79380.659999999989</v>
      </c>
      <c r="AG67" s="312">
        <f>IF(AG62="","",SUM(AG60:AG62))</f>
        <v>89950.456999999995</v>
      </c>
      <c r="AH67" s="312">
        <f>IF(AH62="","",SUM(AH60:AH62))</f>
        <v>90706.435000000056</v>
      </c>
      <c r="AI67" s="312">
        <f t="shared" ref="AI67" si="293">IF(AI62="","",SUM(AI60:AI62))</f>
        <v>98610.478999999992</v>
      </c>
      <c r="AJ67" s="312">
        <f t="shared" ref="AJ67:AL67" si="294">IF(AJ62="","",SUM(AJ60:AJ62))</f>
        <v>84566.343999999997</v>
      </c>
      <c r="AK67" s="312">
        <f t="shared" si="294"/>
        <v>90039.034000000014</v>
      </c>
      <c r="AL67" s="209">
        <f t="shared" si="294"/>
        <v>95321.635999999984</v>
      </c>
      <c r="AM67" s="115">
        <f t="shared" si="225"/>
        <v>5.8670131889686519E-2</v>
      </c>
      <c r="AO67" s="213">
        <f t="shared" si="230"/>
        <v>3.7013596875066703</v>
      </c>
      <c r="AP67" s="315">
        <f t="shared" si="230"/>
        <v>3.8103827395221956</v>
      </c>
      <c r="AQ67" s="315">
        <f>IF(X62="","",(X67/D67)*10)</f>
        <v>4.3919135434010883</v>
      </c>
      <c r="AR67" s="315">
        <f>IF(Y62="","",(Y67/E67)*10)</f>
        <v>5.8880076717725425</v>
      </c>
      <c r="AS67" s="315">
        <f>IF(Z62="","",(Z67/F67)*10)</f>
        <v>5.5604194459094707</v>
      </c>
      <c r="AT67" s="315">
        <f t="shared" ref="AT67:AU67" si="295">IF(AA62="","",(AA67/G67)*10)</f>
        <v>4.7834131449041664</v>
      </c>
      <c r="AU67" s="315">
        <f t="shared" si="295"/>
        <v>7.840213444008004</v>
      </c>
      <c r="AV67" s="214">
        <f t="shared" si="226"/>
        <v>4.9305885105103098</v>
      </c>
      <c r="AW67" s="115">
        <f t="shared" si="227"/>
        <v>-0.37111552565210032</v>
      </c>
      <c r="AX67" s="214">
        <f t="shared" si="234"/>
        <v>2.1176785143360082</v>
      </c>
      <c r="AY67" s="315">
        <f t="shared" si="234"/>
        <v>2.0453352071175841</v>
      </c>
      <c r="AZ67" s="315">
        <f>IF(AG62="","",(AG67/M67)*10)</f>
        <v>2.3611669003409426</v>
      </c>
      <c r="BA67" s="315">
        <f>IF(AH62="","",(AH67/N67)*10)</f>
        <v>2.3941369028200361</v>
      </c>
      <c r="BB67" s="315">
        <f>IF(AI62="","",(AI67/O67)*10)</f>
        <v>2.4847350923925884</v>
      </c>
      <c r="BC67" s="315">
        <f t="shared" ref="BC67:BD67" si="296">IF(AJ62="","",(AJ67/P67)*10)</f>
        <v>2.5101040433685897</v>
      </c>
      <c r="BD67" s="315">
        <f t="shared" si="296"/>
        <v>2.8925356231598625</v>
      </c>
      <c r="BE67" s="214">
        <f t="shared" si="228"/>
        <v>2.8091185156839509</v>
      </c>
      <c r="BF67" s="115">
        <f t="shared" si="229"/>
        <v>-2.8838748538828746E-2</v>
      </c>
    </row>
    <row r="68" spans="1:58" x14ac:dyDescent="0.25">
      <c r="K68" s="205"/>
      <c r="L68" s="205"/>
      <c r="M68" s="205"/>
      <c r="N68" s="205"/>
      <c r="O68" s="205"/>
      <c r="P68" s="205"/>
      <c r="Q68" s="205"/>
      <c r="R68" s="205"/>
      <c r="AE68" s="205"/>
      <c r="AF68" s="205"/>
      <c r="AG68" s="205"/>
      <c r="AH68" s="205"/>
      <c r="AI68" s="205"/>
      <c r="AJ68" s="205"/>
      <c r="AK68" s="205"/>
      <c r="AL68" s="205"/>
    </row>
    <row r="69" spans="1:58" x14ac:dyDescent="0.25">
      <c r="V69" s="205"/>
      <c r="W69" s="205"/>
      <c r="X69" s="205"/>
      <c r="Y69" s="205"/>
      <c r="Z69" s="205"/>
      <c r="AA69" s="205"/>
      <c r="AB69" s="205"/>
      <c r="AC69" s="205"/>
    </row>
  </sheetData>
  <mergeCells count="42">
    <mergeCell ref="AO4:AV4"/>
    <mergeCell ref="AW4:AW5"/>
    <mergeCell ref="A4:A5"/>
    <mergeCell ref="B4:I4"/>
    <mergeCell ref="J4:J5"/>
    <mergeCell ref="K4:R4"/>
    <mergeCell ref="S4:S5"/>
    <mergeCell ref="U4:U5"/>
    <mergeCell ref="AX26:BE26"/>
    <mergeCell ref="BF26:BF27"/>
    <mergeCell ref="AX4:BE4"/>
    <mergeCell ref="BF4:BF5"/>
    <mergeCell ref="A26:A27"/>
    <mergeCell ref="B26:I26"/>
    <mergeCell ref="J26:J27"/>
    <mergeCell ref="K26:R26"/>
    <mergeCell ref="S26:S27"/>
    <mergeCell ref="U26:U27"/>
    <mergeCell ref="V26:AC26"/>
    <mergeCell ref="AD26:AD27"/>
    <mergeCell ref="V4:AC4"/>
    <mergeCell ref="AD4:AD5"/>
    <mergeCell ref="AE4:AL4"/>
    <mergeCell ref="AM4:AM5"/>
    <mergeCell ref="U48:U49"/>
    <mergeCell ref="AE26:AL26"/>
    <mergeCell ref="AM26:AM27"/>
    <mergeCell ref="AO26:AV26"/>
    <mergeCell ref="AW26:AW27"/>
    <mergeCell ref="A48:A49"/>
    <mergeCell ref="B48:I48"/>
    <mergeCell ref="J48:J49"/>
    <mergeCell ref="K48:R48"/>
    <mergeCell ref="S48:S49"/>
    <mergeCell ref="AX48:BE48"/>
    <mergeCell ref="BF48:BF49"/>
    <mergeCell ref="V48:AC48"/>
    <mergeCell ref="AD48:AD49"/>
    <mergeCell ref="AE48:AL48"/>
    <mergeCell ref="AM48:AM49"/>
    <mergeCell ref="AO48:AV48"/>
    <mergeCell ref="AW48:AW49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20:H23 V20:AC23 AE20:AK23 AL21 K64:R67 AE64:AL67 B64:I67" formulaRange="1"/>
    <ignoredError sqref="AD2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J7:J23</xm:sqref>
        </x14:conditionalFormatting>
        <x14:conditionalFormatting xmlns:xm="http://schemas.microsoft.com/office/excel/2006/main">
          <x14:cfRule type="iconSet" priority="41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40" id="{50CD7041-540A-4C3C-A092-44B11FA362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S8:S23</xm:sqref>
        </x14:conditionalFormatting>
        <x14:conditionalFormatting xmlns:xm="http://schemas.microsoft.com/office/excel/2006/main">
          <x14:cfRule type="iconSet" priority="37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36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BF7:BF23</xm:sqref>
        </x14:conditionalFormatting>
        <x14:conditionalFormatting xmlns:xm="http://schemas.microsoft.com/office/excel/2006/main">
          <x14:cfRule type="iconSet" priority="35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AD7:AD23</xm:sqref>
        </x14:conditionalFormatting>
        <x14:conditionalFormatting xmlns:xm="http://schemas.microsoft.com/office/excel/2006/main">
          <x14:cfRule type="iconSet" priority="34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AM7</xm:sqref>
        </x14:conditionalFormatting>
        <x14:conditionalFormatting xmlns:xm="http://schemas.microsoft.com/office/excel/2006/main">
          <x14:cfRule type="iconSet" priority="33" id="{F7687F51-6C5F-44E6-BF55-0D58974E31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AM8:AM23</xm:sqref>
        </x14:conditionalFormatting>
        <x14:conditionalFormatting xmlns:xm="http://schemas.microsoft.com/office/excel/2006/main">
          <x14:cfRule type="iconSet" priority="16" id="{D0B73B83-F298-4177-B4E3-C22E52C9FD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J29:J45</xm:sqref>
        </x14:conditionalFormatting>
        <x14:conditionalFormatting xmlns:xm="http://schemas.microsoft.com/office/excel/2006/main">
          <x14:cfRule type="iconSet" priority="15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14" id="{725E03DE-81D7-4F55-BA65-E5A6A1B6F9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S30:S45</xm:sqref>
        </x14:conditionalFormatting>
        <x14:conditionalFormatting xmlns:xm="http://schemas.microsoft.com/office/excel/2006/main">
          <x14:cfRule type="iconSet" priority="13" id="{9B101CED-D281-47D8-BB24-3823C84A80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12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BF29:BF45</xm:sqref>
        </x14:conditionalFormatting>
        <x14:conditionalFormatting xmlns:xm="http://schemas.microsoft.com/office/excel/2006/main">
          <x14:cfRule type="iconSet" priority="11" id="{1BEF4AD4-8B3B-4F2E-9B6C-6D6C5D2F32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AD29:AD45</xm:sqref>
        </x14:conditionalFormatting>
        <x14:conditionalFormatting xmlns:xm="http://schemas.microsoft.com/office/excel/2006/main">
          <x14:cfRule type="iconSet" priority="10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AM29</xm:sqref>
        </x14:conditionalFormatting>
        <x14:conditionalFormatting xmlns:xm="http://schemas.microsoft.com/office/excel/2006/main">
          <x14:cfRule type="iconSet" priority="9" id="{569E0B1F-8300-4091-9586-1F98FF7457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AM30:AM45</xm:sqref>
        </x14:conditionalFormatting>
        <x14:conditionalFormatting xmlns:xm="http://schemas.microsoft.com/office/excel/2006/main">
          <x14:cfRule type="iconSet" priority="8" id="{7E956D44-F2DA-49CA-AF1A-17896911F2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J51:J67</xm:sqref>
        </x14:conditionalFormatting>
        <x14:conditionalFormatting xmlns:xm="http://schemas.microsoft.com/office/excel/2006/main">
          <x14:cfRule type="iconSet" priority="7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S51</xm:sqref>
        </x14:conditionalFormatting>
        <x14:conditionalFormatting xmlns:xm="http://schemas.microsoft.com/office/excel/2006/main">
          <x14:cfRule type="iconSet" priority="6" id="{779BE0FA-B806-4032-B52C-DDEACDD6E7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S52:S67</xm:sqref>
        </x14:conditionalFormatting>
        <x14:conditionalFormatting xmlns:xm="http://schemas.microsoft.com/office/excel/2006/main">
          <x14:cfRule type="iconSet" priority="5" id="{3A8B3E2F-DE32-42EC-9506-1CB3430FB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  <x14:conditionalFormatting xmlns:xm="http://schemas.microsoft.com/office/excel/2006/main">
          <x14:cfRule type="iconSet" priority="4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BF51:BF67</xm:sqref>
        </x14:conditionalFormatting>
        <x14:conditionalFormatting xmlns:xm="http://schemas.microsoft.com/office/excel/2006/main">
          <x14:cfRule type="iconSet" priority="3" id="{39E19CDD-CBAC-4F4E-9D2D-C617C88200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AD51:AD67</xm:sqref>
        </x14:conditionalFormatting>
        <x14:conditionalFormatting xmlns:xm="http://schemas.microsoft.com/office/excel/2006/main">
          <x14:cfRule type="iconSet" priority="2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AM51</xm:sqref>
        </x14:conditionalFormatting>
        <x14:conditionalFormatting xmlns:xm="http://schemas.microsoft.com/office/excel/2006/main">
          <x14:cfRule type="iconSet" priority="1" id="{7E5E375C-3787-401A-B139-19ED1044CC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AM52:AM67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workbookViewId="0">
      <selection activeCell="M53" sqref="M53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76" customWidth="1"/>
    <col min="9" max="9" width="1.85546875" customWidth="1"/>
    <col min="14" max="15" width="9.85546875" style="76" customWidth="1"/>
    <col min="16" max="16" width="1.85546875" customWidth="1"/>
    <col min="18" max="18" width="9.140625" style="62"/>
    <col min="19" max="19" width="9.85546875" style="76" customWidth="1"/>
  </cols>
  <sheetData>
    <row r="1" spans="1:19" ht="15.75" x14ac:dyDescent="0.25">
      <c r="A1" s="7" t="s">
        <v>25</v>
      </c>
    </row>
    <row r="3" spans="1:19" ht="8.25" customHeight="1" thickBot="1" x14ac:dyDescent="0.3">
      <c r="S3" s="111"/>
    </row>
    <row r="4" spans="1:19" x14ac:dyDescent="0.25">
      <c r="A4" s="368" t="s">
        <v>3</v>
      </c>
      <c r="B4" s="376"/>
      <c r="C4" s="379" t="s">
        <v>1</v>
      </c>
      <c r="D4" s="381"/>
      <c r="E4" s="375" t="s">
        <v>13</v>
      </c>
      <c r="F4" s="375"/>
      <c r="G4" s="379" t="s">
        <v>14</v>
      </c>
      <c r="H4" s="380"/>
      <c r="J4" s="387">
        <v>1000</v>
      </c>
      <c r="K4" s="375"/>
      <c r="L4" s="388" t="s">
        <v>13</v>
      </c>
      <c r="M4" s="389"/>
      <c r="N4" s="375" t="s">
        <v>14</v>
      </c>
      <c r="O4" s="380"/>
      <c r="Q4" s="374" t="s">
        <v>23</v>
      </c>
      <c r="R4" s="375"/>
      <c r="S4" s="243" t="s">
        <v>0</v>
      </c>
    </row>
    <row r="5" spans="1:19" x14ac:dyDescent="0.25">
      <c r="A5" s="377"/>
      <c r="B5" s="378"/>
      <c r="C5" s="382" t="s">
        <v>143</v>
      </c>
      <c r="D5" s="373"/>
      <c r="E5" s="383" t="str">
        <f>C5</f>
        <v>jan - dez</v>
      </c>
      <c r="F5" s="383"/>
      <c r="G5" s="382" t="s">
        <v>38</v>
      </c>
      <c r="H5" s="384"/>
      <c r="J5" s="372" t="str">
        <f>C5</f>
        <v>jan - dez</v>
      </c>
      <c r="K5" s="383"/>
      <c r="L5" s="385" t="str">
        <f>C5</f>
        <v>jan - dez</v>
      </c>
      <c r="M5" s="386"/>
      <c r="N5" s="383" t="s">
        <v>38</v>
      </c>
      <c r="O5" s="384"/>
      <c r="Q5" s="372" t="str">
        <f>C5</f>
        <v>jan - dez</v>
      </c>
      <c r="R5" s="373"/>
      <c r="S5" s="244" t="s">
        <v>42</v>
      </c>
    </row>
    <row r="6" spans="1:19" ht="19.5" customHeight="1" x14ac:dyDescent="0.25">
      <c r="A6" s="377"/>
      <c r="B6" s="378"/>
      <c r="C6" s="259">
        <v>2016</v>
      </c>
      <c r="D6" s="257">
        <v>2017</v>
      </c>
      <c r="E6" s="254">
        <f>C6</f>
        <v>2016</v>
      </c>
      <c r="F6" s="257">
        <f>D6</f>
        <v>2017</v>
      </c>
      <c r="G6" s="259" t="s">
        <v>1</v>
      </c>
      <c r="H6" s="260" t="s">
        <v>15</v>
      </c>
      <c r="J6" s="25">
        <f>C6</f>
        <v>2016</v>
      </c>
      <c r="K6" s="258">
        <f>D6</f>
        <v>2017</v>
      </c>
      <c r="L6" s="256">
        <f>E6</f>
        <v>2016</v>
      </c>
      <c r="M6" s="257">
        <f>D6</f>
        <v>2017</v>
      </c>
      <c r="N6" s="255">
        <v>1000</v>
      </c>
      <c r="O6" s="260" t="s">
        <v>15</v>
      </c>
      <c r="Q6" s="77">
        <f>C6</f>
        <v>2016</v>
      </c>
      <c r="R6" s="258">
        <f>D6</f>
        <v>2017</v>
      </c>
      <c r="S6" s="244" t="s">
        <v>24</v>
      </c>
    </row>
    <row r="7" spans="1:19" ht="20.100000000000001" customHeight="1" x14ac:dyDescent="0.25">
      <c r="A7" s="15" t="s">
        <v>4</v>
      </c>
      <c r="B7" s="1"/>
      <c r="C7" s="28">
        <v>550187.10000000219</v>
      </c>
      <c r="D7" s="261">
        <v>600178.26000000339</v>
      </c>
      <c r="E7" s="35">
        <f t="shared" ref="E7:E18" si="0">C7/$C$19</f>
        <v>0.19807779390742833</v>
      </c>
      <c r="F7" s="267">
        <f t="shared" ref="F7:F18" si="1">D7/$D$19</f>
        <v>0.20100983537364706</v>
      </c>
      <c r="G7" s="107">
        <f>(D7-C7)/C7</f>
        <v>9.0862108544531486E-2</v>
      </c>
      <c r="H7" s="103">
        <f>(F7-E7)/E7</f>
        <v>1.4802474363123291E-2</v>
      </c>
      <c r="J7" s="28">
        <v>165481.30800000008</v>
      </c>
      <c r="K7" s="261">
        <v>184496.36299999984</v>
      </c>
      <c r="L7" s="35">
        <f t="shared" ref="L7:L18" si="2">J7/$J$19</f>
        <v>0.22866941144345651</v>
      </c>
      <c r="M7" s="267">
        <f t="shared" ref="M7:M18" si="3">K7/$K$19</f>
        <v>0.23716508961841973</v>
      </c>
      <c r="N7" s="107">
        <f>(K7-J7)/J7</f>
        <v>0.11490757010453261</v>
      </c>
      <c r="O7" s="103">
        <f>(M7-L7)/L7</f>
        <v>3.7152665594121052E-2</v>
      </c>
      <c r="Q7" s="60">
        <f>(J7/C7)*10</f>
        <v>3.0077278802065592</v>
      </c>
      <c r="R7" s="274">
        <f>(K7/D7)*10</f>
        <v>3.0740260901819201</v>
      </c>
      <c r="S7" s="112">
        <f>(R7-Q7)/Q7</f>
        <v>2.2042622409979368E-2</v>
      </c>
    </row>
    <row r="8" spans="1:19" ht="20.100000000000001" customHeight="1" x14ac:dyDescent="0.25">
      <c r="A8" s="15" t="s">
        <v>5</v>
      </c>
      <c r="B8" s="1"/>
      <c r="C8" s="28">
        <v>430161.50999999954</v>
      </c>
      <c r="D8" s="261">
        <v>504428.37999999971</v>
      </c>
      <c r="E8" s="35">
        <f t="shared" si="0"/>
        <v>0.15486630443477817</v>
      </c>
      <c r="F8" s="267">
        <f t="shared" si="1"/>
        <v>0.16894158349153607</v>
      </c>
      <c r="G8" s="107">
        <f>(D8-C8)/C8</f>
        <v>0.17264880346919056</v>
      </c>
      <c r="H8" s="103">
        <f>(F8-E8)/E8</f>
        <v>9.0886646440805935E-2</v>
      </c>
      <c r="J8" s="28">
        <v>105878.74100000004</v>
      </c>
      <c r="K8" s="261">
        <v>126771.15399999985</v>
      </c>
      <c r="L8" s="35">
        <f t="shared" si="2"/>
        <v>0.14630794064574451</v>
      </c>
      <c r="M8" s="267">
        <f t="shared" si="3"/>
        <v>0.16296089316102388</v>
      </c>
      <c r="N8" s="107">
        <f>(K8-J8)/J8</f>
        <v>0.19732396515746067</v>
      </c>
      <c r="O8" s="103">
        <f>(M8-L8)/L8</f>
        <v>0.11382124881110299</v>
      </c>
      <c r="Q8" s="60">
        <f t="shared" ref="Q8:Q18" si="4">(J8/C8)*10</f>
        <v>2.4613717996294033</v>
      </c>
      <c r="R8" s="274">
        <f t="shared" ref="R8:R18" si="5">(K8/D8)*10</f>
        <v>2.5131645844351564</v>
      </c>
      <c r="S8" s="112">
        <f t="shared" ref="S8:S19" si="6">(R8-Q8)/Q8</f>
        <v>2.104224352190567E-2</v>
      </c>
    </row>
    <row r="9" spans="1:19" ht="20.100000000000001" customHeight="1" x14ac:dyDescent="0.25">
      <c r="A9" s="37" t="s">
        <v>44</v>
      </c>
      <c r="B9" s="22"/>
      <c r="C9" s="30">
        <f>C10+C11</f>
        <v>1069818.7300000007</v>
      </c>
      <c r="D9" s="262">
        <f>D10+D11</f>
        <v>1156550.6800000044</v>
      </c>
      <c r="E9" s="38">
        <f t="shared" si="0"/>
        <v>0.3851550389299313</v>
      </c>
      <c r="F9" s="268">
        <f t="shared" si="1"/>
        <v>0.38734835511715987</v>
      </c>
      <c r="G9" s="108">
        <f>(D9-C9)/C9</f>
        <v>8.1071631639879418E-2</v>
      </c>
      <c r="H9" s="104">
        <f>(F9-E9)/E9</f>
        <v>5.6946319417817146E-3</v>
      </c>
      <c r="J9" s="30">
        <f>J10+J11</f>
        <v>109885.4789999998</v>
      </c>
      <c r="K9" s="262">
        <f>K10+K11</f>
        <v>119939.42100000019</v>
      </c>
      <c r="L9" s="38">
        <f t="shared" si="2"/>
        <v>0.15184462893605025</v>
      </c>
      <c r="M9" s="268">
        <f t="shared" si="3"/>
        <v>0.15417888498022286</v>
      </c>
      <c r="N9" s="108">
        <f>(K9-J9)/J9</f>
        <v>9.149472788848112E-2</v>
      </c>
      <c r="O9" s="104">
        <f>(M9-L9)/L9</f>
        <v>1.5372661255971686E-2</v>
      </c>
      <c r="Q9" s="61">
        <f t="shared" si="4"/>
        <v>1.027141102680075</v>
      </c>
      <c r="R9" s="275">
        <f t="shared" si="5"/>
        <v>1.037044230521742</v>
      </c>
      <c r="S9" s="113">
        <f t="shared" si="6"/>
        <v>9.6414483032829876E-3</v>
      </c>
    </row>
    <row r="10" spans="1:19" ht="20.100000000000001" customHeight="1" x14ac:dyDescent="0.25">
      <c r="A10" s="15"/>
      <c r="B10" s="1" t="s">
        <v>6</v>
      </c>
      <c r="C10" s="28">
        <v>1031072.1600000006</v>
      </c>
      <c r="D10" s="261">
        <v>1123491.6200000043</v>
      </c>
      <c r="E10" s="55">
        <f t="shared" si="0"/>
        <v>0.3712055386470644</v>
      </c>
      <c r="F10" s="269">
        <f t="shared" si="1"/>
        <v>0.37627631760582536</v>
      </c>
      <c r="G10" s="107">
        <f t="shared" ref="G10:G18" si="7">(D10-C10)/C10</f>
        <v>8.9634327824352891E-2</v>
      </c>
      <c r="H10" s="103">
        <f t="shared" ref="H10:H18" si="8">(F10-E10)/E10</f>
        <v>1.3660299836156711E-2</v>
      </c>
      <c r="J10" s="28">
        <v>102407.09799999979</v>
      </c>
      <c r="K10" s="261">
        <v>114642.50300000019</v>
      </c>
      <c r="L10" s="55">
        <f t="shared" si="2"/>
        <v>0.14151067036098308</v>
      </c>
      <c r="M10" s="269">
        <f t="shared" si="3"/>
        <v>0.14736984001183276</v>
      </c>
      <c r="N10" s="107">
        <f t="shared" ref="N10:N18" si="9">(K10-J10)/J10</f>
        <v>0.11947809516094691</v>
      </c>
      <c r="O10" s="103">
        <f t="shared" ref="O10:O18" si="10">(M10-L10)/L10</f>
        <v>4.140443710642721E-2</v>
      </c>
      <c r="Q10" s="60">
        <f t="shared" si="4"/>
        <v>0.99320980599456532</v>
      </c>
      <c r="R10" s="274">
        <f t="shared" si="5"/>
        <v>1.0204126222143048</v>
      </c>
      <c r="S10" s="112">
        <f t="shared" si="6"/>
        <v>2.7388791427103945E-2</v>
      </c>
    </row>
    <row r="11" spans="1:19" ht="20.100000000000001" customHeight="1" x14ac:dyDescent="0.25">
      <c r="A11" s="15"/>
      <c r="B11" s="1" t="s">
        <v>45</v>
      </c>
      <c r="C11" s="28">
        <v>38746.570000000014</v>
      </c>
      <c r="D11" s="261">
        <v>33059.06</v>
      </c>
      <c r="E11" s="54">
        <f t="shared" si="0"/>
        <v>1.3949500282866897E-2</v>
      </c>
      <c r="F11" s="270">
        <f t="shared" si="1"/>
        <v>1.107203751133452E-2</v>
      </c>
      <c r="G11" s="107">
        <f t="shared" si="7"/>
        <v>-0.14678744466929627</v>
      </c>
      <c r="H11" s="103">
        <f t="shared" si="8"/>
        <v>-0.20627712198884601</v>
      </c>
      <c r="J11" s="28">
        <v>7478.3810000000021</v>
      </c>
      <c r="K11" s="261">
        <v>5296.9180000000051</v>
      </c>
      <c r="L11" s="54">
        <f t="shared" si="2"/>
        <v>1.0333958575067146E-2</v>
      </c>
      <c r="M11" s="270">
        <f t="shared" si="3"/>
        <v>6.8090449683900975E-3</v>
      </c>
      <c r="N11" s="107">
        <f t="shared" si="9"/>
        <v>-0.29170257573129749</v>
      </c>
      <c r="O11" s="103">
        <f t="shared" si="10"/>
        <v>-0.34110003258399407</v>
      </c>
      <c r="Q11" s="60">
        <f t="shared" si="4"/>
        <v>1.9300756170159061</v>
      </c>
      <c r="R11" s="274">
        <f t="shared" si="5"/>
        <v>1.6022591083957032</v>
      </c>
      <c r="S11" s="112">
        <f t="shared" si="6"/>
        <v>-0.16984645872426529</v>
      </c>
    </row>
    <row r="12" spans="1:19" ht="20.100000000000001" customHeight="1" x14ac:dyDescent="0.25">
      <c r="A12" s="37" t="s">
        <v>43</v>
      </c>
      <c r="B12" s="22"/>
      <c r="C12" s="30">
        <f>SUM(C13:C15)</f>
        <v>678394.32000000053</v>
      </c>
      <c r="D12" s="262">
        <f>SUM(D13:D15)</f>
        <v>682687.88000000035</v>
      </c>
      <c r="E12" s="38">
        <f t="shared" si="0"/>
        <v>0.24423482539835914</v>
      </c>
      <c r="F12" s="268">
        <f t="shared" si="1"/>
        <v>0.22864370057386518</v>
      </c>
      <c r="G12" s="108">
        <f t="shared" si="7"/>
        <v>6.3290034621749482E-3</v>
      </c>
      <c r="H12" s="104">
        <f t="shared" si="8"/>
        <v>-6.3836616252674269E-2</v>
      </c>
      <c r="J12" s="30">
        <f>SUM(J13:J15)</f>
        <v>327635.71899999987</v>
      </c>
      <c r="K12" s="262">
        <f>SUM(K13:K15)</f>
        <v>332649.68900000007</v>
      </c>
      <c r="L12" s="38">
        <f t="shared" si="2"/>
        <v>0.45274156904527024</v>
      </c>
      <c r="M12" s="268">
        <f t="shared" si="3"/>
        <v>0.42761218714769211</v>
      </c>
      <c r="N12" s="108">
        <f t="shared" si="9"/>
        <v>1.530349015456464E-2</v>
      </c>
      <c r="O12" s="104">
        <f t="shared" si="10"/>
        <v>-5.5504914096071015E-2</v>
      </c>
      <c r="Q12" s="61">
        <f t="shared" si="4"/>
        <v>4.8295763885523044</v>
      </c>
      <c r="R12" s="275">
        <f t="shared" si="5"/>
        <v>4.8726467650194678</v>
      </c>
      <c r="S12" s="113">
        <f t="shared" si="6"/>
        <v>8.9180443587670421E-3</v>
      </c>
    </row>
    <row r="13" spans="1:19" ht="20.100000000000001" customHeight="1" x14ac:dyDescent="0.25">
      <c r="A13" s="15"/>
      <c r="B13" s="5" t="s">
        <v>7</v>
      </c>
      <c r="C13" s="53">
        <v>650874.99000000057</v>
      </c>
      <c r="D13" s="263">
        <v>644809.26000000036</v>
      </c>
      <c r="E13" s="35">
        <f t="shared" si="0"/>
        <v>0.23432734451374648</v>
      </c>
      <c r="F13" s="267">
        <f t="shared" si="1"/>
        <v>0.21595751102347913</v>
      </c>
      <c r="G13" s="107">
        <f t="shared" si="7"/>
        <v>-9.3193471760225546E-3</v>
      </c>
      <c r="H13" s="103">
        <f t="shared" si="8"/>
        <v>-7.8393896061881574E-2</v>
      </c>
      <c r="J13" s="53">
        <v>311437.58799999987</v>
      </c>
      <c r="K13" s="263">
        <v>312153.64400000009</v>
      </c>
      <c r="L13" s="35">
        <f t="shared" si="2"/>
        <v>0.43035827314907149</v>
      </c>
      <c r="M13" s="267">
        <f t="shared" si="3"/>
        <v>0.40126507509514631</v>
      </c>
      <c r="N13" s="107">
        <f t="shared" si="9"/>
        <v>2.2991958183294671E-3</v>
      </c>
      <c r="O13" s="103">
        <f t="shared" si="10"/>
        <v>-6.760227435861936E-2</v>
      </c>
      <c r="Q13" s="60">
        <f t="shared" si="4"/>
        <v>4.7849063612046239</v>
      </c>
      <c r="R13" s="274">
        <f t="shared" si="5"/>
        <v>4.8410229716614168</v>
      </c>
      <c r="S13" s="112">
        <f t="shared" si="6"/>
        <v>1.1727838795713718E-2</v>
      </c>
    </row>
    <row r="14" spans="1:19" ht="20.100000000000001" customHeight="1" x14ac:dyDescent="0.25">
      <c r="A14" s="15"/>
      <c r="B14" s="5" t="s">
        <v>8</v>
      </c>
      <c r="C14" s="53">
        <v>21508.119999999984</v>
      </c>
      <c r="D14" s="263">
        <v>28794.120000000017</v>
      </c>
      <c r="E14" s="35">
        <f t="shared" si="0"/>
        <v>7.7433312425831463E-3</v>
      </c>
      <c r="F14" s="267">
        <f t="shared" si="1"/>
        <v>9.6436370769727789E-3</v>
      </c>
      <c r="G14" s="107">
        <f t="shared" si="7"/>
        <v>0.33875578153739322</v>
      </c>
      <c r="H14" s="103">
        <f t="shared" si="8"/>
        <v>0.24541192606345194</v>
      </c>
      <c r="J14" s="53">
        <v>14163.053000000011</v>
      </c>
      <c r="K14" s="263">
        <v>17549.472999999994</v>
      </c>
      <c r="L14" s="35">
        <f t="shared" si="2"/>
        <v>1.957113484836899E-2</v>
      </c>
      <c r="M14" s="267">
        <f t="shared" si="3"/>
        <v>2.255937336174502E-2</v>
      </c>
      <c r="N14" s="107">
        <f t="shared" si="9"/>
        <v>0.23910240256814552</v>
      </c>
      <c r="O14" s="103">
        <f t="shared" si="10"/>
        <v>0.15268601113466154</v>
      </c>
      <c r="Q14" s="60">
        <f t="shared" si="4"/>
        <v>6.5849795333111505</v>
      </c>
      <c r="R14" s="274">
        <f t="shared" si="5"/>
        <v>6.0948113712105059</v>
      </c>
      <c r="S14" s="112">
        <f t="shared" si="6"/>
        <v>-7.4437309883964284E-2</v>
      </c>
    </row>
    <row r="15" spans="1:19" ht="20.100000000000001" customHeight="1" x14ac:dyDescent="0.25">
      <c r="A15" s="56"/>
      <c r="B15" s="57" t="s">
        <v>9</v>
      </c>
      <c r="C15" s="58">
        <v>6011.2100000000019</v>
      </c>
      <c r="D15" s="264">
        <v>9084.4999999999927</v>
      </c>
      <c r="E15" s="59">
        <f t="shared" si="0"/>
        <v>2.1641496420295348E-3</v>
      </c>
      <c r="F15" s="271">
        <f t="shared" si="1"/>
        <v>3.0425524734132904E-3</v>
      </c>
      <c r="G15" s="107">
        <f t="shared" si="7"/>
        <v>0.51125979628061402</v>
      </c>
      <c r="H15" s="103">
        <f t="shared" si="8"/>
        <v>0.40588821323833751</v>
      </c>
      <c r="J15" s="58">
        <v>2035.0779999999995</v>
      </c>
      <c r="K15" s="264">
        <v>2946.572000000001</v>
      </c>
      <c r="L15" s="59">
        <f t="shared" si="2"/>
        <v>2.8121610478298023E-3</v>
      </c>
      <c r="M15" s="271">
        <f t="shared" si="3"/>
        <v>3.7877386908007891E-3</v>
      </c>
      <c r="N15" s="107">
        <f t="shared" si="9"/>
        <v>0.44789143217115102</v>
      </c>
      <c r="O15" s="103">
        <f t="shared" si="10"/>
        <v>0.34691385961833821</v>
      </c>
      <c r="Q15" s="60">
        <f t="shared" si="4"/>
        <v>3.3854714774562837</v>
      </c>
      <c r="R15" s="274">
        <f t="shared" si="5"/>
        <v>3.2435158786944833</v>
      </c>
      <c r="S15" s="112">
        <f t="shared" si="6"/>
        <v>-4.193082107088391E-2</v>
      </c>
    </row>
    <row r="16" spans="1:19" ht="20.100000000000001" customHeight="1" x14ac:dyDescent="0.25">
      <c r="A16" s="15" t="s">
        <v>46</v>
      </c>
      <c r="B16" s="5"/>
      <c r="C16" s="53">
        <v>9487.1500000000033</v>
      </c>
      <c r="D16" s="263">
        <v>3372.9799999999996</v>
      </c>
      <c r="E16" s="35">
        <f t="shared" si="0"/>
        <v>3.4155539860328456E-3</v>
      </c>
      <c r="F16" s="267">
        <f t="shared" si="1"/>
        <v>1.129667966511483E-3</v>
      </c>
      <c r="G16" s="109">
        <f t="shared" si="7"/>
        <v>-0.64446857064555763</v>
      </c>
      <c r="H16" s="105">
        <f t="shared" si="8"/>
        <v>-0.66925776283115102</v>
      </c>
      <c r="J16" s="53">
        <v>2589.4929999999995</v>
      </c>
      <c r="K16" s="263">
        <v>939.99999999999955</v>
      </c>
      <c r="L16" s="35">
        <f t="shared" si="2"/>
        <v>3.5782762863280615E-3</v>
      </c>
      <c r="M16" s="267">
        <f t="shared" si="3"/>
        <v>1.2083446015752333E-3</v>
      </c>
      <c r="N16" s="109">
        <f t="shared" si="9"/>
        <v>-0.63699457770304857</v>
      </c>
      <c r="O16" s="105">
        <f t="shared" si="10"/>
        <v>-0.66231098303054559</v>
      </c>
      <c r="Q16" s="101">
        <f t="shared" si="4"/>
        <v>2.7294740780951061</v>
      </c>
      <c r="R16" s="276">
        <f t="shared" si="5"/>
        <v>2.7868531684148721</v>
      </c>
      <c r="S16" s="114">
        <f t="shared" si="6"/>
        <v>2.1022031599512641E-2</v>
      </c>
    </row>
    <row r="17" spans="1:19" ht="20.100000000000001" customHeight="1" x14ac:dyDescent="0.25">
      <c r="A17" s="15" t="s">
        <v>10</v>
      </c>
      <c r="B17" s="1"/>
      <c r="C17" s="28">
        <v>17690.960000000006</v>
      </c>
      <c r="D17" s="261">
        <v>13947.669999999989</v>
      </c>
      <c r="E17" s="35">
        <f t="shared" si="0"/>
        <v>6.3690812251042343E-3</v>
      </c>
      <c r="F17" s="267">
        <f t="shared" si="1"/>
        <v>4.6713102379715285E-3</v>
      </c>
      <c r="G17" s="107">
        <f t="shared" si="7"/>
        <v>-0.21159337876520076</v>
      </c>
      <c r="H17" s="103">
        <f t="shared" si="8"/>
        <v>-0.26656450548013239</v>
      </c>
      <c r="J17" s="28">
        <v>7952.4369999999944</v>
      </c>
      <c r="K17" s="261">
        <v>8243.321000000009</v>
      </c>
      <c r="L17" s="35">
        <f t="shared" si="2"/>
        <v>1.0989030182980936E-2</v>
      </c>
      <c r="M17" s="267">
        <f t="shared" si="3"/>
        <v>1.0596566414257203E-2</v>
      </c>
      <c r="N17" s="107">
        <f t="shared" si="9"/>
        <v>3.6577969746885736E-2</v>
      </c>
      <c r="O17" s="103">
        <f t="shared" si="10"/>
        <v>-3.5714140573710897E-2</v>
      </c>
      <c r="Q17" s="60">
        <f t="shared" si="4"/>
        <v>4.4951981124823028</v>
      </c>
      <c r="R17" s="274">
        <f t="shared" si="5"/>
        <v>5.9101778289850673</v>
      </c>
      <c r="S17" s="112">
        <f t="shared" si="6"/>
        <v>0.31477582991807129</v>
      </c>
    </row>
    <row r="18" spans="1:19" ht="20.100000000000001" customHeight="1" thickBot="1" x14ac:dyDescent="0.3">
      <c r="A18" s="15" t="s">
        <v>11</v>
      </c>
      <c r="B18" s="17"/>
      <c r="C18" s="32">
        <v>21891.630000000008</v>
      </c>
      <c r="D18" s="265">
        <v>24649.540000000005</v>
      </c>
      <c r="E18" s="36">
        <f t="shared" si="0"/>
        <v>7.8814021183660245E-3</v>
      </c>
      <c r="F18" s="272">
        <f t="shared" si="1"/>
        <v>8.2555472393087033E-3</v>
      </c>
      <c r="G18" s="110">
        <f t="shared" si="7"/>
        <v>0.12598011203368573</v>
      </c>
      <c r="H18" s="106">
        <f t="shared" si="8"/>
        <v>4.7471898441878609E-2</v>
      </c>
      <c r="J18" s="32">
        <v>4247.3260000000018</v>
      </c>
      <c r="K18" s="265">
        <v>4883.8319999999949</v>
      </c>
      <c r="L18" s="36">
        <f t="shared" si="2"/>
        <v>5.8691434601694731E-3</v>
      </c>
      <c r="M18" s="272">
        <f t="shared" si="3"/>
        <v>6.2780340768089065E-3</v>
      </c>
      <c r="N18" s="110">
        <f t="shared" si="9"/>
        <v>0.14986040628856667</v>
      </c>
      <c r="O18" s="106">
        <f t="shared" si="10"/>
        <v>6.9667851776726977E-2</v>
      </c>
      <c r="Q18" s="102">
        <f t="shared" si="4"/>
        <v>1.9401597779608006</v>
      </c>
      <c r="R18" s="277">
        <f t="shared" si="5"/>
        <v>1.9813075619261025</v>
      </c>
      <c r="S18" s="115">
        <f t="shared" si="6"/>
        <v>2.1208451197019501E-2</v>
      </c>
    </row>
    <row r="19" spans="1:19" ht="26.25" customHeight="1" thickBot="1" x14ac:dyDescent="0.3">
      <c r="A19" s="19" t="s">
        <v>12</v>
      </c>
      <c r="B19" s="95"/>
      <c r="C19" s="96">
        <f>C7+C8+C9+C12+C16+C17+C18</f>
        <v>2777631.4000000027</v>
      </c>
      <c r="D19" s="266">
        <f>D7+D8+D9+D12+D16+D17+D18</f>
        <v>2985815.390000008</v>
      </c>
      <c r="E19" s="97">
        <f>E7+E8+E9+E12+E16+E17+E18</f>
        <v>1.0000000000000002</v>
      </c>
      <c r="F19" s="273">
        <f>F7+F8+F9+F12+F16+F17+F18</f>
        <v>0.99999999999999989</v>
      </c>
      <c r="G19" s="110">
        <f>(D19-C19)/C19</f>
        <v>7.4950185975001984E-2</v>
      </c>
      <c r="H19" s="106">
        <v>0</v>
      </c>
      <c r="I19" s="2"/>
      <c r="J19" s="96">
        <f>J7+J8+J9+J12+J16+J17+J18</f>
        <v>723670.50299999979</v>
      </c>
      <c r="K19" s="266">
        <f>K7+K8+K9+K12+K16+K17+K18</f>
        <v>777923.78</v>
      </c>
      <c r="L19" s="97">
        <f>L7+L8+L9+L12+L16+L17+L18</f>
        <v>0.99999999999999989</v>
      </c>
      <c r="M19" s="273">
        <f>M7+M8+M9+M12+M16+M17+M18</f>
        <v>1</v>
      </c>
      <c r="N19" s="110">
        <f>(K19-J19)/J19</f>
        <v>7.4969584603892928E-2</v>
      </c>
      <c r="O19" s="106">
        <f>(M19-L19)/L19</f>
        <v>1.1102230246251568E-16</v>
      </c>
      <c r="P19" s="2"/>
      <c r="Q19" s="40">
        <f>(J19/C19)*10</f>
        <v>2.6053511023816878</v>
      </c>
      <c r="R19" s="278">
        <f>(K19/D19)*10</f>
        <v>2.6053981187363293</v>
      </c>
      <c r="S19" s="115">
        <f t="shared" si="6"/>
        <v>1.8046072407887394E-5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68" t="s">
        <v>2</v>
      </c>
      <c r="B23" s="376"/>
      <c r="C23" s="379" t="s">
        <v>1</v>
      </c>
      <c r="D23" s="381"/>
      <c r="E23" s="375" t="s">
        <v>13</v>
      </c>
      <c r="F23" s="375"/>
      <c r="G23" s="379" t="s">
        <v>14</v>
      </c>
      <c r="H23" s="380"/>
      <c r="J23" s="387">
        <v>1000</v>
      </c>
      <c r="K23" s="375"/>
      <c r="L23" s="388" t="s">
        <v>13</v>
      </c>
      <c r="M23" s="389"/>
      <c r="N23" s="375" t="s">
        <v>14</v>
      </c>
      <c r="O23" s="380"/>
      <c r="Q23" s="374" t="s">
        <v>23</v>
      </c>
      <c r="R23" s="375"/>
      <c r="S23" s="243" t="s">
        <v>0</v>
      </c>
    </row>
    <row r="24" spans="1:19" ht="15" customHeight="1" x14ac:dyDescent="0.25">
      <c r="A24" s="377"/>
      <c r="B24" s="378"/>
      <c r="C24" s="382" t="str">
        <f>C5</f>
        <v>jan - dez</v>
      </c>
      <c r="D24" s="373"/>
      <c r="E24" s="383" t="str">
        <f>C5</f>
        <v>jan - dez</v>
      </c>
      <c r="F24" s="383"/>
      <c r="G24" s="382" t="str">
        <f>G5</f>
        <v>2017/2016</v>
      </c>
      <c r="H24" s="384"/>
      <c r="J24" s="372" t="str">
        <f>C5</f>
        <v>jan - dez</v>
      </c>
      <c r="K24" s="383"/>
      <c r="L24" s="385" t="str">
        <f>C5</f>
        <v>jan - dez</v>
      </c>
      <c r="M24" s="386"/>
      <c r="N24" s="383" t="str">
        <f>N5</f>
        <v>2017/2016</v>
      </c>
      <c r="O24" s="384"/>
      <c r="Q24" s="372" t="str">
        <f>C5</f>
        <v>jan - dez</v>
      </c>
      <c r="R24" s="373"/>
      <c r="S24" s="244" t="str">
        <f>S5</f>
        <v>2017 /2016</v>
      </c>
    </row>
    <row r="25" spans="1:19" ht="19.5" customHeight="1" x14ac:dyDescent="0.25">
      <c r="A25" s="377"/>
      <c r="B25" s="378"/>
      <c r="C25" s="259">
        <f>C6</f>
        <v>2016</v>
      </c>
      <c r="D25" s="257">
        <f>D6</f>
        <v>2017</v>
      </c>
      <c r="E25" s="254">
        <f>C6</f>
        <v>2016</v>
      </c>
      <c r="F25" s="257">
        <f>D6</f>
        <v>2017</v>
      </c>
      <c r="G25" s="259" t="s">
        <v>1</v>
      </c>
      <c r="H25" s="260" t="s">
        <v>15</v>
      </c>
      <c r="J25" s="253">
        <f>C6</f>
        <v>2016</v>
      </c>
      <c r="K25" s="258">
        <f>D6</f>
        <v>2017</v>
      </c>
      <c r="L25" s="256">
        <f>C6</f>
        <v>2016</v>
      </c>
      <c r="M25" s="257">
        <f>D6</f>
        <v>2017</v>
      </c>
      <c r="N25" s="255">
        <v>1000</v>
      </c>
      <c r="O25" s="260" t="s">
        <v>15</v>
      </c>
      <c r="Q25" s="253">
        <f>C6</f>
        <v>2016</v>
      </c>
      <c r="R25" s="258">
        <f>D6</f>
        <v>2017</v>
      </c>
      <c r="S25" s="244" t="s">
        <v>24</v>
      </c>
    </row>
    <row r="26" spans="1:19" ht="20.100000000000001" customHeight="1" x14ac:dyDescent="0.25">
      <c r="A26" s="15" t="s">
        <v>4</v>
      </c>
      <c r="B26" s="1"/>
      <c r="C26" s="28">
        <v>250978.47999999975</v>
      </c>
      <c r="D26" s="261">
        <v>279819.98999999987</v>
      </c>
      <c r="E26" s="35">
        <f>C26/$C$38</f>
        <v>0.15258182158544156</v>
      </c>
      <c r="F26" s="267">
        <f>D26/$D$38</f>
        <v>0.16648367166203565</v>
      </c>
      <c r="G26" s="107">
        <f>(D26-C26)/C26</f>
        <v>0.11491626692455925</v>
      </c>
      <c r="H26" s="103">
        <f>(F26-E26)/E26</f>
        <v>9.1110788507721654E-2</v>
      </c>
      <c r="J26" s="28">
        <v>65947.687999999936</v>
      </c>
      <c r="K26" s="261">
        <v>72885.590999999957</v>
      </c>
      <c r="L26" s="35">
        <f>J26/$J$38</f>
        <v>0.15303316128592906</v>
      </c>
      <c r="M26" s="267">
        <f>K26/$K$38</f>
        <v>0.1649684216198605</v>
      </c>
      <c r="N26" s="107">
        <f>(K26-J26)/J26</f>
        <v>0.10520312706034557</v>
      </c>
      <c r="O26" s="103">
        <f>(M26-L26)/L26</f>
        <v>7.7991333601424156E-2</v>
      </c>
      <c r="Q26" s="60">
        <f t="shared" ref="Q26:Q38" si="11">(J26/C26)*10</f>
        <v>2.6276232129543535</v>
      </c>
      <c r="R26" s="274">
        <f t="shared" ref="R26:R38" si="12">(K26/D26)*10</f>
        <v>2.6047313846305258</v>
      </c>
      <c r="S26" s="112">
        <f>(R26-Q26)/Q26</f>
        <v>-8.711990444813222E-3</v>
      </c>
    </row>
    <row r="27" spans="1:19" ht="20.100000000000001" customHeight="1" x14ac:dyDescent="0.25">
      <c r="A27" s="15" t="s">
        <v>5</v>
      </c>
      <c r="B27" s="1"/>
      <c r="C27" s="28">
        <v>166400.14000000013</v>
      </c>
      <c r="D27" s="261">
        <v>183178.67000000004</v>
      </c>
      <c r="E27" s="35">
        <f>C27/$C$38</f>
        <v>0.10116260355578112</v>
      </c>
      <c r="F27" s="267">
        <f>D27/$D$38</f>
        <v>0.10898527139454332</v>
      </c>
      <c r="G27" s="107">
        <f t="shared" ref="G27:G38" si="13">(D27-C27)/C27</f>
        <v>0.10083242718425536</v>
      </c>
      <c r="H27" s="103">
        <f t="shared" ref="H27:H38" si="14">(F27-E27)/E27</f>
        <v>7.7327664213869107E-2</v>
      </c>
      <c r="J27" s="28">
        <v>38924.846999999914</v>
      </c>
      <c r="K27" s="261">
        <v>43449.506999999983</v>
      </c>
      <c r="L27" s="35">
        <f t="shared" ref="L27:L37" si="15">J27/$J$38</f>
        <v>9.0326023089408458E-2</v>
      </c>
      <c r="M27" s="267">
        <f t="shared" ref="M27:M37" si="16">K27/$K$38</f>
        <v>9.8343122304531794E-2</v>
      </c>
      <c r="N27" s="107">
        <f t="shared" ref="N27:N38" si="17">(K27-J27)/J27</f>
        <v>0.11624091932847107</v>
      </c>
      <c r="O27" s="103">
        <f t="shared" ref="O27:O37" si="18">(M27-L27)/L27</f>
        <v>8.8757358521006482E-2</v>
      </c>
      <c r="Q27" s="60">
        <f t="shared" si="11"/>
        <v>2.3392316256464616</v>
      </c>
      <c r="R27" s="274">
        <f t="shared" si="12"/>
        <v>2.3719741496103217</v>
      </c>
      <c r="S27" s="112">
        <f t="shared" ref="S27:S36" si="19">(R27-Q27)/Q27</f>
        <v>1.3997127776866269E-2</v>
      </c>
    </row>
    <row r="28" spans="1:19" ht="20.100000000000001" customHeight="1" x14ac:dyDescent="0.25">
      <c r="A28" s="37" t="s">
        <v>44</v>
      </c>
      <c r="B28" s="22"/>
      <c r="C28" s="30">
        <f>C29+C30</f>
        <v>607225.1</v>
      </c>
      <c r="D28" s="262">
        <f>D29+D30</f>
        <v>605657.62000000046</v>
      </c>
      <c r="E28" s="38">
        <f>C28/$C$38</f>
        <v>0.36916118015537425</v>
      </c>
      <c r="F28" s="268">
        <f>D28/$D$38</f>
        <v>0.36034632246141557</v>
      </c>
      <c r="G28" s="108">
        <f>(D28-C28)/C28</f>
        <v>-2.5813820937235889E-3</v>
      </c>
      <c r="H28" s="104">
        <f t="shared" si="14"/>
        <v>-2.3878073231450393E-2</v>
      </c>
      <c r="J28" s="30">
        <f>J29+J30</f>
        <v>65413.865000000027</v>
      </c>
      <c r="K28" s="262">
        <f>K29+K30</f>
        <v>64144.231000000043</v>
      </c>
      <c r="L28" s="38">
        <f t="shared" si="15"/>
        <v>0.15179441245735567</v>
      </c>
      <c r="M28" s="268">
        <f t="shared" si="16"/>
        <v>0.14518332634621484</v>
      </c>
      <c r="N28" s="108">
        <f t="shared" si="17"/>
        <v>-1.9409249094209356E-2</v>
      </c>
      <c r="O28" s="104">
        <f t="shared" si="18"/>
        <v>-4.3552895025026822E-2</v>
      </c>
      <c r="Q28" s="61">
        <f t="shared" ref="Q28:R30" si="20">(J28/C28)*10</f>
        <v>1.077258911069388</v>
      </c>
      <c r="R28" s="275">
        <f t="shared" si="20"/>
        <v>1.0590840250635334</v>
      </c>
      <c r="S28" s="113">
        <f t="shared" si="19"/>
        <v>-1.6871418578299345E-2</v>
      </c>
    </row>
    <row r="29" spans="1:19" ht="20.100000000000001" customHeight="1" x14ac:dyDescent="0.25">
      <c r="A29" s="15"/>
      <c r="B29" s="1" t="s">
        <v>6</v>
      </c>
      <c r="C29" s="28">
        <v>575330.5</v>
      </c>
      <c r="D29" s="261">
        <v>579901.44000000041</v>
      </c>
      <c r="E29" s="55">
        <f t="shared" ref="E29:E36" si="21">C29/$C$38</f>
        <v>0.34977092738653515</v>
      </c>
      <c r="F29" s="269">
        <f t="shared" ref="F29:F36" si="22">D29/$D$38</f>
        <v>0.34502224424102718</v>
      </c>
      <c r="G29" s="107">
        <f>(D29-C29)/C29</f>
        <v>7.9448942825044219E-3</v>
      </c>
      <c r="H29" s="103">
        <f>(F29-E29)/E29</f>
        <v>-1.3576551890661159E-2</v>
      </c>
      <c r="J29" s="28">
        <v>59437.815000000024</v>
      </c>
      <c r="K29" s="261">
        <v>60686.23200000004</v>
      </c>
      <c r="L29" s="55">
        <f>J29/$J$38</f>
        <v>0.13792684785823314</v>
      </c>
      <c r="M29" s="269">
        <f>K29/$K$38</f>
        <v>0.13735653055343522</v>
      </c>
      <c r="N29" s="107">
        <f>(K29-J29)/J29</f>
        <v>2.1003749885489822E-2</v>
      </c>
      <c r="O29" s="103">
        <f>(M29-L29)/L29</f>
        <v>-4.1349259673078244E-3</v>
      </c>
      <c r="Q29" s="60">
        <f t="shared" si="20"/>
        <v>1.0331073183152992</v>
      </c>
      <c r="R29" s="274">
        <f t="shared" si="20"/>
        <v>1.0464921763256874</v>
      </c>
      <c r="S29" s="112">
        <f t="shared" si="19"/>
        <v>1.2955922171004447E-2</v>
      </c>
    </row>
    <row r="30" spans="1:19" ht="20.100000000000001" customHeight="1" x14ac:dyDescent="0.25">
      <c r="A30" s="15"/>
      <c r="B30" s="1" t="s">
        <v>45</v>
      </c>
      <c r="C30" s="28">
        <v>31894.600000000013</v>
      </c>
      <c r="D30" s="261">
        <v>25756.180000000008</v>
      </c>
      <c r="E30" s="54">
        <f t="shared" si="21"/>
        <v>1.9390252768839111E-2</v>
      </c>
      <c r="F30" s="270">
        <f t="shared" si="22"/>
        <v>1.5324078220388374E-2</v>
      </c>
      <c r="G30" s="107">
        <f>(D30-C30)/C30</f>
        <v>-0.19245953860528123</v>
      </c>
      <c r="H30" s="103">
        <f>(F30-E30)/E30</f>
        <v>-0.20970198774227622</v>
      </c>
      <c r="J30" s="28">
        <v>5976.0500000000011</v>
      </c>
      <c r="K30" s="261">
        <v>3457.999000000003</v>
      </c>
      <c r="L30" s="54">
        <f>J30/$J$38</f>
        <v>1.3867564599122527E-2</v>
      </c>
      <c r="M30" s="270">
        <f>K30/$K$38</f>
        <v>7.8267957927796294E-3</v>
      </c>
      <c r="N30" s="107">
        <f>(K30-J30)/J30</f>
        <v>-0.4213570836924051</v>
      </c>
      <c r="O30" s="103">
        <f>(M30-L30)/L30</f>
        <v>-0.43560415840609301</v>
      </c>
      <c r="Q30" s="60">
        <f t="shared" si="20"/>
        <v>1.8736870818257632</v>
      </c>
      <c r="R30" s="274">
        <f t="shared" si="20"/>
        <v>1.342590011406972</v>
      </c>
      <c r="S30" s="112">
        <f t="shared" si="19"/>
        <v>-0.28345024928136781</v>
      </c>
    </row>
    <row r="31" spans="1:19" ht="20.100000000000001" customHeight="1" x14ac:dyDescent="0.25">
      <c r="A31" s="37" t="s">
        <v>43</v>
      </c>
      <c r="B31" s="22"/>
      <c r="C31" s="30">
        <f>SUM(C32:C34)</f>
        <v>590025.56000000029</v>
      </c>
      <c r="D31" s="262">
        <f>SUM(D32:D34)</f>
        <v>591130.69999999995</v>
      </c>
      <c r="E31" s="38">
        <f t="shared" si="21"/>
        <v>0.35870475718384448</v>
      </c>
      <c r="F31" s="268">
        <f t="shared" si="22"/>
        <v>0.35170328384383592</v>
      </c>
      <c r="G31" s="108">
        <f t="shared" si="13"/>
        <v>1.8730375002731477E-3</v>
      </c>
      <c r="H31" s="104">
        <f t="shared" si="14"/>
        <v>-1.9518763550772037E-2</v>
      </c>
      <c r="J31" s="30">
        <f>SUM(J32:J34)</f>
        <v>253426.83399999992</v>
      </c>
      <c r="K31" s="262">
        <f>SUM(K32:K34)</f>
        <v>255153.36000000007</v>
      </c>
      <c r="L31" s="38">
        <f t="shared" si="15"/>
        <v>0.58808292963514353</v>
      </c>
      <c r="M31" s="268">
        <f t="shared" si="16"/>
        <v>0.57751122674170385</v>
      </c>
      <c r="N31" s="108">
        <f t="shared" si="17"/>
        <v>6.8127197611605669E-3</v>
      </c>
      <c r="O31" s="104">
        <f t="shared" si="18"/>
        <v>-1.7976551198312343E-2</v>
      </c>
      <c r="Q31" s="61">
        <f t="shared" si="11"/>
        <v>4.2951839916901191</v>
      </c>
      <c r="R31" s="275">
        <f t="shared" si="12"/>
        <v>4.3163611702115983</v>
      </c>
      <c r="S31" s="113">
        <f t="shared" si="19"/>
        <v>4.9304473481114166E-3</v>
      </c>
    </row>
    <row r="32" spans="1:19" ht="20.100000000000001" customHeight="1" x14ac:dyDescent="0.25">
      <c r="A32" s="15"/>
      <c r="B32" s="5" t="s">
        <v>7</v>
      </c>
      <c r="C32" s="53">
        <v>571338.62000000023</v>
      </c>
      <c r="D32" s="263">
        <v>563547.81999999995</v>
      </c>
      <c r="E32" s="35">
        <f t="shared" si="21"/>
        <v>0.347344072614164</v>
      </c>
      <c r="F32" s="267">
        <f t="shared" si="22"/>
        <v>0.33529237932835321</v>
      </c>
      <c r="G32" s="107">
        <f t="shared" si="13"/>
        <v>-1.3636046518263155E-2</v>
      </c>
      <c r="H32" s="103">
        <f t="shared" si="14"/>
        <v>-3.4696700580228501E-2</v>
      </c>
      <c r="J32" s="53">
        <v>243227.28199999992</v>
      </c>
      <c r="K32" s="263">
        <v>242317.83400000006</v>
      </c>
      <c r="L32" s="35">
        <f t="shared" si="15"/>
        <v>0.564414629295938</v>
      </c>
      <c r="M32" s="267">
        <f t="shared" si="16"/>
        <v>0.54845944248875478</v>
      </c>
      <c r="N32" s="107">
        <f t="shared" si="17"/>
        <v>-3.7390871308583661E-3</v>
      </c>
      <c r="O32" s="103">
        <f t="shared" si="18"/>
        <v>-2.8268556445969581E-2</v>
      </c>
      <c r="Q32" s="60">
        <f t="shared" si="11"/>
        <v>4.2571475738853399</v>
      </c>
      <c r="R32" s="274">
        <f t="shared" si="12"/>
        <v>4.2998628581333183</v>
      </c>
      <c r="S32" s="112">
        <f t="shared" si="19"/>
        <v>1.0033780484850253E-2</v>
      </c>
    </row>
    <row r="33" spans="1:19" ht="20.100000000000001" customHeight="1" x14ac:dyDescent="0.25">
      <c r="A33" s="15"/>
      <c r="B33" s="5" t="s">
        <v>8</v>
      </c>
      <c r="C33" s="53">
        <v>14521.789999999997</v>
      </c>
      <c r="D33" s="263">
        <v>20381.29</v>
      </c>
      <c r="E33" s="35">
        <f t="shared" si="21"/>
        <v>8.8284906772933321E-3</v>
      </c>
      <c r="F33" s="267">
        <f t="shared" si="22"/>
        <v>1.2126195817563756E-2</v>
      </c>
      <c r="G33" s="107">
        <f t="shared" si="13"/>
        <v>0.40349708954612379</v>
      </c>
      <c r="H33" s="103">
        <f t="shared" si="14"/>
        <v>0.3735298887217543</v>
      </c>
      <c r="J33" s="53">
        <v>9096.1469999999972</v>
      </c>
      <c r="K33" s="263">
        <v>10862.894000000011</v>
      </c>
      <c r="L33" s="35">
        <f t="shared" si="15"/>
        <v>2.1107823081402351E-2</v>
      </c>
      <c r="M33" s="267">
        <f t="shared" si="16"/>
        <v>2.458695131392782E-2</v>
      </c>
      <c r="N33" s="107">
        <f t="shared" si="17"/>
        <v>0.19423026035089522</v>
      </c>
      <c r="O33" s="103">
        <f t="shared" si="18"/>
        <v>0.16482648253721882</v>
      </c>
      <c r="Q33" s="60">
        <f t="shared" si="11"/>
        <v>6.2637918603698299</v>
      </c>
      <c r="R33" s="274">
        <f t="shared" si="12"/>
        <v>5.3298363351878173</v>
      </c>
      <c r="S33" s="112">
        <f t="shared" si="19"/>
        <v>-0.14910385689713349</v>
      </c>
    </row>
    <row r="34" spans="1:19" ht="20.100000000000001" customHeight="1" x14ac:dyDescent="0.25">
      <c r="A34" s="56"/>
      <c r="B34" s="57" t="s">
        <v>9</v>
      </c>
      <c r="C34" s="58">
        <v>4165.1499999999996</v>
      </c>
      <c r="D34" s="264">
        <v>7201.5900000000038</v>
      </c>
      <c r="E34" s="59">
        <f t="shared" si="21"/>
        <v>2.5321938923871181E-3</v>
      </c>
      <c r="F34" s="271">
        <f t="shared" si="22"/>
        <v>4.2847086979189743E-3</v>
      </c>
      <c r="G34" s="107">
        <f t="shared" si="13"/>
        <v>0.72901095998943721</v>
      </c>
      <c r="H34" s="103">
        <f t="shared" si="14"/>
        <v>0.69209344940001705</v>
      </c>
      <c r="J34" s="58">
        <v>1103.405</v>
      </c>
      <c r="K34" s="264">
        <v>1972.6319999999994</v>
      </c>
      <c r="L34" s="59">
        <f t="shared" si="15"/>
        <v>2.5604772578031957E-3</v>
      </c>
      <c r="M34" s="271">
        <f t="shared" si="16"/>
        <v>4.4648329390212221E-3</v>
      </c>
      <c r="N34" s="107">
        <f t="shared" si="17"/>
        <v>0.78776786402091659</v>
      </c>
      <c r="O34" s="103">
        <f t="shared" si="18"/>
        <v>0.74375028148146893</v>
      </c>
      <c r="Q34" s="60">
        <f t="shared" si="11"/>
        <v>2.6491362856079617</v>
      </c>
      <c r="R34" s="274">
        <f t="shared" si="12"/>
        <v>2.7391617684427998</v>
      </c>
      <c r="S34" s="112">
        <f t="shared" si="19"/>
        <v>3.3982956378621268E-2</v>
      </c>
    </row>
    <row r="35" spans="1:19" ht="20.100000000000001" customHeight="1" x14ac:dyDescent="0.25">
      <c r="A35" s="15" t="s">
        <v>46</v>
      </c>
      <c r="B35" s="5"/>
      <c r="C35" s="53">
        <v>9037.65</v>
      </c>
      <c r="D35" s="263">
        <v>2609.1999999999998</v>
      </c>
      <c r="E35" s="35">
        <f t="shared" si="21"/>
        <v>5.4944196803314261E-3</v>
      </c>
      <c r="F35" s="267">
        <f t="shared" si="22"/>
        <v>1.5523880052335916E-3</v>
      </c>
      <c r="G35" s="109">
        <f>(D35-C35)/C35</f>
        <v>-0.71129663131455634</v>
      </c>
      <c r="H35" s="105">
        <f>(F35-E35)/E35</f>
        <v>-0.71746097030215383</v>
      </c>
      <c r="J35" s="53">
        <v>2327.75</v>
      </c>
      <c r="K35" s="263">
        <v>541.13599999999997</v>
      </c>
      <c r="L35" s="35">
        <f>J35/$J$38</f>
        <v>5.4015986304678599E-3</v>
      </c>
      <c r="M35" s="267">
        <f>K35/$K$38</f>
        <v>1.2248010968544506E-3</v>
      </c>
      <c r="N35" s="109">
        <f>(K35-J35)/J35</f>
        <v>-0.76752829986038018</v>
      </c>
      <c r="O35" s="105">
        <f>(M35-L35)/L35</f>
        <v>-0.77325210911711806</v>
      </c>
      <c r="Q35" s="101">
        <f>(J35/C35)*10</f>
        <v>2.5756142360016154</v>
      </c>
      <c r="R35" s="276">
        <f>(K35/D35)*10</f>
        <v>2.0739537022842249</v>
      </c>
      <c r="S35" s="114">
        <f t="shared" si="19"/>
        <v>-0.19477316389436039</v>
      </c>
    </row>
    <row r="36" spans="1:19" ht="20.100000000000001" customHeight="1" x14ac:dyDescent="0.25">
      <c r="A36" s="15" t="s">
        <v>10</v>
      </c>
      <c r="B36" s="1"/>
      <c r="C36" s="28">
        <v>8538.5499999999938</v>
      </c>
      <c r="D36" s="261">
        <v>4086.1599999999985</v>
      </c>
      <c r="E36" s="35">
        <f t="shared" si="21"/>
        <v>5.1909929197848847E-3</v>
      </c>
      <c r="F36" s="267">
        <f t="shared" si="22"/>
        <v>2.4311305271597773E-3</v>
      </c>
      <c r="G36" s="107">
        <f t="shared" si="13"/>
        <v>-0.52144567871594116</v>
      </c>
      <c r="H36" s="103">
        <f t="shared" si="14"/>
        <v>-0.53166367885153587</v>
      </c>
      <c r="J36" s="28">
        <v>2311.0489999999986</v>
      </c>
      <c r="K36" s="261">
        <v>2525.1970000000024</v>
      </c>
      <c r="L36" s="35">
        <f t="shared" si="15"/>
        <v>5.3628435671116362E-3</v>
      </c>
      <c r="M36" s="267">
        <f t="shared" si="16"/>
        <v>5.7155023051018074E-3</v>
      </c>
      <c r="N36" s="107">
        <f t="shared" si="17"/>
        <v>9.2662682617289341E-2</v>
      </c>
      <c r="O36" s="103">
        <f t="shared" si="18"/>
        <v>6.5759654104568452E-2</v>
      </c>
      <c r="Q36" s="60">
        <f t="shared" si="11"/>
        <v>2.7066059225512533</v>
      </c>
      <c r="R36" s="274">
        <f t="shared" si="12"/>
        <v>6.1798779294007167</v>
      </c>
      <c r="S36" s="112">
        <f t="shared" si="19"/>
        <v>1.283257373343641</v>
      </c>
    </row>
    <row r="37" spans="1:19" ht="20.100000000000001" customHeight="1" thickBot="1" x14ac:dyDescent="0.3">
      <c r="A37" s="15" t="s">
        <v>11</v>
      </c>
      <c r="B37" s="17"/>
      <c r="C37" s="32">
        <v>12672.509999999998</v>
      </c>
      <c r="D37" s="265">
        <v>14283.029999999997</v>
      </c>
      <c r="E37" s="36">
        <f>C37/$C$38</f>
        <v>7.7042249194421994E-3</v>
      </c>
      <c r="F37" s="272">
        <f>D37/$D$38</f>
        <v>8.4979321057763076E-3</v>
      </c>
      <c r="G37" s="110">
        <f t="shared" si="13"/>
        <v>0.12708768823224434</v>
      </c>
      <c r="H37" s="106">
        <f t="shared" si="14"/>
        <v>0.10302232796074365</v>
      </c>
      <c r="J37" s="32">
        <v>2585.2059999999988</v>
      </c>
      <c r="K37" s="265">
        <v>3116.3889999999974</v>
      </c>
      <c r="L37" s="36">
        <f t="shared" si="15"/>
        <v>5.999031334583735E-3</v>
      </c>
      <c r="M37" s="272">
        <f t="shared" si="16"/>
        <v>7.0535995857328691E-3</v>
      </c>
      <c r="N37" s="110">
        <f t="shared" si="17"/>
        <v>0.20547027973786186</v>
      </c>
      <c r="O37" s="106">
        <f t="shared" si="18"/>
        <v>0.17578975543429284</v>
      </c>
      <c r="Q37" s="102">
        <f t="shared" si="11"/>
        <v>2.0400110159707898</v>
      </c>
      <c r="R37" s="277">
        <f t="shared" si="12"/>
        <v>2.181882275679599</v>
      </c>
      <c r="S37" s="115">
        <f>(R37-Q37)/Q37</f>
        <v>6.9544359612830939E-2</v>
      </c>
    </row>
    <row r="38" spans="1:19" ht="26.25" customHeight="1" thickBot="1" x14ac:dyDescent="0.3">
      <c r="A38" s="19" t="s">
        <v>12</v>
      </c>
      <c r="B38" s="95"/>
      <c r="C38" s="96">
        <f>C26+C27+C28+C31+C35+C36+C37</f>
        <v>1644877.9900000002</v>
      </c>
      <c r="D38" s="266">
        <f>D26+D27+D28+D31+D35+D36+D37</f>
        <v>1680765.37</v>
      </c>
      <c r="E38" s="97">
        <f>C38/$C$38</f>
        <v>1</v>
      </c>
      <c r="F38" s="273">
        <f>D38/$D$38</f>
        <v>1</v>
      </c>
      <c r="G38" s="110">
        <f t="shared" si="13"/>
        <v>2.1817654694254791E-2</v>
      </c>
      <c r="H38" s="106">
        <f t="shared" si="14"/>
        <v>0</v>
      </c>
      <c r="I38" s="2"/>
      <c r="J38" s="96">
        <f>J26+J27+J28+J31+J35+J36+J37</f>
        <v>430937.23899999983</v>
      </c>
      <c r="K38" s="266">
        <f>K26+K27+K28+K31+K35+K36+K37</f>
        <v>441815.41100000002</v>
      </c>
      <c r="L38" s="97">
        <f>L26+L27+L28+L31+L35+L36+L37</f>
        <v>0.99999999999999978</v>
      </c>
      <c r="M38" s="273">
        <f>M26+M27+M28+M31+M35+M36+M37</f>
        <v>1</v>
      </c>
      <c r="N38" s="110">
        <f t="shared" si="17"/>
        <v>2.5243054012327303E-2</v>
      </c>
      <c r="O38" s="106">
        <v>0</v>
      </c>
      <c r="P38" s="2"/>
      <c r="Q38" s="40">
        <f t="shared" si="11"/>
        <v>2.6198735810186125</v>
      </c>
      <c r="R38" s="278">
        <f t="shared" si="12"/>
        <v>2.6286560806521138</v>
      </c>
      <c r="S38" s="115">
        <f>(R38-Q38)/Q38</f>
        <v>3.3522608484363018E-3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68" t="s">
        <v>16</v>
      </c>
      <c r="B42" s="376"/>
      <c r="C42" s="379" t="s">
        <v>1</v>
      </c>
      <c r="D42" s="381"/>
      <c r="E42" s="375" t="s">
        <v>13</v>
      </c>
      <c r="F42" s="375"/>
      <c r="G42" s="379" t="s">
        <v>14</v>
      </c>
      <c r="H42" s="380"/>
      <c r="J42" s="387">
        <v>1000</v>
      </c>
      <c r="K42" s="375"/>
      <c r="L42" s="388" t="s">
        <v>13</v>
      </c>
      <c r="M42" s="389"/>
      <c r="N42" s="375" t="s">
        <v>14</v>
      </c>
      <c r="O42" s="380"/>
      <c r="Q42" s="374" t="s">
        <v>23</v>
      </c>
      <c r="R42" s="375"/>
      <c r="S42" s="243" t="s">
        <v>0</v>
      </c>
    </row>
    <row r="43" spans="1:19" ht="15" customHeight="1" x14ac:dyDescent="0.25">
      <c r="A43" s="377"/>
      <c r="B43" s="378"/>
      <c r="C43" s="382" t="str">
        <f>C5</f>
        <v>jan - dez</v>
      </c>
      <c r="D43" s="373"/>
      <c r="E43" s="383" t="str">
        <f>C5</f>
        <v>jan - dez</v>
      </c>
      <c r="F43" s="383"/>
      <c r="G43" s="382" t="str">
        <f>C5</f>
        <v>jan - dez</v>
      </c>
      <c r="H43" s="384"/>
      <c r="J43" s="372" t="str">
        <f>C5</f>
        <v>jan - dez</v>
      </c>
      <c r="K43" s="383"/>
      <c r="L43" s="385" t="str">
        <f>C5</f>
        <v>jan - dez</v>
      </c>
      <c r="M43" s="386"/>
      <c r="N43" s="383" t="str">
        <f>C5</f>
        <v>jan - dez</v>
      </c>
      <c r="O43" s="384"/>
      <c r="Q43" s="372" t="str">
        <f>C5</f>
        <v>jan - dez</v>
      </c>
      <c r="R43" s="373"/>
      <c r="S43" s="244" t="str">
        <f>S24</f>
        <v>2017 /2016</v>
      </c>
    </row>
    <row r="44" spans="1:19" ht="15.75" customHeight="1" x14ac:dyDescent="0.25">
      <c r="A44" s="377"/>
      <c r="B44" s="378"/>
      <c r="C44" s="259">
        <f>C6</f>
        <v>2016</v>
      </c>
      <c r="D44" s="257">
        <f>D6</f>
        <v>2017</v>
      </c>
      <c r="E44" s="254">
        <f>C6</f>
        <v>2016</v>
      </c>
      <c r="F44" s="257">
        <f>D6</f>
        <v>2017</v>
      </c>
      <c r="G44" s="259" t="s">
        <v>1</v>
      </c>
      <c r="H44" s="260" t="s">
        <v>15</v>
      </c>
      <c r="J44" s="253">
        <f>C6</f>
        <v>2016</v>
      </c>
      <c r="K44" s="258">
        <f>D6</f>
        <v>2017</v>
      </c>
      <c r="L44" s="256">
        <f>C6</f>
        <v>2016</v>
      </c>
      <c r="M44" s="257">
        <f>D6</f>
        <v>2017</v>
      </c>
      <c r="N44" s="255">
        <v>1000</v>
      </c>
      <c r="O44" s="260" t="s">
        <v>15</v>
      </c>
      <c r="Q44" s="253">
        <f>Q25</f>
        <v>2016</v>
      </c>
      <c r="R44" s="258">
        <f>R25</f>
        <v>2017</v>
      </c>
      <c r="S44" s="244" t="s">
        <v>24</v>
      </c>
    </row>
    <row r="45" spans="1:19" ht="20.100000000000001" customHeight="1" x14ac:dyDescent="0.25">
      <c r="A45" s="15" t="s">
        <v>4</v>
      </c>
      <c r="B45" s="1"/>
      <c r="C45" s="28">
        <v>299208.62000000034</v>
      </c>
      <c r="D45" s="261">
        <v>320358.26999999955</v>
      </c>
      <c r="E45" s="35">
        <f>C45/$C$57</f>
        <v>0.26414276695931577</v>
      </c>
      <c r="F45" s="267">
        <f>D45/$D$57</f>
        <v>0.24547585540054587</v>
      </c>
      <c r="G45" s="107">
        <f>(D45-C45)/C45</f>
        <v>7.0685296432967684E-2</v>
      </c>
      <c r="H45" s="103">
        <f>(F45-E45)/E45</f>
        <v>-7.0669781246158622E-2</v>
      </c>
      <c r="J45" s="28">
        <v>99533.619999999893</v>
      </c>
      <c r="K45" s="261">
        <v>111610.77199999991</v>
      </c>
      <c r="L45" s="35">
        <f>J45/$J$57</f>
        <v>0.34001472412100037</v>
      </c>
      <c r="M45" s="267">
        <f>K45/$K$57</f>
        <v>0.33206781590136475</v>
      </c>
      <c r="N45" s="107">
        <f>(K45-J45)/J45</f>
        <v>0.12133741342874929</v>
      </c>
      <c r="O45" s="103">
        <f>(M45-L45)/L45</f>
        <v>-2.3372247305406595E-2</v>
      </c>
      <c r="Q45" s="60">
        <f t="shared" ref="Q45:R47" si="23">(J45/C45)*10</f>
        <v>3.3265625836581774</v>
      </c>
      <c r="R45" s="274">
        <f t="shared" si="23"/>
        <v>3.4839360319931827</v>
      </c>
      <c r="S45" s="112">
        <f>(R45-Q45)/Q45</f>
        <v>4.7308127948082611E-2</v>
      </c>
    </row>
    <row r="46" spans="1:19" ht="20.100000000000001" customHeight="1" x14ac:dyDescent="0.25">
      <c r="A46" s="15" t="s">
        <v>5</v>
      </c>
      <c r="B46" s="1"/>
      <c r="C46" s="28">
        <v>263761.36999999994</v>
      </c>
      <c r="D46" s="261">
        <v>321249.71000000043</v>
      </c>
      <c r="E46" s="35">
        <f>C46/$C$57</f>
        <v>0.23284976913024685</v>
      </c>
      <c r="F46" s="267">
        <f>D46/$D$57</f>
        <v>0.24615892500426947</v>
      </c>
      <c r="G46" s="107">
        <f>(D46-C46)/C46</f>
        <v>0.21795587428136465</v>
      </c>
      <c r="H46" s="103">
        <f>(F46-E46)/E46</f>
        <v>5.7157694094933854E-2</v>
      </c>
      <c r="J46" s="28">
        <v>66953.893999999869</v>
      </c>
      <c r="K46" s="261">
        <v>83321.647000000085</v>
      </c>
      <c r="L46" s="35">
        <f>J46/$J$57</f>
        <v>0.22871980138205242</v>
      </c>
      <c r="M46" s="267">
        <f>K46/$K$57</f>
        <v>0.24790113750485079</v>
      </c>
      <c r="N46" s="107">
        <f>(K46-J46)/J46</f>
        <v>0.24446304795954432</v>
      </c>
      <c r="O46" s="103">
        <f>(M46-L46)/L46</f>
        <v>8.3863906871613478E-2</v>
      </c>
      <c r="Q46" s="60">
        <f t="shared" si="23"/>
        <v>2.5384268363483207</v>
      </c>
      <c r="R46" s="274">
        <f t="shared" si="23"/>
        <v>2.5936722868948263</v>
      </c>
      <c r="S46" s="112">
        <f>(R46-Q46)/Q46</f>
        <v>2.1763656826910775E-2</v>
      </c>
    </row>
    <row r="47" spans="1:19" ht="20.100000000000001" customHeight="1" x14ac:dyDescent="0.25">
      <c r="A47" s="37" t="s">
        <v>44</v>
      </c>
      <c r="B47" s="22"/>
      <c r="C47" s="30">
        <f>C48+C49</f>
        <v>462593.63000000012</v>
      </c>
      <c r="D47" s="262">
        <f>D48+D49</f>
        <v>550893.06000000029</v>
      </c>
      <c r="E47" s="38">
        <f>C47/$C$57</f>
        <v>0.4083798167511144</v>
      </c>
      <c r="F47" s="268">
        <f>D47/$D$57</f>
        <v>0.42212409605572065</v>
      </c>
      <c r="G47" s="108">
        <f>(D47-C47)/C47</f>
        <v>0.19087904431368877</v>
      </c>
      <c r="H47" s="104">
        <f>(F47-E47)/E47</f>
        <v>3.3655628267698294E-2</v>
      </c>
      <c r="J47" s="30">
        <f>J48+J49</f>
        <v>44471.61400000006</v>
      </c>
      <c r="K47" s="262">
        <f>K48+K49</f>
        <v>55795.189999999835</v>
      </c>
      <c r="L47" s="38">
        <f>J47/$J$57</f>
        <v>0.15191855340362034</v>
      </c>
      <c r="M47" s="268">
        <f>K47/$K$57</f>
        <v>0.16600357249658326</v>
      </c>
      <c r="N47" s="108">
        <f>(K47-J47)/J47</f>
        <v>0.25462480403791415</v>
      </c>
      <c r="O47" s="104">
        <f>(M47-L47)/L47</f>
        <v>9.2714278653914975E-2</v>
      </c>
      <c r="Q47" s="61">
        <f t="shared" si="23"/>
        <v>0.96135379123141074</v>
      </c>
      <c r="R47" s="275">
        <f t="shared" si="23"/>
        <v>1.0128134487662597</v>
      </c>
      <c r="S47" s="113">
        <f>(R47-Q47)/Q47</f>
        <v>5.3528324332016812E-2</v>
      </c>
    </row>
    <row r="48" spans="1:19" ht="20.100000000000001" customHeight="1" x14ac:dyDescent="0.25">
      <c r="A48" s="15"/>
      <c r="B48" s="1" t="s">
        <v>6</v>
      </c>
      <c r="C48" s="28">
        <v>455741.66000000009</v>
      </c>
      <c r="D48" s="261">
        <v>543590.18000000028</v>
      </c>
      <c r="E48" s="55">
        <f t="shared" ref="E48:E54" si="24">C48/$C$57</f>
        <v>0.40233086563826803</v>
      </c>
      <c r="F48" s="269">
        <f t="shared" ref="F48:F54" si="25">D48/$D$57</f>
        <v>0.41652823391397686</v>
      </c>
      <c r="G48" s="107">
        <f t="shared" ref="G48:G56" si="26">(D48-C48)/C48</f>
        <v>0.19275946816009792</v>
      </c>
      <c r="H48" s="103">
        <f t="shared" ref="H48:H56" si="27">(F48-E48)/E48</f>
        <v>3.5287792929299032E-2</v>
      </c>
      <c r="J48" s="28">
        <v>42969.283000000061</v>
      </c>
      <c r="K48" s="261">
        <v>53956.270999999833</v>
      </c>
      <c r="L48" s="55">
        <f t="shared" ref="L48:L55" si="28">J48/$J$57</f>
        <v>0.14678647179638626</v>
      </c>
      <c r="M48" s="269">
        <f t="shared" ref="M48:M55" si="29">K48/$K$57</f>
        <v>0.16053236389362224</v>
      </c>
      <c r="N48" s="107">
        <f t="shared" ref="N48:N55" si="30">(K48-J48)/J48</f>
        <v>0.25569400355132194</v>
      </c>
      <c r="O48" s="103">
        <f t="shared" ref="O48:O55" si="31">(M48-L48)/L48</f>
        <v>9.3645496952222462E-2</v>
      </c>
      <c r="Q48" s="60">
        <f t="shared" ref="Q48:Q55" si="32">(J48/C48)*10</f>
        <v>0.94284299135611294</v>
      </c>
      <c r="R48" s="274">
        <f t="shared" ref="R48:R55" si="33">(K48/D48)*10</f>
        <v>0.99259098094818055</v>
      </c>
      <c r="S48" s="112">
        <f t="shared" ref="S48:S55" si="34">(R48-Q48)/Q48</f>
        <v>5.2763811205208115E-2</v>
      </c>
    </row>
    <row r="49" spans="1:19" ht="20.100000000000001" customHeight="1" x14ac:dyDescent="0.25">
      <c r="A49" s="15"/>
      <c r="B49" s="1" t="s">
        <v>45</v>
      </c>
      <c r="C49" s="28">
        <v>6851.9700000000084</v>
      </c>
      <c r="D49" s="261">
        <v>7302.8800000000101</v>
      </c>
      <c r="E49" s="54">
        <f t="shared" si="24"/>
        <v>6.0489511128463576E-3</v>
      </c>
      <c r="F49" s="270">
        <f t="shared" si="25"/>
        <v>5.5958621417438147E-3</v>
      </c>
      <c r="G49" s="107">
        <f t="shared" si="26"/>
        <v>6.5807351754313154E-2</v>
      </c>
      <c r="H49" s="103">
        <f t="shared" si="27"/>
        <v>-7.4903725067359678E-2</v>
      </c>
      <c r="J49" s="28">
        <v>1502.3310000000001</v>
      </c>
      <c r="K49" s="261">
        <v>1838.918999999999</v>
      </c>
      <c r="L49" s="54">
        <f t="shared" si="28"/>
        <v>5.1320816072340904E-3</v>
      </c>
      <c r="M49" s="270">
        <f t="shared" si="29"/>
        <v>5.4712086029610283E-3</v>
      </c>
      <c r="N49" s="107">
        <f t="shared" si="30"/>
        <v>0.22404383587904317</v>
      </c>
      <c r="O49" s="103">
        <f t="shared" si="31"/>
        <v>6.607981354951771E-2</v>
      </c>
      <c r="Q49" s="60">
        <f t="shared" si="32"/>
        <v>2.1925533824578891</v>
      </c>
      <c r="R49" s="274">
        <f t="shared" si="33"/>
        <v>2.5180736914751387</v>
      </c>
      <c r="S49" s="112">
        <f t="shared" si="34"/>
        <v>0.14846630947353986</v>
      </c>
    </row>
    <row r="50" spans="1:19" ht="20.100000000000001" customHeight="1" x14ac:dyDescent="0.25">
      <c r="A50" s="37" t="s">
        <v>43</v>
      </c>
      <c r="B50" s="22"/>
      <c r="C50" s="30">
        <f>SUM(C51:C53)</f>
        <v>88368.759999999937</v>
      </c>
      <c r="D50" s="262">
        <f>SUM(D51:D53)</f>
        <v>91557.180000000008</v>
      </c>
      <c r="E50" s="38">
        <f t="shared" si="24"/>
        <v>7.8012353986204208E-2</v>
      </c>
      <c r="F50" s="268">
        <f t="shared" si="25"/>
        <v>7.0156069573486537E-2</v>
      </c>
      <c r="G50" s="108">
        <f t="shared" si="26"/>
        <v>3.6080850291438663E-2</v>
      </c>
      <c r="H50" s="104">
        <f t="shared" si="27"/>
        <v>-0.10070564482783054</v>
      </c>
      <c r="J50" s="30">
        <f>SUM(J51:J53)</f>
        <v>74208.885000000009</v>
      </c>
      <c r="K50" s="262">
        <f>SUM(K51:K53)</f>
        <v>77496.328999999954</v>
      </c>
      <c r="L50" s="38">
        <f t="shared" si="28"/>
        <v>0.25350342487897126</v>
      </c>
      <c r="M50" s="268">
        <f t="shared" si="29"/>
        <v>0.23056947147900383</v>
      </c>
      <c r="N50" s="108">
        <f t="shared" si="30"/>
        <v>4.4299870561320849E-2</v>
      </c>
      <c r="O50" s="104">
        <f t="shared" si="31"/>
        <v>-9.0468021924818801E-2</v>
      </c>
      <c r="Q50" s="61">
        <f t="shared" si="32"/>
        <v>8.3976379209123291</v>
      </c>
      <c r="R50" s="275">
        <f t="shared" si="33"/>
        <v>8.4642546876170659</v>
      </c>
      <c r="S50" s="113">
        <f t="shared" si="34"/>
        <v>7.9327981668325491E-3</v>
      </c>
    </row>
    <row r="51" spans="1:19" ht="20.100000000000001" customHeight="1" x14ac:dyDescent="0.25">
      <c r="A51" s="15"/>
      <c r="B51" s="5" t="s">
        <v>7</v>
      </c>
      <c r="C51" s="53">
        <v>79536.369999999937</v>
      </c>
      <c r="D51" s="263">
        <v>81261.440000000002</v>
      </c>
      <c r="E51" s="35">
        <f t="shared" si="24"/>
        <v>7.0215078849332188E-2</v>
      </c>
      <c r="F51" s="267">
        <f t="shared" si="25"/>
        <v>6.2266916022115371E-2</v>
      </c>
      <c r="G51" s="107">
        <f t="shared" si="26"/>
        <v>2.1689071301595315E-2</v>
      </c>
      <c r="H51" s="103">
        <f t="shared" si="27"/>
        <v>-0.11319737807703696</v>
      </c>
      <c r="J51" s="53">
        <v>68210.306000000011</v>
      </c>
      <c r="K51" s="263">
        <v>69835.809999999954</v>
      </c>
      <c r="L51" s="35">
        <f t="shared" si="28"/>
        <v>0.23301180422051407</v>
      </c>
      <c r="M51" s="267">
        <f t="shared" si="29"/>
        <v>0.20777765875862492</v>
      </c>
      <c r="N51" s="107">
        <f t="shared" si="30"/>
        <v>2.3830768329934516E-2</v>
      </c>
      <c r="O51" s="103">
        <f t="shared" si="31"/>
        <v>-0.10829556702633165</v>
      </c>
      <c r="Q51" s="60">
        <f t="shared" si="32"/>
        <v>8.5759893241293348</v>
      </c>
      <c r="R51" s="274">
        <f t="shared" si="33"/>
        <v>8.5939665848894577</v>
      </c>
      <c r="S51" s="112">
        <f t="shared" si="34"/>
        <v>2.0962317093308736E-3</v>
      </c>
    </row>
    <row r="52" spans="1:19" ht="20.100000000000001" customHeight="1" x14ac:dyDescent="0.25">
      <c r="A52" s="15"/>
      <c r="B52" s="5" t="s">
        <v>8</v>
      </c>
      <c r="C52" s="53">
        <v>6986.3300000000036</v>
      </c>
      <c r="D52" s="263">
        <v>8412.8299999999981</v>
      </c>
      <c r="E52" s="35">
        <f t="shared" si="24"/>
        <v>6.1675647482712067E-3</v>
      </c>
      <c r="F52" s="267">
        <f t="shared" si="25"/>
        <v>6.4463659408242422E-3</v>
      </c>
      <c r="G52" s="107">
        <f t="shared" si="26"/>
        <v>0.20418445736173269</v>
      </c>
      <c r="H52" s="103">
        <f t="shared" si="27"/>
        <v>4.5204420858521936E-2</v>
      </c>
      <c r="J52" s="53">
        <v>5066.9059999999981</v>
      </c>
      <c r="K52" s="263">
        <v>6686.5790000000015</v>
      </c>
      <c r="L52" s="35">
        <f t="shared" si="28"/>
        <v>1.7308951947463003E-2</v>
      </c>
      <c r="M52" s="267">
        <f t="shared" si="29"/>
        <v>1.9894116352693392E-2</v>
      </c>
      <c r="N52" s="107">
        <f t="shared" si="30"/>
        <v>0.3196572030347522</v>
      </c>
      <c r="O52" s="103">
        <f t="shared" si="31"/>
        <v>0.14935418464832584</v>
      </c>
      <c r="Q52" s="60">
        <f t="shared" si="32"/>
        <v>7.2526004354217388</v>
      </c>
      <c r="R52" s="274">
        <f t="shared" si="33"/>
        <v>7.9480733593808539</v>
      </c>
      <c r="S52" s="112">
        <f t="shared" si="34"/>
        <v>9.5892904917582622E-2</v>
      </c>
    </row>
    <row r="53" spans="1:19" ht="20.100000000000001" customHeight="1" x14ac:dyDescent="0.25">
      <c r="A53" s="56"/>
      <c r="B53" s="57" t="s">
        <v>9</v>
      </c>
      <c r="C53" s="58">
        <v>1846.0600000000013</v>
      </c>
      <c r="D53" s="264">
        <v>1882.9100000000003</v>
      </c>
      <c r="E53" s="59">
        <f t="shared" si="24"/>
        <v>1.629710388600817E-3</v>
      </c>
      <c r="F53" s="271">
        <f t="shared" si="25"/>
        <v>1.4427876105469121E-3</v>
      </c>
      <c r="G53" s="107">
        <f t="shared" si="26"/>
        <v>1.9961431372760893E-2</v>
      </c>
      <c r="H53" s="103">
        <f t="shared" si="27"/>
        <v>-0.11469692981118375</v>
      </c>
      <c r="J53" s="58">
        <v>931.67299999999966</v>
      </c>
      <c r="K53" s="264">
        <v>973.94000000000017</v>
      </c>
      <c r="L53" s="59">
        <f t="shared" si="28"/>
        <v>3.1826687109941846E-3</v>
      </c>
      <c r="M53" s="271">
        <f t="shared" si="29"/>
        <v>2.8976963676855087E-3</v>
      </c>
      <c r="N53" s="107">
        <f t="shared" si="30"/>
        <v>4.5366775682026336E-2</v>
      </c>
      <c r="O53" s="103">
        <f t="shared" si="31"/>
        <v>-8.9538801925651182E-2</v>
      </c>
      <c r="Q53" s="60">
        <f t="shared" si="32"/>
        <v>5.0468186299470164</v>
      </c>
      <c r="R53" s="274">
        <f t="shared" si="33"/>
        <v>5.1725255057331481</v>
      </c>
      <c r="S53" s="112">
        <f t="shared" si="34"/>
        <v>2.490814213932856E-2</v>
      </c>
    </row>
    <row r="54" spans="1:19" ht="20.100000000000001" customHeight="1" x14ac:dyDescent="0.25">
      <c r="A54" s="15" t="s">
        <v>46</v>
      </c>
      <c r="B54" s="5"/>
      <c r="C54" s="53">
        <v>449.5</v>
      </c>
      <c r="D54" s="263">
        <v>763.78000000000009</v>
      </c>
      <c r="E54" s="35">
        <f t="shared" si="24"/>
        <v>3.968206990434042E-4</v>
      </c>
      <c r="F54" s="267">
        <f t="shared" si="25"/>
        <v>5.8524959832574077E-4</v>
      </c>
      <c r="G54" s="109">
        <f t="shared" si="26"/>
        <v>0.69917686318131278</v>
      </c>
      <c r="H54" s="105">
        <f t="shared" si="27"/>
        <v>0.47484644761871719</v>
      </c>
      <c r="J54" s="53">
        <v>261.74300000000011</v>
      </c>
      <c r="K54" s="263">
        <v>398.86399999999992</v>
      </c>
      <c r="L54" s="35">
        <f t="shared" si="28"/>
        <v>8.9413480526080659E-4</v>
      </c>
      <c r="M54" s="267">
        <f t="shared" si="29"/>
        <v>1.1867124915297784E-3</v>
      </c>
      <c r="N54" s="109">
        <f t="shared" si="30"/>
        <v>0.52387647425145945</v>
      </c>
      <c r="O54" s="105">
        <f t="shared" si="31"/>
        <v>0.32721876449450032</v>
      </c>
      <c r="Q54" s="101">
        <f t="shared" si="32"/>
        <v>5.8229810901001136</v>
      </c>
      <c r="R54" s="276">
        <f t="shared" si="33"/>
        <v>5.2222367697504506</v>
      </c>
      <c r="S54" s="114">
        <f t="shared" si="34"/>
        <v>-0.10316782951107514</v>
      </c>
    </row>
    <row r="55" spans="1:19" ht="20.100000000000001" customHeight="1" x14ac:dyDescent="0.25">
      <c r="A55" s="15" t="s">
        <v>10</v>
      </c>
      <c r="B55" s="1"/>
      <c r="C55" s="28">
        <v>9152.4100000000071</v>
      </c>
      <c r="D55" s="261">
        <v>9861.5100000000202</v>
      </c>
      <c r="E55" s="35">
        <f>C55/$C$57</f>
        <v>8.0797902872788568E-3</v>
      </c>
      <c r="F55" s="267">
        <f>D55/$D$57</f>
        <v>7.5564230097479469E-3</v>
      </c>
      <c r="G55" s="107">
        <f t="shared" si="26"/>
        <v>7.7476861285717374E-2</v>
      </c>
      <c r="H55" s="103">
        <f t="shared" si="27"/>
        <v>-6.477485911421739E-2</v>
      </c>
      <c r="J55" s="28">
        <v>5641.3879999999936</v>
      </c>
      <c r="K55" s="261">
        <v>5718.1240000000034</v>
      </c>
      <c r="L55" s="35">
        <f t="shared" si="28"/>
        <v>1.9271427930376908E-2</v>
      </c>
      <c r="M55" s="267">
        <f t="shared" si="29"/>
        <v>1.7012739126409573E-2</v>
      </c>
      <c r="N55" s="107">
        <f t="shared" si="30"/>
        <v>1.3602326236027369E-2</v>
      </c>
      <c r="O55" s="103">
        <f t="shared" si="31"/>
        <v>-0.11720401893037929</v>
      </c>
      <c r="Q55" s="60">
        <f t="shared" si="32"/>
        <v>6.1638278879551827</v>
      </c>
      <c r="R55" s="274">
        <f t="shared" si="33"/>
        <v>5.7984264073148957</v>
      </c>
      <c r="S55" s="112">
        <f t="shared" si="34"/>
        <v>-5.928158399009207E-2</v>
      </c>
    </row>
    <row r="56" spans="1:19" ht="20.100000000000001" customHeight="1" thickBot="1" x14ac:dyDescent="0.3">
      <c r="A56" s="15" t="s">
        <v>11</v>
      </c>
      <c r="B56" s="17"/>
      <c r="C56" s="32">
        <v>9219.1200000000063</v>
      </c>
      <c r="D56" s="265">
        <v>10366.510000000004</v>
      </c>
      <c r="E56" s="36">
        <f>C56/$C$57</f>
        <v>8.1386821867965101E-3</v>
      </c>
      <c r="F56" s="272">
        <f>D56/$D$57</f>
        <v>7.9433813579038153E-3</v>
      </c>
      <c r="G56" s="110">
        <f t="shared" si="26"/>
        <v>0.1244576488862274</v>
      </c>
      <c r="H56" s="106">
        <f t="shared" si="27"/>
        <v>-2.3996615718639785E-2</v>
      </c>
      <c r="J56" s="32">
        <v>1662.1199999999992</v>
      </c>
      <c r="K56" s="265">
        <v>1767.4429999999995</v>
      </c>
      <c r="L56" s="36">
        <f>J56/$J$57</f>
        <v>5.6779334787180197E-3</v>
      </c>
      <c r="M56" s="272">
        <f>K56/$K$57</f>
        <v>5.2585510002578972E-3</v>
      </c>
      <c r="N56" s="110">
        <f>(K56-J56)/J56</f>
        <v>6.3366664260101777E-2</v>
      </c>
      <c r="O56" s="106">
        <f>(M56-L56)/L56</f>
        <v>-7.3861816104758574E-2</v>
      </c>
      <c r="Q56" s="102">
        <f>(J56/C56)*10</f>
        <v>1.802905266446253</v>
      </c>
      <c r="R56" s="277">
        <f>(K56/D56)*10</f>
        <v>1.7049547051032592</v>
      </c>
      <c r="S56" s="115">
        <f>(R56-Q56)/Q56</f>
        <v>-5.4329289045822356E-2</v>
      </c>
    </row>
    <row r="57" spans="1:19" ht="26.25" customHeight="1" thickBot="1" x14ac:dyDescent="0.3">
      <c r="A57" s="19" t="s">
        <v>12</v>
      </c>
      <c r="B57" s="95"/>
      <c r="C57" s="96">
        <f>C45+C46+C47+C50+C54+C55+C56</f>
        <v>1132753.4100000004</v>
      </c>
      <c r="D57" s="266">
        <f>D45+D46+D47+D50+D54+D55+D56</f>
        <v>1305050.0200000003</v>
      </c>
      <c r="E57" s="97">
        <f>E45+E46+E47+E50+E54+E55+E56</f>
        <v>1</v>
      </c>
      <c r="F57" s="273">
        <f>F45+F46+F47+F50+F54+F55+F56</f>
        <v>1</v>
      </c>
      <c r="G57" s="110">
        <f>(D57-C57)/C57</f>
        <v>0.15210425188656004</v>
      </c>
      <c r="H57" s="106">
        <v>0</v>
      </c>
      <c r="I57" s="2"/>
      <c r="J57" s="96">
        <f>J45+J46+J47+J50+J54+J55+J56</f>
        <v>292733.26399999979</v>
      </c>
      <c r="K57" s="266">
        <f>K45+K46+K47+K50+K54+K55+K56</f>
        <v>336108.36899999983</v>
      </c>
      <c r="L57" s="97">
        <f>L45+L46+L47+L50+L54+L55+L56</f>
        <v>1.0000000000000002</v>
      </c>
      <c r="M57" s="273">
        <f>M45+M46+M47+M50+M54+M55+M56</f>
        <v>0.99999999999999989</v>
      </c>
      <c r="N57" s="110">
        <f>(K57-J57)/J57</f>
        <v>0.14817279186966628</v>
      </c>
      <c r="O57" s="106">
        <v>0</v>
      </c>
      <c r="P57" s="2"/>
      <c r="Q57" s="40">
        <f>(J57/C57)*10</f>
        <v>2.5842629244435438</v>
      </c>
      <c r="R57" s="278">
        <f>(K57/D57)*10</f>
        <v>2.5754443419724233</v>
      </c>
      <c r="S57" s="115">
        <f>(R57-Q57)/Q57</f>
        <v>-3.4124168975644383E-3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L43:M43"/>
    <mergeCell ref="N43:O43"/>
    <mergeCell ref="L4:M4"/>
    <mergeCell ref="N4:O4"/>
    <mergeCell ref="L23:M23"/>
    <mergeCell ref="N23:O23"/>
    <mergeCell ref="L42:M42"/>
    <mergeCell ref="N42:O42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Q43:R43"/>
    <mergeCell ref="Q4:R4"/>
    <mergeCell ref="Q5:R5"/>
    <mergeCell ref="Q23:R23"/>
    <mergeCell ref="Q24:R24"/>
    <mergeCell ref="Q42:R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113</v>
      </c>
      <c r="B1" s="7"/>
    </row>
    <row r="3" spans="1:21" ht="15.75" thickBot="1" x14ac:dyDescent="0.3"/>
    <row r="4" spans="1:21" x14ac:dyDescent="0.25">
      <c r="A4" s="368" t="s">
        <v>17</v>
      </c>
      <c r="B4" s="376"/>
      <c r="C4" s="376"/>
      <c r="D4" s="376"/>
      <c r="E4" s="379" t="s">
        <v>1</v>
      </c>
      <c r="F4" s="381"/>
      <c r="G4" s="375" t="s">
        <v>13</v>
      </c>
      <c r="H4" s="375"/>
      <c r="I4" s="379" t="s">
        <v>37</v>
      </c>
      <c r="J4" s="380"/>
      <c r="L4" s="387" t="s">
        <v>20</v>
      </c>
      <c r="M4" s="375"/>
      <c r="N4" s="388" t="s">
        <v>13</v>
      </c>
      <c r="O4" s="389"/>
      <c r="P4" s="375" t="s">
        <v>37</v>
      </c>
      <c r="Q4" s="380"/>
      <c r="R4"/>
      <c r="S4" s="374" t="s">
        <v>23</v>
      </c>
      <c r="T4" s="375"/>
      <c r="U4" s="243" t="s">
        <v>0</v>
      </c>
    </row>
    <row r="5" spans="1:21" x14ac:dyDescent="0.25">
      <c r="A5" s="377"/>
      <c r="B5" s="378"/>
      <c r="C5" s="378"/>
      <c r="D5" s="378"/>
      <c r="E5" s="382" t="s">
        <v>143</v>
      </c>
      <c r="F5" s="373"/>
      <c r="G5" s="383" t="str">
        <f>E5</f>
        <v>jan - dez</v>
      </c>
      <c r="H5" s="383"/>
      <c r="I5" s="382" t="str">
        <f>G5</f>
        <v>jan - dez</v>
      </c>
      <c r="J5" s="384"/>
      <c r="L5" s="372" t="str">
        <f>E5</f>
        <v>jan - dez</v>
      </c>
      <c r="M5" s="383"/>
      <c r="N5" s="385" t="str">
        <f>E5</f>
        <v>jan - dez</v>
      </c>
      <c r="O5" s="386"/>
      <c r="P5" s="383" t="str">
        <f>E5</f>
        <v>jan - dez</v>
      </c>
      <c r="Q5" s="384"/>
      <c r="R5"/>
      <c r="S5" s="372" t="str">
        <f>E5</f>
        <v>jan - dez</v>
      </c>
      <c r="T5" s="373"/>
      <c r="U5" s="244" t="s">
        <v>38</v>
      </c>
    </row>
    <row r="6" spans="1:21" ht="15.75" thickBot="1" x14ac:dyDescent="0.3">
      <c r="A6" s="369"/>
      <c r="B6" s="390"/>
      <c r="C6" s="390"/>
      <c r="D6" s="390"/>
      <c r="E6" s="172">
        <v>2016</v>
      </c>
      <c r="F6" s="279">
        <v>2017</v>
      </c>
      <c r="G6" s="254">
        <f>E6</f>
        <v>2016</v>
      </c>
      <c r="H6" s="257">
        <f>F6</f>
        <v>2017</v>
      </c>
      <c r="I6" s="259" t="s">
        <v>1</v>
      </c>
      <c r="J6" s="260" t="s">
        <v>15</v>
      </c>
      <c r="L6" s="253">
        <f>E6</f>
        <v>2016</v>
      </c>
      <c r="M6" s="258">
        <f>F6</f>
        <v>2017</v>
      </c>
      <c r="N6" s="256">
        <f>G6</f>
        <v>2016</v>
      </c>
      <c r="O6" s="257">
        <f>H6</f>
        <v>2017</v>
      </c>
      <c r="P6" s="255">
        <v>1000</v>
      </c>
      <c r="Q6" s="260" t="s">
        <v>15</v>
      </c>
      <c r="R6"/>
      <c r="S6" s="253">
        <f>E6</f>
        <v>2016</v>
      </c>
      <c r="T6" s="258">
        <f>F6</f>
        <v>2017</v>
      </c>
      <c r="U6" s="244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1644877.9900000012</v>
      </c>
      <c r="F7" s="280">
        <v>1680765.3700000036</v>
      </c>
      <c r="G7" s="21">
        <f>E7/E17</f>
        <v>0.59218728230102702</v>
      </c>
      <c r="H7" s="285">
        <f>F7/F17</f>
        <v>0.56291670798843285</v>
      </c>
      <c r="I7" s="179">
        <f t="shared" ref="I7:I12" si="0">(F7-E7)/E7</f>
        <v>2.1817654694256335E-2</v>
      </c>
      <c r="J7" s="119">
        <f t="shared" ref="J7:J12" si="1">(H7-G7)/G7</f>
        <v>-4.9427900914824158E-2</v>
      </c>
      <c r="K7" s="13"/>
      <c r="L7" s="26">
        <v>430937.23900000018</v>
      </c>
      <c r="M7" s="280">
        <v>441815.41099999979</v>
      </c>
      <c r="N7" s="21">
        <f>L7/L17</f>
        <v>0.59548819139862053</v>
      </c>
      <c r="O7" s="285">
        <f>M7/M17</f>
        <v>0.56794177316446059</v>
      </c>
      <c r="P7" s="179">
        <f t="shared" ref="P7:P21" si="2">(M7-L7)/L7</f>
        <v>2.5243054012325929E-2</v>
      </c>
      <c r="Q7" s="119">
        <f t="shared" ref="Q7:Q21" si="3">(O7-N7)/N7</f>
        <v>-4.6258546570775445E-2</v>
      </c>
      <c r="R7" s="78"/>
      <c r="S7" s="40">
        <f>(L7/E7)*10</f>
        <v>2.6198735810186129</v>
      </c>
      <c r="T7" s="294">
        <f>(M7/F7)*10</f>
        <v>2.6286560806521071</v>
      </c>
      <c r="U7" s="115">
        <f>(T7-S7)/S7</f>
        <v>3.3522608484335891E-3</v>
      </c>
    </row>
    <row r="8" spans="1:21" s="10" customFormat="1" ht="24" customHeight="1" x14ac:dyDescent="0.25">
      <c r="A8" s="88"/>
      <c r="B8" s="5" t="s">
        <v>36</v>
      </c>
      <c r="C8" s="92"/>
      <c r="D8" s="92"/>
      <c r="E8" s="93">
        <v>1246221.6200000017</v>
      </c>
      <c r="F8" s="281">
        <v>1260946.0800000036</v>
      </c>
      <c r="G8" s="94">
        <f>E8/E7</f>
        <v>0.75763772606623603</v>
      </c>
      <c r="H8" s="286">
        <f>F8/F7</f>
        <v>0.75022135897528686</v>
      </c>
      <c r="I8" s="250">
        <f t="shared" si="0"/>
        <v>1.1815282100467657E-2</v>
      </c>
      <c r="J8" s="290">
        <f t="shared" si="1"/>
        <v>-9.7888038514871954E-3</v>
      </c>
      <c r="K8" s="5"/>
      <c r="L8" s="93">
        <v>406778.27800000017</v>
      </c>
      <c r="M8" s="281">
        <v>412617.55599999981</v>
      </c>
      <c r="N8" s="94">
        <f>L8/L7</f>
        <v>0.94393856271028831</v>
      </c>
      <c r="O8" s="286">
        <f>M8/M7</f>
        <v>0.93391390550656916</v>
      </c>
      <c r="P8" s="250">
        <f t="shared" si="2"/>
        <v>1.4354940555600758E-2</v>
      </c>
      <c r="Q8" s="290">
        <f t="shared" si="3"/>
        <v>-1.0620031429731823E-2</v>
      </c>
      <c r="R8" s="87"/>
      <c r="S8" s="49">
        <f t="shared" ref="S8:S21" si="4">(L8/E8)*10</f>
        <v>3.2640926097879737</v>
      </c>
      <c r="T8" s="295">
        <f t="shared" ref="T8:T21" si="5">(M8/F8)*10</f>
        <v>3.272285489003611</v>
      </c>
      <c r="U8" s="112">
        <f t="shared" ref="U8:U21" si="6">(T8-S8)/S8</f>
        <v>2.5100020725728027E-3</v>
      </c>
    </row>
    <row r="9" spans="1:21" s="10" customFormat="1" ht="24" customHeight="1" x14ac:dyDescent="0.25">
      <c r="A9" s="37"/>
      <c r="B9" s="22" t="s">
        <v>41</v>
      </c>
      <c r="C9" s="57"/>
      <c r="D9" s="57"/>
      <c r="E9" s="58">
        <v>398656.36999999947</v>
      </c>
      <c r="F9" s="264">
        <f>F10+F11</f>
        <v>419819.2900000001</v>
      </c>
      <c r="G9" s="91">
        <f>E9/E7</f>
        <v>0.24236227393376406</v>
      </c>
      <c r="H9" s="270">
        <f>F9/F7</f>
        <v>0.24977864102471317</v>
      </c>
      <c r="I9" s="251">
        <f t="shared" si="0"/>
        <v>5.308561857421381E-2</v>
      </c>
      <c r="J9" s="291">
        <f t="shared" si="1"/>
        <v>3.0600336308843012E-2</v>
      </c>
      <c r="K9" s="5"/>
      <c r="L9" s="58">
        <v>24158.961000000007</v>
      </c>
      <c r="M9" s="264">
        <f>M10+M11</f>
        <v>29197.85500000001</v>
      </c>
      <c r="N9" s="91">
        <f>L9/L7</f>
        <v>5.6061437289711684E-2</v>
      </c>
      <c r="O9" s="270">
        <f>M9/M7</f>
        <v>6.6086094493430933E-2</v>
      </c>
      <c r="P9" s="251">
        <f t="shared" si="2"/>
        <v>0.20857246302934976</v>
      </c>
      <c r="Q9" s="291">
        <f t="shared" si="3"/>
        <v>0.17881555822256737</v>
      </c>
      <c r="R9" s="87"/>
      <c r="S9" s="129">
        <f t="shared" si="4"/>
        <v>0.60600965688821273</v>
      </c>
      <c r="T9" s="296">
        <f t="shared" si="5"/>
        <v>0.69548626505466216</v>
      </c>
      <c r="U9" s="113">
        <f t="shared" si="6"/>
        <v>0.14764881573983676</v>
      </c>
    </row>
    <row r="10" spans="1:21" ht="24" customHeight="1" x14ac:dyDescent="0.25">
      <c r="A10" s="15"/>
      <c r="B10" s="1"/>
      <c r="C10" s="1" t="s">
        <v>40</v>
      </c>
      <c r="D10" s="1"/>
      <c r="E10" s="28"/>
      <c r="F10" s="261">
        <v>117148.70999999995</v>
      </c>
      <c r="G10" s="4"/>
      <c r="H10" s="287">
        <f>F10/F9</f>
        <v>0.27904556267531183</v>
      </c>
      <c r="I10" s="252" t="e">
        <f t="shared" si="0"/>
        <v>#DIV/0!</v>
      </c>
      <c r="J10" s="292" t="e">
        <f t="shared" si="1"/>
        <v>#DIV/0!</v>
      </c>
      <c r="K10" s="1"/>
      <c r="L10" s="28"/>
      <c r="M10" s="261">
        <v>13139.723000000004</v>
      </c>
      <c r="N10" s="4"/>
      <c r="O10" s="287">
        <f>M10/M9</f>
        <v>0.45002357193704806</v>
      </c>
      <c r="P10" s="252" t="e">
        <f t="shared" si="2"/>
        <v>#DIV/0!</v>
      </c>
      <c r="Q10" s="292" t="e">
        <f t="shared" si="3"/>
        <v>#DIV/0!</v>
      </c>
      <c r="R10" s="9"/>
      <c r="S10" s="131" t="e">
        <f t="shared" si="4"/>
        <v>#DIV/0!</v>
      </c>
      <c r="T10" s="297">
        <f t="shared" si="5"/>
        <v>1.1216276303853461</v>
      </c>
      <c r="U10" s="126" t="e">
        <f t="shared" si="6"/>
        <v>#DIV/0!</v>
      </c>
    </row>
    <row r="11" spans="1:21" ht="24" customHeight="1" thickBot="1" x14ac:dyDescent="0.3">
      <c r="A11" s="15"/>
      <c r="B11" s="1"/>
      <c r="C11" s="1" t="s">
        <v>39</v>
      </c>
      <c r="D11" s="1"/>
      <c r="E11" s="28"/>
      <c r="F11" s="261">
        <v>302670.58000000013</v>
      </c>
      <c r="G11" s="4"/>
      <c r="H11" s="267">
        <f>F11/F9</f>
        <v>0.72095443732468811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1">
        <v>16058.132000000009</v>
      </c>
      <c r="N11" s="4">
        <f>L11/L9</f>
        <v>0</v>
      </c>
      <c r="O11" s="267">
        <f>M11/M9</f>
        <v>0.54997642806295199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297">
        <f t="shared" si="5"/>
        <v>0.53054816229578705</v>
      </c>
      <c r="U11" s="126" t="e">
        <f t="shared" si="6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1132753.4100000062</v>
      </c>
      <c r="F12" s="280">
        <v>1305050.0200000049</v>
      </c>
      <c r="G12" s="21">
        <f>E12/E17</f>
        <v>0.40781271769897304</v>
      </c>
      <c r="H12" s="285">
        <f>F12/F17</f>
        <v>0.43708329201156715</v>
      </c>
      <c r="I12" s="179">
        <f t="shared" si="0"/>
        <v>0.15210425188655821</v>
      </c>
      <c r="J12" s="119">
        <f t="shared" si="1"/>
        <v>7.1774550037942142E-2</v>
      </c>
      <c r="K12" s="13"/>
      <c r="L12" s="26">
        <v>292733.26400000008</v>
      </c>
      <c r="M12" s="280">
        <v>336108.36900000036</v>
      </c>
      <c r="N12" s="21">
        <f>L12/L17</f>
        <v>0.40451180860137942</v>
      </c>
      <c r="O12" s="285">
        <f>M12/M17</f>
        <v>0.43205822683553946</v>
      </c>
      <c r="P12" s="179">
        <f t="shared" si="2"/>
        <v>0.14817279186966692</v>
      </c>
      <c r="Q12" s="119">
        <f t="shared" si="3"/>
        <v>6.8097933480367884E-2</v>
      </c>
      <c r="R12" s="9"/>
      <c r="S12" s="51">
        <f t="shared" si="4"/>
        <v>2.5842629244435331</v>
      </c>
      <c r="T12" s="298">
        <f t="shared" si="5"/>
        <v>2.5754443419724184</v>
      </c>
      <c r="U12" s="118">
        <f t="shared" si="6"/>
        <v>-3.4124168975622183E-3</v>
      </c>
    </row>
    <row r="13" spans="1:21" s="10" customFormat="1" ht="24" customHeight="1" x14ac:dyDescent="0.25">
      <c r="A13" s="88"/>
      <c r="B13" s="5" t="s">
        <v>36</v>
      </c>
      <c r="C13" s="5"/>
      <c r="D13" s="5"/>
      <c r="E13" s="53">
        <v>886805.90000000608</v>
      </c>
      <c r="F13" s="263">
        <v>1022403.1300000051</v>
      </c>
      <c r="G13" s="89">
        <f>E13/E12</f>
        <v>0.78287638966366146</v>
      </c>
      <c r="H13" s="269">
        <f>F13/F12</f>
        <v>0.78342064620634333</v>
      </c>
      <c r="I13" s="251">
        <f t="shared" ref="I13:I21" si="7">(F13-E13)/E13</f>
        <v>0.15290519605248243</v>
      </c>
      <c r="J13" s="291">
        <f t="shared" ref="J13:J21" si="8">(H13-G13)/G13</f>
        <v>6.952011197012693E-4</v>
      </c>
      <c r="K13" s="5"/>
      <c r="L13" s="53">
        <v>272612.16100000008</v>
      </c>
      <c r="M13" s="263">
        <v>312227.19600000035</v>
      </c>
      <c r="N13" s="89">
        <f>L13/L12</f>
        <v>0.93126471954345447</v>
      </c>
      <c r="O13" s="269">
        <f>M13/M12</f>
        <v>0.92894799653144022</v>
      </c>
      <c r="P13" s="251">
        <f t="shared" si="2"/>
        <v>0.14531646297319897</v>
      </c>
      <c r="Q13" s="291">
        <f t="shared" si="3"/>
        <v>-2.487716933107913E-3</v>
      </c>
      <c r="R13" s="87"/>
      <c r="S13" s="39">
        <f t="shared" si="4"/>
        <v>3.07409051969544</v>
      </c>
      <c r="T13" s="297">
        <f t="shared" si="5"/>
        <v>3.0538560264384045</v>
      </c>
      <c r="U13" s="112">
        <f t="shared" si="6"/>
        <v>-6.5822698217228226E-3</v>
      </c>
    </row>
    <row r="14" spans="1:21" s="10" customFormat="1" ht="24" customHeight="1" x14ac:dyDescent="0.25">
      <c r="A14" s="37"/>
      <c r="B14" s="22" t="s">
        <v>41</v>
      </c>
      <c r="C14" s="22"/>
      <c r="D14" s="22"/>
      <c r="E14" s="30">
        <v>245947.51000000018</v>
      </c>
      <c r="F14" s="262">
        <f>F15+F16</f>
        <v>282646.88999999984</v>
      </c>
      <c r="G14" s="86">
        <f>E14/E12</f>
        <v>0.21712361033633865</v>
      </c>
      <c r="H14" s="268">
        <f>F14/F12</f>
        <v>0.21657935379365673</v>
      </c>
      <c r="I14" s="251">
        <f t="shared" si="7"/>
        <v>0.14921631042330791</v>
      </c>
      <c r="J14" s="291">
        <f t="shared" si="8"/>
        <v>-2.5066667869000116E-3</v>
      </c>
      <c r="K14" s="5"/>
      <c r="L14" s="30">
        <v>20121.103000000014</v>
      </c>
      <c r="M14" s="262">
        <f>M15+M16</f>
        <v>23881.173000000003</v>
      </c>
      <c r="N14" s="86">
        <f>L14/L12</f>
        <v>6.8735280456545617E-2</v>
      </c>
      <c r="O14" s="268">
        <f>M14/M12</f>
        <v>7.1052003468559805E-2</v>
      </c>
      <c r="P14" s="251">
        <f t="shared" si="2"/>
        <v>0.18687196223785477</v>
      </c>
      <c r="Q14" s="291">
        <f t="shared" si="3"/>
        <v>3.3705005589943264E-2</v>
      </c>
      <c r="R14" s="87"/>
      <c r="S14" s="84">
        <f t="shared" si="4"/>
        <v>0.81810557870661094</v>
      </c>
      <c r="T14" s="299">
        <f t="shared" si="5"/>
        <v>0.84491193234073847</v>
      </c>
      <c r="U14" s="113">
        <f t="shared" si="6"/>
        <v>3.2766374330935627E-2</v>
      </c>
    </row>
    <row r="15" spans="1:21" ht="24" customHeight="1" x14ac:dyDescent="0.25">
      <c r="A15" s="15"/>
      <c r="B15" s="1"/>
      <c r="C15" s="1" t="s">
        <v>40</v>
      </c>
      <c r="D15" s="1"/>
      <c r="E15" s="28"/>
      <c r="F15" s="261">
        <v>130109.22000000006</v>
      </c>
      <c r="G15" s="4">
        <f>E15/E14</f>
        <v>0</v>
      </c>
      <c r="H15" s="267">
        <f>F15/F14</f>
        <v>0.4603242582998176</v>
      </c>
      <c r="I15" s="252" t="e">
        <f t="shared" si="7"/>
        <v>#DIV/0!</v>
      </c>
      <c r="J15" s="292" t="e">
        <f t="shared" si="8"/>
        <v>#DIV/0!</v>
      </c>
      <c r="K15" s="1"/>
      <c r="L15" s="28"/>
      <c r="M15" s="261">
        <v>12990.666000000003</v>
      </c>
      <c r="N15" s="4">
        <f>L15/L14</f>
        <v>0</v>
      </c>
      <c r="O15" s="267">
        <f>M15/M14</f>
        <v>0.54397101850901552</v>
      </c>
      <c r="P15" s="252" t="e">
        <f t="shared" si="2"/>
        <v>#DIV/0!</v>
      </c>
      <c r="Q15" s="292" t="e">
        <f t="shared" si="3"/>
        <v>#DIV/0!</v>
      </c>
      <c r="R15" s="9"/>
      <c r="S15" s="131" t="e">
        <f t="shared" si="4"/>
        <v>#DIV/0!</v>
      </c>
      <c r="T15" s="297">
        <f t="shared" si="5"/>
        <v>0.99844315414387985</v>
      </c>
      <c r="U15" s="126" t="e">
        <f t="shared" si="6"/>
        <v>#DIV/0!</v>
      </c>
    </row>
    <row r="16" spans="1:21" ht="24" customHeight="1" thickBot="1" x14ac:dyDescent="0.3">
      <c r="A16" s="15"/>
      <c r="B16" s="1"/>
      <c r="C16" s="1" t="s">
        <v>39</v>
      </c>
      <c r="D16" s="1"/>
      <c r="E16" s="28"/>
      <c r="F16" s="261">
        <v>152537.66999999978</v>
      </c>
      <c r="G16" s="4">
        <f>E16/E14</f>
        <v>0</v>
      </c>
      <c r="H16" s="267">
        <f>F16/F14</f>
        <v>0.5396757417001824</v>
      </c>
      <c r="I16" s="175" t="e">
        <f t="shared" si="7"/>
        <v>#DIV/0!</v>
      </c>
      <c r="J16" s="125" t="e">
        <f t="shared" si="8"/>
        <v>#DIV/0!</v>
      </c>
      <c r="K16" s="1"/>
      <c r="L16" s="28"/>
      <c r="M16" s="261">
        <v>10890.507</v>
      </c>
      <c r="N16" s="4">
        <f>L16/L14</f>
        <v>0</v>
      </c>
      <c r="O16" s="267">
        <f>M16/M14</f>
        <v>0.45602898149098448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297">
        <f t="shared" si="5"/>
        <v>0.71395524790696063</v>
      </c>
      <c r="U16" s="126" t="e">
        <f t="shared" si="6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2777631.4000000074</v>
      </c>
      <c r="F17" s="280">
        <f>F7+F12</f>
        <v>2985815.3900000085</v>
      </c>
      <c r="G17" s="21">
        <f>G7+G12</f>
        <v>1</v>
      </c>
      <c r="H17" s="285">
        <f>H7+H12</f>
        <v>1</v>
      </c>
      <c r="I17" s="179">
        <f t="shared" si="7"/>
        <v>7.4950185975000361E-2</v>
      </c>
      <c r="J17" s="119">
        <v>0</v>
      </c>
      <c r="K17" s="13"/>
      <c r="L17" s="26">
        <f>L7+L12</f>
        <v>723670.50300000026</v>
      </c>
      <c r="M17" s="280">
        <f>M7+M12</f>
        <v>777923.78000000014</v>
      </c>
      <c r="N17" s="21">
        <f>N7+N12</f>
        <v>1</v>
      </c>
      <c r="O17" s="285">
        <f>O7+O12</f>
        <v>1</v>
      </c>
      <c r="P17" s="179">
        <f t="shared" si="2"/>
        <v>7.49695846038924E-2</v>
      </c>
      <c r="Q17" s="119">
        <v>0</v>
      </c>
      <c r="R17" s="9"/>
      <c r="S17" s="51">
        <f t="shared" si="4"/>
        <v>2.6053511023816851</v>
      </c>
      <c r="T17" s="298">
        <f t="shared" si="5"/>
        <v>2.6053981187363293</v>
      </c>
      <c r="U17" s="118">
        <f t="shared" si="6"/>
        <v>1.8046072408910129E-5</v>
      </c>
    </row>
    <row r="18" spans="1:21" s="83" customFormat="1" ht="24" customHeight="1" x14ac:dyDescent="0.25">
      <c r="A18" s="80"/>
      <c r="B18" s="79" t="s">
        <v>36</v>
      </c>
      <c r="C18" s="127"/>
      <c r="D18" s="46"/>
      <c r="E18" s="81">
        <f>E8+E13</f>
        <v>2133027.5200000079</v>
      </c>
      <c r="F18" s="282">
        <f>F8+F13</f>
        <v>2283349.2100000088</v>
      </c>
      <c r="G18" s="82">
        <f>E18/E17</f>
        <v>0.76793037405899223</v>
      </c>
      <c r="H18" s="288">
        <f>F18/F17</f>
        <v>0.7647322127306746</v>
      </c>
      <c r="I18" s="251">
        <f t="shared" si="7"/>
        <v>7.0473394548608695E-2</v>
      </c>
      <c r="J18" s="291">
        <f t="shared" si="8"/>
        <v>-4.1646501250020172E-3</v>
      </c>
      <c r="K18" s="46"/>
      <c r="L18" s="81">
        <f>L8+L13</f>
        <v>679390.43900000025</v>
      </c>
      <c r="M18" s="282">
        <f>M8+M13</f>
        <v>724844.75200000009</v>
      </c>
      <c r="N18" s="82">
        <f>L18/L17</f>
        <v>0.93881184348894209</v>
      </c>
      <c r="O18" s="288">
        <f>M18/M17</f>
        <v>0.93176834368014816</v>
      </c>
      <c r="P18" s="251">
        <f t="shared" si="2"/>
        <v>6.6904552067150638E-2</v>
      </c>
      <c r="Q18" s="291">
        <f t="shared" si="3"/>
        <v>-7.5025681212306647E-3</v>
      </c>
      <c r="R18" s="47"/>
      <c r="S18" s="39">
        <f t="shared" si="4"/>
        <v>3.1850992667923839</v>
      </c>
      <c r="T18" s="297">
        <f t="shared" si="5"/>
        <v>3.1744804904371038</v>
      </c>
      <c r="U18" s="112">
        <f t="shared" si="6"/>
        <v>-3.3338918086449234E-3</v>
      </c>
    </row>
    <row r="19" spans="1:21" s="10" customFormat="1" ht="24" customHeight="1" x14ac:dyDescent="0.25">
      <c r="A19" s="48"/>
      <c r="B19" s="43" t="s">
        <v>41</v>
      </c>
      <c r="C19" s="5"/>
      <c r="D19" s="43"/>
      <c r="E19" s="44">
        <f>E9+E14</f>
        <v>644603.87999999966</v>
      </c>
      <c r="F19" s="283">
        <f>F9+F14</f>
        <v>702466.17999999993</v>
      </c>
      <c r="G19" s="45">
        <f>E19/E17</f>
        <v>0.23206962594100786</v>
      </c>
      <c r="H19" s="289">
        <f>F19/F17</f>
        <v>0.23526778726932543</v>
      </c>
      <c r="I19" s="251">
        <f t="shared" si="7"/>
        <v>8.9764119942933498E-2</v>
      </c>
      <c r="J19" s="291">
        <f t="shared" si="8"/>
        <v>1.3781042285691216E-2</v>
      </c>
      <c r="K19" s="46"/>
      <c r="L19" s="44">
        <f>L9+L14</f>
        <v>44280.06400000002</v>
      </c>
      <c r="M19" s="283">
        <f>M9+M14</f>
        <v>53079.028000000013</v>
      </c>
      <c r="N19" s="45">
        <f>L19/L17</f>
        <v>6.1188156511057912E-2</v>
      </c>
      <c r="O19" s="289">
        <f>M19/M17</f>
        <v>6.8231656319851799E-2</v>
      </c>
      <c r="P19" s="251">
        <f t="shared" si="2"/>
        <v>0.19871163691181631</v>
      </c>
      <c r="Q19" s="291">
        <f t="shared" si="3"/>
        <v>0.11511214278078451</v>
      </c>
      <c r="R19" s="47"/>
      <c r="S19" s="84">
        <f t="shared" si="4"/>
        <v>0.68693449378554838</v>
      </c>
      <c r="T19" s="299">
        <f t="shared" si="5"/>
        <v>0.75560972914027014</v>
      </c>
      <c r="U19" s="113">
        <f t="shared" si="6"/>
        <v>9.9973485064445214E-2</v>
      </c>
    </row>
    <row r="20" spans="1:21" ht="24" customHeight="1" x14ac:dyDescent="0.25">
      <c r="A20" s="23"/>
      <c r="B20" s="24"/>
      <c r="C20" s="24" t="s">
        <v>40</v>
      </c>
      <c r="D20" s="24"/>
      <c r="E20" s="31"/>
      <c r="F20" s="284">
        <f>F10+F15</f>
        <v>247257.93</v>
      </c>
      <c r="G20" s="90">
        <f>E20/E19</f>
        <v>0</v>
      </c>
      <c r="H20" s="287">
        <f>F20/F19</f>
        <v>0.35198552903998881</v>
      </c>
      <c r="I20" s="252" t="e">
        <f t="shared" si="7"/>
        <v>#DIV/0!</v>
      </c>
      <c r="J20" s="292" t="e">
        <f t="shared" si="8"/>
        <v>#DIV/0!</v>
      </c>
      <c r="K20" s="1"/>
      <c r="L20" s="31"/>
      <c r="M20" s="284">
        <f>M10+M15</f>
        <v>26130.389000000006</v>
      </c>
      <c r="N20" s="90">
        <f>L20/L19</f>
        <v>0</v>
      </c>
      <c r="O20" s="287">
        <f>M20/M19</f>
        <v>0.49229215350363992</v>
      </c>
      <c r="P20" s="252" t="e">
        <f t="shared" si="2"/>
        <v>#DIV/0!</v>
      </c>
      <c r="Q20" s="292" t="e">
        <f t="shared" si="3"/>
        <v>#DIV/0!</v>
      </c>
      <c r="R20" s="9"/>
      <c r="S20" s="131" t="e">
        <f t="shared" si="4"/>
        <v>#DIV/0!</v>
      </c>
      <c r="T20" s="297">
        <f t="shared" si="5"/>
        <v>1.0568069141402263</v>
      </c>
      <c r="U20" s="126" t="e">
        <f t="shared" si="6"/>
        <v>#DIV/0!</v>
      </c>
    </row>
    <row r="21" spans="1:21" ht="24" customHeight="1" thickBot="1" x14ac:dyDescent="0.3">
      <c r="A21" s="16"/>
      <c r="B21" s="17"/>
      <c r="C21" s="17" t="s">
        <v>39</v>
      </c>
      <c r="D21" s="17"/>
      <c r="E21" s="32"/>
      <c r="F21" s="265">
        <f>F11+F16</f>
        <v>455208.24999999988</v>
      </c>
      <c r="G21" s="18"/>
      <c r="H21" s="272">
        <f>F21/F19</f>
        <v>0.64801447096001108</v>
      </c>
      <c r="I21" s="178" t="e">
        <f t="shared" si="7"/>
        <v>#DIV/0!</v>
      </c>
      <c r="J21" s="293" t="e">
        <f t="shared" si="8"/>
        <v>#DIV/0!</v>
      </c>
      <c r="K21" s="1"/>
      <c r="L21" s="32"/>
      <c r="M21" s="265">
        <f>M11+M16</f>
        <v>26948.63900000001</v>
      </c>
      <c r="N21" s="18"/>
      <c r="O21" s="272">
        <f>M21/M19</f>
        <v>0.50770784649636014</v>
      </c>
      <c r="P21" s="178" t="e">
        <f t="shared" si="2"/>
        <v>#DIV/0!</v>
      </c>
      <c r="Q21" s="293" t="e">
        <f t="shared" si="3"/>
        <v>#DIV/0!</v>
      </c>
      <c r="R21" s="9"/>
      <c r="S21" s="132" t="e">
        <f t="shared" si="4"/>
        <v>#DIV/0!</v>
      </c>
      <c r="T21" s="294">
        <f t="shared" si="5"/>
        <v>0.59200682325067744</v>
      </c>
      <c r="U21" s="242" t="e">
        <f t="shared" si="6"/>
        <v>#DIV/0!</v>
      </c>
    </row>
    <row r="22" spans="1:21" ht="6.75" customHeight="1" x14ac:dyDescent="0.25">
      <c r="S22" s="6"/>
      <c r="T22" s="6"/>
    </row>
  </sheetData>
  <mergeCells count="15">
    <mergeCell ref="A4:D6"/>
    <mergeCell ref="E4:F4"/>
    <mergeCell ref="G4:H4"/>
    <mergeCell ref="I4:J4"/>
    <mergeCell ref="N4:O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20:J21 I20:I21 I15:J16 I10:J11 P20:Q21 P15:Q16 P10:Q11 U10:U11 U20:U21 U15:U16" evalError="1"/>
    <ignoredError sqref="G19:H1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topLeftCell="A1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62" customWidth="1"/>
    <col min="18" max="18" width="10" customWidth="1"/>
    <col min="19" max="19" width="1.85546875" customWidth="1"/>
  </cols>
  <sheetData>
    <row r="1" spans="1:19" ht="15.75" x14ac:dyDescent="0.25">
      <c r="A1" s="7" t="s">
        <v>32</v>
      </c>
    </row>
    <row r="3" spans="1:19" ht="8.25" customHeight="1" thickBot="1" x14ac:dyDescent="0.3"/>
    <row r="4" spans="1:19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47</v>
      </c>
      <c r="G4" s="392"/>
      <c r="I4" s="397" t="s">
        <v>20</v>
      </c>
      <c r="J4" s="398"/>
      <c r="K4" s="379" t="s">
        <v>13</v>
      </c>
      <c r="L4" s="381"/>
      <c r="M4" s="391" t="s">
        <v>48</v>
      </c>
      <c r="N4" s="392"/>
      <c r="P4" s="374" t="s">
        <v>23</v>
      </c>
      <c r="Q4" s="375"/>
      <c r="R4" s="243" t="s">
        <v>0</v>
      </c>
    </row>
    <row r="5" spans="1:19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B5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42</v>
      </c>
    </row>
    <row r="6" spans="1:19" ht="19.5" customHeight="1" thickBot="1" x14ac:dyDescent="0.3">
      <c r="A6" s="395"/>
      <c r="B6" s="172">
        <v>2016</v>
      </c>
      <c r="C6" s="248"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C6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9" ht="20.100000000000001" customHeight="1" x14ac:dyDescent="0.25">
      <c r="A7" s="15" t="s">
        <v>144</v>
      </c>
      <c r="B7" s="28">
        <v>379341.62000000017</v>
      </c>
      <c r="C7" s="300">
        <v>387320.81999999983</v>
      </c>
      <c r="D7" s="35">
        <f>B7/$B$33</f>
        <v>0.13657017990220013</v>
      </c>
      <c r="E7" s="302">
        <f>C7/$C$33</f>
        <v>0.12972028387863582</v>
      </c>
      <c r="F7" s="107">
        <f>(C7-B7)/B7</f>
        <v>2.10343383887053E-2</v>
      </c>
      <c r="G7" s="103">
        <f>(E7-D7)/D7</f>
        <v>-5.0156601012531582E-2</v>
      </c>
      <c r="H7" s="1"/>
      <c r="I7" s="28">
        <v>109830.31499999994</v>
      </c>
      <c r="J7" s="300">
        <v>109259.42400000003</v>
      </c>
      <c r="K7" s="35">
        <f t="shared" ref="K7:K32" si="0">I7/$I$33</f>
        <v>0.15176840087400931</v>
      </c>
      <c r="L7" s="302">
        <f>J7/$J$33</f>
        <v>0.14045003740597831</v>
      </c>
      <c r="M7" s="107">
        <f>(J7-I7)/I7</f>
        <v>-5.1979364713641788E-3</v>
      </c>
      <c r="N7" s="103">
        <f>(L7-K7)/K7</f>
        <v>-7.4576548233034043E-2</v>
      </c>
      <c r="O7" s="1"/>
      <c r="P7" s="73">
        <f t="shared" ref="P7:P33" si="1">(I7/B7)*10</f>
        <v>2.8952877619914181</v>
      </c>
      <c r="Q7" s="304">
        <f t="shared" ref="Q7:Q33" si="2">(J7/C7)*10</f>
        <v>2.8209024239905327</v>
      </c>
      <c r="R7" s="112">
        <f>(Q7-P7)/P7</f>
        <v>-2.5691863509180925E-2</v>
      </c>
      <c r="S7" s="4"/>
    </row>
    <row r="8" spans="1:19" ht="20.100000000000001" customHeight="1" x14ac:dyDescent="0.25">
      <c r="A8" s="15" t="s">
        <v>145</v>
      </c>
      <c r="B8" s="28">
        <v>200332.09</v>
      </c>
      <c r="C8" s="261">
        <v>217925.71000000014</v>
      </c>
      <c r="D8" s="35">
        <f t="shared" ref="D8:D32" si="3">B8/$B$33</f>
        <v>7.2123353012210303E-2</v>
      </c>
      <c r="E8" s="267">
        <f t="shared" ref="E8:E32" si="4">C8/$C$33</f>
        <v>7.2987000713396449E-2</v>
      </c>
      <c r="F8" s="107">
        <f t="shared" ref="F8:F33" si="5">(C8-B8)/B8</f>
        <v>8.782227550264235E-2</v>
      </c>
      <c r="G8" s="103">
        <f t="shared" ref="G8:G32" si="6">(E8-D8)/D8</f>
        <v>1.1974591656047003E-2</v>
      </c>
      <c r="H8" s="1"/>
      <c r="I8" s="28">
        <v>73930.261999999973</v>
      </c>
      <c r="J8" s="261">
        <v>79189.848000000027</v>
      </c>
      <c r="K8" s="35">
        <f t="shared" si="0"/>
        <v>0.10216011526450178</v>
      </c>
      <c r="L8" s="267">
        <f t="shared" ref="L8:L32" si="7">J8/$J$33</f>
        <v>0.1017964099259185</v>
      </c>
      <c r="M8" s="107">
        <f t="shared" ref="M8:M33" si="8">(J8-I8)/I8</f>
        <v>7.1142531592814529E-2</v>
      </c>
      <c r="N8" s="103">
        <f t="shared" ref="N8:N33" si="9">(L8-K8)/K8</f>
        <v>-3.5601500413504072E-3</v>
      </c>
      <c r="O8" s="1"/>
      <c r="P8" s="73">
        <f t="shared" si="1"/>
        <v>3.690385399563294</v>
      </c>
      <c r="Q8" s="274">
        <f t="shared" si="2"/>
        <v>3.6338001606143662</v>
      </c>
      <c r="R8" s="112">
        <f t="shared" ref="R8:R33" si="10">(Q8-P8)/P8</f>
        <v>-1.5333151642000302E-2</v>
      </c>
      <c r="S8" s="4"/>
    </row>
    <row r="9" spans="1:19" ht="20.100000000000001" customHeight="1" x14ac:dyDescent="0.25">
      <c r="A9" s="15" t="s">
        <v>146</v>
      </c>
      <c r="B9" s="28">
        <v>187504.32000000004</v>
      </c>
      <c r="C9" s="261">
        <v>201646.68999999997</v>
      </c>
      <c r="D9" s="35">
        <f t="shared" si="3"/>
        <v>6.750511244940563E-2</v>
      </c>
      <c r="E9" s="267">
        <f t="shared" si="4"/>
        <v>6.75348819874627E-2</v>
      </c>
      <c r="F9" s="107">
        <f t="shared" si="5"/>
        <v>7.5424235558945701E-2</v>
      </c>
      <c r="G9" s="103">
        <f t="shared" si="6"/>
        <v>4.4099679234490586E-4</v>
      </c>
      <c r="H9" s="1"/>
      <c r="I9" s="28">
        <v>74807.566999999981</v>
      </c>
      <c r="J9" s="261">
        <v>78981.713999999978</v>
      </c>
      <c r="K9" s="35">
        <f t="shared" si="0"/>
        <v>0.10337241422703115</v>
      </c>
      <c r="L9" s="267">
        <f t="shared" si="7"/>
        <v>0.10152885929261603</v>
      </c>
      <c r="M9" s="107">
        <f t="shared" si="8"/>
        <v>5.5798459532843757E-2</v>
      </c>
      <c r="N9" s="103">
        <f t="shared" si="9"/>
        <v>-1.7834109304695422E-2</v>
      </c>
      <c r="O9" s="1"/>
      <c r="P9" s="73">
        <f t="shared" si="1"/>
        <v>3.9896449852462048</v>
      </c>
      <c r="Q9" s="274">
        <f t="shared" si="2"/>
        <v>3.9168366215185575</v>
      </c>
      <c r="R9" s="112">
        <f t="shared" si="10"/>
        <v>-1.8249333962519036E-2</v>
      </c>
      <c r="S9" s="4"/>
    </row>
    <row r="10" spans="1:19" ht="20.100000000000001" customHeight="1" x14ac:dyDescent="0.25">
      <c r="A10" s="15" t="s">
        <v>147</v>
      </c>
      <c r="B10" s="28">
        <v>223765.29000000015</v>
      </c>
      <c r="C10" s="261">
        <v>262631.30000000005</v>
      </c>
      <c r="D10" s="35">
        <f t="shared" si="3"/>
        <v>8.0559749576563713E-2</v>
      </c>
      <c r="E10" s="267">
        <f t="shared" si="4"/>
        <v>8.7959657813941397E-2</v>
      </c>
      <c r="F10" s="107">
        <f t="shared" si="5"/>
        <v>0.17369096878251256</v>
      </c>
      <c r="G10" s="103">
        <f t="shared" si="6"/>
        <v>9.1856147471571226E-2</v>
      </c>
      <c r="H10" s="1"/>
      <c r="I10" s="28">
        <v>43507.468000000008</v>
      </c>
      <c r="J10" s="261">
        <v>47017.333000000013</v>
      </c>
      <c r="K10" s="35">
        <f t="shared" si="0"/>
        <v>6.0120549089175759E-2</v>
      </c>
      <c r="L10" s="267">
        <f t="shared" si="7"/>
        <v>6.0439511181930985E-2</v>
      </c>
      <c r="M10" s="107">
        <f t="shared" si="8"/>
        <v>8.0672701983025175E-2</v>
      </c>
      <c r="N10" s="103">
        <f t="shared" si="9"/>
        <v>5.3053755760300069E-3</v>
      </c>
      <c r="O10" s="1"/>
      <c r="P10" s="73">
        <f t="shared" si="1"/>
        <v>1.9443349770645832</v>
      </c>
      <c r="Q10" s="274">
        <f t="shared" si="2"/>
        <v>1.7902410337229417</v>
      </c>
      <c r="R10" s="112">
        <f t="shared" si="10"/>
        <v>-7.9252775452448743E-2</v>
      </c>
      <c r="S10" s="4"/>
    </row>
    <row r="11" spans="1:19" ht="20.100000000000001" customHeight="1" x14ac:dyDescent="0.25">
      <c r="A11" s="15" t="s">
        <v>148</v>
      </c>
      <c r="B11" s="28">
        <v>146960.90999999997</v>
      </c>
      <c r="C11" s="261">
        <v>137132.14999999994</v>
      </c>
      <c r="D11" s="35">
        <f t="shared" si="3"/>
        <v>5.2908715677681323E-2</v>
      </c>
      <c r="E11" s="267">
        <f t="shared" si="4"/>
        <v>4.5927872988825308E-2</v>
      </c>
      <c r="F11" s="107">
        <f t="shared" si="5"/>
        <v>-6.6880097571524563E-2</v>
      </c>
      <c r="G11" s="103">
        <f t="shared" si="6"/>
        <v>-0.13194126146215962</v>
      </c>
      <c r="H11" s="1"/>
      <c r="I11" s="28">
        <v>50650.147999999994</v>
      </c>
      <c r="J11" s="261">
        <v>46599.902999999998</v>
      </c>
      <c r="K11" s="35">
        <f t="shared" si="0"/>
        <v>6.9990621132170153E-2</v>
      </c>
      <c r="L11" s="267">
        <f t="shared" si="7"/>
        <v>5.9902916195722931E-2</v>
      </c>
      <c r="M11" s="107">
        <f t="shared" si="8"/>
        <v>-7.9965116785048598E-2</v>
      </c>
      <c r="N11" s="103">
        <f t="shared" si="9"/>
        <v>-0.14412938152667082</v>
      </c>
      <c r="O11" s="1"/>
      <c r="P11" s="73">
        <f t="shared" si="1"/>
        <v>3.446504788246072</v>
      </c>
      <c r="Q11" s="274">
        <f t="shared" si="2"/>
        <v>3.3981748991757237</v>
      </c>
      <c r="R11" s="112">
        <f t="shared" si="10"/>
        <v>-1.4022870136484971E-2</v>
      </c>
      <c r="S11" s="4"/>
    </row>
    <row r="12" spans="1:19" ht="20.100000000000001" customHeight="1" x14ac:dyDescent="0.25">
      <c r="A12" s="15" t="s">
        <v>149</v>
      </c>
      <c r="B12" s="28">
        <v>138972.49</v>
      </c>
      <c r="C12" s="261">
        <v>139326.78999999989</v>
      </c>
      <c r="D12" s="35">
        <f t="shared" si="3"/>
        <v>5.0032732924894192E-2</v>
      </c>
      <c r="E12" s="267">
        <f t="shared" si="4"/>
        <v>4.6662894988963088E-2</v>
      </c>
      <c r="F12" s="107">
        <f t="shared" si="5"/>
        <v>2.5494254294493902E-3</v>
      </c>
      <c r="G12" s="103">
        <f t="shared" si="6"/>
        <v>-6.7352665723650965E-2</v>
      </c>
      <c r="H12" s="1"/>
      <c r="I12" s="28">
        <v>45312.931999999986</v>
      </c>
      <c r="J12" s="261">
        <v>46289.061000000016</v>
      </c>
      <c r="K12" s="35">
        <f t="shared" si="0"/>
        <v>6.2615419327102226E-2</v>
      </c>
      <c r="L12" s="267">
        <f t="shared" si="7"/>
        <v>5.9503337203549715E-2</v>
      </c>
      <c r="M12" s="107">
        <f t="shared" si="8"/>
        <v>2.1541951864867855E-2</v>
      </c>
      <c r="N12" s="103">
        <f t="shared" si="9"/>
        <v>-4.9701529703011803E-2</v>
      </c>
      <c r="O12" s="1"/>
      <c r="P12" s="73">
        <f t="shared" si="1"/>
        <v>3.2605684765380536</v>
      </c>
      <c r="Q12" s="274">
        <f t="shared" si="2"/>
        <v>3.3223374341718523</v>
      </c>
      <c r="R12" s="112">
        <f t="shared" si="10"/>
        <v>1.8944229534900815E-2</v>
      </c>
      <c r="S12" s="4"/>
    </row>
    <row r="13" spans="1:19" ht="20.100000000000001" customHeight="1" x14ac:dyDescent="0.25">
      <c r="A13" s="15" t="s">
        <v>150</v>
      </c>
      <c r="B13" s="28">
        <v>168941.34999999995</v>
      </c>
      <c r="C13" s="261">
        <v>267246.35999999969</v>
      </c>
      <c r="D13" s="35">
        <f t="shared" si="3"/>
        <v>6.0822091080911564E-2</v>
      </c>
      <c r="E13" s="267">
        <f t="shared" si="4"/>
        <v>8.9505319349298298E-2</v>
      </c>
      <c r="F13" s="107">
        <f t="shared" si="5"/>
        <v>0.58188838907703633</v>
      </c>
      <c r="G13" s="103">
        <f t="shared" si="6"/>
        <v>0.47159227442919494</v>
      </c>
      <c r="H13" s="1"/>
      <c r="I13" s="28">
        <v>32754.457000000013</v>
      </c>
      <c r="J13" s="261">
        <v>45838.547999999937</v>
      </c>
      <c r="K13" s="35">
        <f t="shared" si="0"/>
        <v>4.5261561531408742E-2</v>
      </c>
      <c r="L13" s="267">
        <f t="shared" si="7"/>
        <v>5.892421491473103E-2</v>
      </c>
      <c r="M13" s="107">
        <f t="shared" si="8"/>
        <v>0.39945986587412879</v>
      </c>
      <c r="N13" s="103">
        <f t="shared" si="9"/>
        <v>0.301859965079668</v>
      </c>
      <c r="O13" s="1"/>
      <c r="P13" s="73">
        <f t="shared" si="1"/>
        <v>1.9388063964210078</v>
      </c>
      <c r="Q13" s="274">
        <f t="shared" si="2"/>
        <v>1.715216925686097</v>
      </c>
      <c r="R13" s="112">
        <f t="shared" si="10"/>
        <v>-0.1153232582415923</v>
      </c>
      <c r="S13" s="4"/>
    </row>
    <row r="14" spans="1:19" ht="20.100000000000001" customHeight="1" x14ac:dyDescent="0.25">
      <c r="A14" s="15" t="s">
        <v>151</v>
      </c>
      <c r="B14" s="28">
        <v>116678.55000000003</v>
      </c>
      <c r="C14" s="261">
        <v>171216.47999999992</v>
      </c>
      <c r="D14" s="35">
        <f t="shared" si="3"/>
        <v>4.2006491574079985E-2</v>
      </c>
      <c r="E14" s="267">
        <f t="shared" si="4"/>
        <v>5.7343290738413634E-2</v>
      </c>
      <c r="F14" s="107">
        <f t="shared" si="5"/>
        <v>0.46742036132605247</v>
      </c>
      <c r="G14" s="103">
        <f t="shared" si="6"/>
        <v>0.36510545369604702</v>
      </c>
      <c r="H14" s="1"/>
      <c r="I14" s="28">
        <v>28897.034999999985</v>
      </c>
      <c r="J14" s="261">
        <v>44222.847999999969</v>
      </c>
      <c r="K14" s="35">
        <f t="shared" si="0"/>
        <v>3.9931204712927187E-2</v>
      </c>
      <c r="L14" s="267">
        <f t="shared" si="7"/>
        <v>5.6847276220300107E-2</v>
      </c>
      <c r="M14" s="107">
        <f t="shared" si="8"/>
        <v>0.53035936039804743</v>
      </c>
      <c r="N14" s="103">
        <f t="shared" si="9"/>
        <v>0.42363038202793241</v>
      </c>
      <c r="O14" s="1"/>
      <c r="P14" s="73">
        <f t="shared" si="1"/>
        <v>2.4766364511729</v>
      </c>
      <c r="Q14" s="274">
        <f t="shared" si="2"/>
        <v>2.5828616497664236</v>
      </c>
      <c r="R14" s="112">
        <f t="shared" si="10"/>
        <v>4.2890913013582145E-2</v>
      </c>
      <c r="S14" s="4"/>
    </row>
    <row r="15" spans="1:19" ht="20.100000000000001" customHeight="1" x14ac:dyDescent="0.25">
      <c r="A15" s="15" t="s">
        <v>152</v>
      </c>
      <c r="B15" s="28">
        <v>105575.14999999997</v>
      </c>
      <c r="C15" s="261">
        <v>112423.28000000004</v>
      </c>
      <c r="D15" s="35">
        <f t="shared" si="3"/>
        <v>3.8009056925263712E-2</v>
      </c>
      <c r="E15" s="267">
        <f t="shared" si="4"/>
        <v>3.7652455130522997E-2</v>
      </c>
      <c r="F15" s="107">
        <f t="shared" si="5"/>
        <v>6.486498006396467E-2</v>
      </c>
      <c r="G15" s="103">
        <f t="shared" si="6"/>
        <v>-9.3820216439964091E-3</v>
      </c>
      <c r="H15" s="1"/>
      <c r="I15" s="28">
        <v>40648.517000000029</v>
      </c>
      <c r="J15" s="261">
        <v>44194.216000000022</v>
      </c>
      <c r="K15" s="35">
        <f t="shared" si="0"/>
        <v>5.6169923786433554E-2</v>
      </c>
      <c r="L15" s="267">
        <f t="shared" si="7"/>
        <v>5.6810470557925388E-2</v>
      </c>
      <c r="M15" s="107">
        <f t="shared" si="8"/>
        <v>8.7228249926067189E-2</v>
      </c>
      <c r="N15" s="103">
        <f t="shared" si="9"/>
        <v>1.1403732252286634E-2</v>
      </c>
      <c r="O15" s="1"/>
      <c r="P15" s="73">
        <f t="shared" si="1"/>
        <v>3.8501974186160326</v>
      </c>
      <c r="Q15" s="274">
        <f t="shared" si="2"/>
        <v>3.9310555607343964</v>
      </c>
      <c r="R15" s="112">
        <f t="shared" si="10"/>
        <v>2.1001037953900192E-2</v>
      </c>
      <c r="S15" s="4"/>
    </row>
    <row r="16" spans="1:19" ht="20.100000000000001" customHeight="1" x14ac:dyDescent="0.25">
      <c r="A16" s="15" t="s">
        <v>153</v>
      </c>
      <c r="B16" s="28">
        <v>96172.25</v>
      </c>
      <c r="C16" s="261">
        <v>97286.719999999958</v>
      </c>
      <c r="D16" s="35">
        <f t="shared" si="3"/>
        <v>3.4623834537584781E-2</v>
      </c>
      <c r="E16" s="267">
        <f t="shared" si="4"/>
        <v>3.2582965553004245E-2</v>
      </c>
      <c r="F16" s="107">
        <f t="shared" si="5"/>
        <v>1.1588270005120579E-2</v>
      </c>
      <c r="G16" s="103">
        <f t="shared" si="6"/>
        <v>-5.8944048567617119E-2</v>
      </c>
      <c r="H16" s="1"/>
      <c r="I16" s="28">
        <v>28844.878999999994</v>
      </c>
      <c r="J16" s="261">
        <v>29210.206999999991</v>
      </c>
      <c r="K16" s="35">
        <f t="shared" si="0"/>
        <v>3.9859133238708218E-2</v>
      </c>
      <c r="L16" s="267">
        <f t="shared" si="7"/>
        <v>3.7548931850367132E-2</v>
      </c>
      <c r="M16" s="107">
        <f t="shared" si="8"/>
        <v>1.266526373710903E-2</v>
      </c>
      <c r="N16" s="103">
        <f t="shared" si="9"/>
        <v>-5.7959147643922945E-2</v>
      </c>
      <c r="O16" s="1"/>
      <c r="P16" s="73">
        <f t="shared" si="1"/>
        <v>2.9992933512525695</v>
      </c>
      <c r="Q16" s="274">
        <f t="shared" si="2"/>
        <v>3.0024865675397425</v>
      </c>
      <c r="R16" s="112">
        <f t="shared" si="10"/>
        <v>1.0646562083830532E-3</v>
      </c>
      <c r="S16" s="4"/>
    </row>
    <row r="17" spans="1:19" ht="20.100000000000001" customHeight="1" x14ac:dyDescent="0.25">
      <c r="A17" s="15" t="s">
        <v>154</v>
      </c>
      <c r="B17" s="28">
        <v>230045.93999999992</v>
      </c>
      <c r="C17" s="261">
        <v>210160.77999999991</v>
      </c>
      <c r="D17" s="35">
        <f t="shared" si="3"/>
        <v>8.2820902730290219E-2</v>
      </c>
      <c r="E17" s="267">
        <f t="shared" si="4"/>
        <v>7.0386394518517054E-2</v>
      </c>
      <c r="F17" s="107">
        <f t="shared" si="5"/>
        <v>-8.6439951950466984E-2</v>
      </c>
      <c r="G17" s="103">
        <f t="shared" si="6"/>
        <v>-0.15013731801821417</v>
      </c>
      <c r="H17" s="1"/>
      <c r="I17" s="28">
        <v>19591.598000000002</v>
      </c>
      <c r="J17" s="261">
        <v>22657.997999999996</v>
      </c>
      <c r="K17" s="35">
        <f t="shared" si="0"/>
        <v>2.7072539116604018E-2</v>
      </c>
      <c r="L17" s="267">
        <f t="shared" si="7"/>
        <v>2.9126244218938772E-2</v>
      </c>
      <c r="M17" s="107">
        <f t="shared" si="8"/>
        <v>0.15651607388024161</v>
      </c>
      <c r="N17" s="103">
        <f t="shared" si="9"/>
        <v>7.5859345645018741E-2</v>
      </c>
      <c r="O17" s="1"/>
      <c r="P17" s="73">
        <f t="shared" si="1"/>
        <v>0.85163850316158629</v>
      </c>
      <c r="Q17" s="274">
        <f t="shared" si="2"/>
        <v>1.078126851261211</v>
      </c>
      <c r="R17" s="112">
        <f t="shared" si="10"/>
        <v>0.26594423251041266</v>
      </c>
      <c r="S17" s="4"/>
    </row>
    <row r="18" spans="1:19" ht="20.100000000000001" customHeight="1" x14ac:dyDescent="0.25">
      <c r="A18" s="15" t="s">
        <v>155</v>
      </c>
      <c r="B18" s="28">
        <v>72853.610000000015</v>
      </c>
      <c r="C18" s="261">
        <v>97762.32000000008</v>
      </c>
      <c r="D18" s="35">
        <f t="shared" si="3"/>
        <v>2.6228681746613317E-2</v>
      </c>
      <c r="E18" s="267">
        <f t="shared" si="4"/>
        <v>3.274225202516625E-2</v>
      </c>
      <c r="F18" s="107">
        <f t="shared" si="5"/>
        <v>0.34190083374042907</v>
      </c>
      <c r="G18" s="103">
        <f t="shared" si="6"/>
        <v>0.24833769159572708</v>
      </c>
      <c r="H18" s="1"/>
      <c r="I18" s="28">
        <v>17568.777000000009</v>
      </c>
      <c r="J18" s="261">
        <v>21798.97700000001</v>
      </c>
      <c r="K18" s="35">
        <f t="shared" si="0"/>
        <v>2.4277315335042765E-2</v>
      </c>
      <c r="L18" s="267">
        <f t="shared" si="7"/>
        <v>2.8021995933843302E-2</v>
      </c>
      <c r="M18" s="107">
        <f t="shared" si="8"/>
        <v>0.24077942363318736</v>
      </c>
      <c r="N18" s="103">
        <f t="shared" si="9"/>
        <v>0.15424607486954409</v>
      </c>
      <c r="O18" s="1"/>
      <c r="P18" s="73">
        <f t="shared" si="1"/>
        <v>2.4115176996719869</v>
      </c>
      <c r="Q18" s="274">
        <f t="shared" si="2"/>
        <v>2.2297933396015961</v>
      </c>
      <c r="R18" s="112">
        <f t="shared" si="10"/>
        <v>-7.5356842744761468E-2</v>
      </c>
      <c r="S18" s="4"/>
    </row>
    <row r="19" spans="1:19" ht="20.100000000000001" customHeight="1" x14ac:dyDescent="0.25">
      <c r="A19" s="15" t="s">
        <v>156</v>
      </c>
      <c r="B19" s="28">
        <v>98211.349999999977</v>
      </c>
      <c r="C19" s="261">
        <v>95252.839999999982</v>
      </c>
      <c r="D19" s="35">
        <f t="shared" si="3"/>
        <v>3.5357949222492212E-2</v>
      </c>
      <c r="E19" s="267">
        <f t="shared" si="4"/>
        <v>3.1901784791858803E-2</v>
      </c>
      <c r="F19" s="107">
        <f t="shared" si="5"/>
        <v>-3.0123911340186195E-2</v>
      </c>
      <c r="G19" s="103">
        <f t="shared" si="6"/>
        <v>-9.7747875842155538E-2</v>
      </c>
      <c r="H19" s="1"/>
      <c r="I19" s="28">
        <v>19614.68</v>
      </c>
      <c r="J19" s="261">
        <v>20487.790999999997</v>
      </c>
      <c r="K19" s="35">
        <f t="shared" si="0"/>
        <v>2.7104434848023648E-2</v>
      </c>
      <c r="L19" s="267">
        <f t="shared" si="7"/>
        <v>2.6336501758565601E-2</v>
      </c>
      <c r="M19" s="107">
        <f t="shared" si="8"/>
        <v>4.4513140158289465E-2</v>
      </c>
      <c r="N19" s="103">
        <f t="shared" si="9"/>
        <v>-2.8332377847533011E-2</v>
      </c>
      <c r="O19" s="1"/>
      <c r="P19" s="73">
        <f t="shared" si="1"/>
        <v>1.9971907523926722</v>
      </c>
      <c r="Q19" s="274">
        <f t="shared" si="2"/>
        <v>2.150885054975789</v>
      </c>
      <c r="R19" s="112">
        <f t="shared" si="10"/>
        <v>7.6955244459743319E-2</v>
      </c>
      <c r="S19" s="4"/>
    </row>
    <row r="20" spans="1:19" ht="20.100000000000001" customHeight="1" x14ac:dyDescent="0.25">
      <c r="A20" s="15" t="s">
        <v>157</v>
      </c>
      <c r="B20" s="28">
        <v>38763.61</v>
      </c>
      <c r="C20" s="261">
        <v>33247.109999999971</v>
      </c>
      <c r="D20" s="35">
        <f t="shared" si="3"/>
        <v>1.395563500614228E-2</v>
      </c>
      <c r="E20" s="267">
        <f t="shared" si="4"/>
        <v>1.1135018632213549E-2</v>
      </c>
      <c r="F20" s="107">
        <f t="shared" si="5"/>
        <v>-0.14231130691904156</v>
      </c>
      <c r="G20" s="103">
        <f t="shared" si="6"/>
        <v>-0.20211307996284628</v>
      </c>
      <c r="H20" s="1"/>
      <c r="I20" s="28">
        <v>18463.099000000013</v>
      </c>
      <c r="J20" s="261">
        <v>17785.473999999998</v>
      </c>
      <c r="K20" s="35">
        <f t="shared" si="0"/>
        <v>2.5513129142974086E-2</v>
      </c>
      <c r="L20" s="267">
        <f t="shared" si="7"/>
        <v>2.2862746270592219E-2</v>
      </c>
      <c r="M20" s="107">
        <f t="shared" si="8"/>
        <v>-3.670158514559306E-2</v>
      </c>
      <c r="N20" s="103">
        <f t="shared" si="9"/>
        <v>-0.10388309711165875</v>
      </c>
      <c r="O20" s="1"/>
      <c r="P20" s="73">
        <f t="shared" si="1"/>
        <v>4.7629978219262892</v>
      </c>
      <c r="Q20" s="274">
        <f t="shared" si="2"/>
        <v>5.3494796991377633</v>
      </c>
      <c r="R20" s="112">
        <f t="shared" si="10"/>
        <v>0.12313292996096406</v>
      </c>
      <c r="S20" s="4"/>
    </row>
    <row r="21" spans="1:19" ht="20.100000000000001" customHeight="1" x14ac:dyDescent="0.25">
      <c r="A21" s="15" t="s">
        <v>158</v>
      </c>
      <c r="B21" s="28">
        <v>67956.359999999986</v>
      </c>
      <c r="C21" s="261">
        <v>66464.42</v>
      </c>
      <c r="D21" s="35">
        <f t="shared" si="3"/>
        <v>2.4465578838142443E-2</v>
      </c>
      <c r="E21" s="267">
        <f t="shared" si="4"/>
        <v>2.2260056741150357E-2</v>
      </c>
      <c r="F21" s="107">
        <f t="shared" si="5"/>
        <v>-2.1954383666223265E-2</v>
      </c>
      <c r="G21" s="103">
        <f t="shared" si="6"/>
        <v>-9.0147963045682053E-2</v>
      </c>
      <c r="H21" s="1"/>
      <c r="I21" s="28">
        <v>16713.083999999995</v>
      </c>
      <c r="J21" s="261">
        <v>15986.383000000003</v>
      </c>
      <c r="K21" s="35">
        <f t="shared" si="0"/>
        <v>2.3094880792730053E-2</v>
      </c>
      <c r="L21" s="267">
        <f t="shared" si="7"/>
        <v>2.0550063400812873E-2</v>
      </c>
      <c r="M21" s="107">
        <f t="shared" si="8"/>
        <v>-4.3480963776643018E-2</v>
      </c>
      <c r="N21" s="103">
        <f t="shared" si="9"/>
        <v>-0.1101896742726749</v>
      </c>
      <c r="O21" s="1"/>
      <c r="P21" s="73">
        <f t="shared" si="1"/>
        <v>2.4593848169619443</v>
      </c>
      <c r="Q21" s="274">
        <f t="shared" si="2"/>
        <v>2.4052542698785313</v>
      </c>
      <c r="R21" s="112">
        <f t="shared" si="10"/>
        <v>-2.200979151781542E-2</v>
      </c>
      <c r="S21" s="4"/>
    </row>
    <row r="22" spans="1:19" ht="20.100000000000001" customHeight="1" x14ac:dyDescent="0.25">
      <c r="A22" s="15" t="s">
        <v>159</v>
      </c>
      <c r="B22" s="28">
        <v>46765.949999999983</v>
      </c>
      <c r="C22" s="261">
        <v>45849.729999999996</v>
      </c>
      <c r="D22" s="35">
        <f t="shared" si="3"/>
        <v>1.6836629223013523E-2</v>
      </c>
      <c r="E22" s="267">
        <f t="shared" si="4"/>
        <v>1.5355848909332599E-2</v>
      </c>
      <c r="F22" s="107">
        <f t="shared" si="5"/>
        <v>-1.9591604575550949E-2</v>
      </c>
      <c r="G22" s="103">
        <f t="shared" si="6"/>
        <v>-8.7949927153879864E-2</v>
      </c>
      <c r="H22" s="1"/>
      <c r="I22" s="28">
        <v>9896.2580000000144</v>
      </c>
      <c r="J22" s="261">
        <v>10173.253000000002</v>
      </c>
      <c r="K22" s="35">
        <f t="shared" si="0"/>
        <v>1.3675088260437245E-2</v>
      </c>
      <c r="L22" s="267">
        <f t="shared" si="7"/>
        <v>1.3077441854264956E-2</v>
      </c>
      <c r="M22" s="107">
        <f t="shared" si="8"/>
        <v>2.798987253565819E-2</v>
      </c>
      <c r="N22" s="103">
        <f t="shared" si="9"/>
        <v>-4.3703294252316567E-2</v>
      </c>
      <c r="O22" s="1"/>
      <c r="P22" s="73">
        <f t="shared" si="1"/>
        <v>2.116124659073539</v>
      </c>
      <c r="Q22" s="274">
        <f t="shared" si="2"/>
        <v>2.2188250617833525</v>
      </c>
      <c r="R22" s="112">
        <f t="shared" si="10"/>
        <v>4.8532302796743927E-2</v>
      </c>
      <c r="S22" s="4"/>
    </row>
    <row r="23" spans="1:19" ht="20.100000000000001" customHeight="1" x14ac:dyDescent="0.25">
      <c r="A23" s="15" t="s">
        <v>160</v>
      </c>
      <c r="B23" s="28">
        <v>34518.799999999996</v>
      </c>
      <c r="C23" s="261">
        <v>32939.750000000007</v>
      </c>
      <c r="D23" s="35">
        <f t="shared" si="3"/>
        <v>1.2427422875475842E-2</v>
      </c>
      <c r="E23" s="267">
        <f t="shared" si="4"/>
        <v>1.1032078577369781E-2</v>
      </c>
      <c r="F23" s="107">
        <f t="shared" si="5"/>
        <v>-4.5744637704670743E-2</v>
      </c>
      <c r="G23" s="103">
        <f t="shared" si="6"/>
        <v>-0.1122794574617413</v>
      </c>
      <c r="H23" s="1"/>
      <c r="I23" s="28">
        <v>9026.5150000000085</v>
      </c>
      <c r="J23" s="261">
        <v>9201.2900000000027</v>
      </c>
      <c r="K23" s="35">
        <f t="shared" si="0"/>
        <v>1.2473238804926127E-2</v>
      </c>
      <c r="L23" s="267">
        <f t="shared" si="7"/>
        <v>1.1828009679817222E-2</v>
      </c>
      <c r="M23" s="107">
        <f t="shared" si="8"/>
        <v>1.936240066071945E-2</v>
      </c>
      <c r="N23" s="103">
        <f t="shared" si="9"/>
        <v>-5.1729076561420499E-2</v>
      </c>
      <c r="O23" s="1"/>
      <c r="P23" s="73">
        <f t="shared" si="1"/>
        <v>2.6149561977820812</v>
      </c>
      <c r="Q23" s="274">
        <f t="shared" si="2"/>
        <v>2.7933697128848882</v>
      </c>
      <c r="R23" s="112">
        <f t="shared" si="10"/>
        <v>6.8228108468559215E-2</v>
      </c>
      <c r="S23" s="4"/>
    </row>
    <row r="24" spans="1:19" ht="20.100000000000001" customHeight="1" x14ac:dyDescent="0.25">
      <c r="A24" s="15" t="s">
        <v>161</v>
      </c>
      <c r="B24" s="28">
        <v>2881.9999999999995</v>
      </c>
      <c r="C24" s="261">
        <v>3974.1000000000013</v>
      </c>
      <c r="D24" s="35">
        <f t="shared" si="3"/>
        <v>1.0375746760351279E-3</v>
      </c>
      <c r="E24" s="267">
        <f t="shared" si="4"/>
        <v>1.3309932065156916E-3</v>
      </c>
      <c r="F24" s="107">
        <f t="shared" si="5"/>
        <v>0.37893823733518456</v>
      </c>
      <c r="G24" s="103">
        <f t="shared" si="6"/>
        <v>0.28279268688572906</v>
      </c>
      <c r="H24" s="1"/>
      <c r="I24" s="28">
        <v>5008.1920000000027</v>
      </c>
      <c r="J24" s="261">
        <v>6750.3690000000051</v>
      </c>
      <c r="K24" s="35">
        <f t="shared" si="0"/>
        <v>6.9205418477585835E-3</v>
      </c>
      <c r="L24" s="267">
        <f t="shared" si="7"/>
        <v>8.6774169572242741E-3</v>
      </c>
      <c r="M24" s="107">
        <f t="shared" si="8"/>
        <v>0.34786545723486667</v>
      </c>
      <c r="N24" s="103">
        <f t="shared" si="9"/>
        <v>0.25386380837140737</v>
      </c>
      <c r="O24" s="1"/>
      <c r="P24" s="73">
        <f t="shared" si="1"/>
        <v>17.377487855655808</v>
      </c>
      <c r="Q24" s="274">
        <f t="shared" si="2"/>
        <v>16.985906242922933</v>
      </c>
      <c r="R24" s="112">
        <f t="shared" si="10"/>
        <v>-2.2533844706755329E-2</v>
      </c>
      <c r="S24" s="4"/>
    </row>
    <row r="25" spans="1:19" ht="20.100000000000001" customHeight="1" x14ac:dyDescent="0.25">
      <c r="A25" s="15" t="s">
        <v>162</v>
      </c>
      <c r="B25" s="28">
        <v>17028.799999999992</v>
      </c>
      <c r="C25" s="261">
        <v>16975.409999999996</v>
      </c>
      <c r="D25" s="35">
        <f t="shared" si="3"/>
        <v>6.1306910628962452E-3</v>
      </c>
      <c r="E25" s="267">
        <f t="shared" si="4"/>
        <v>5.6853514979035569E-3</v>
      </c>
      <c r="F25" s="107">
        <f t="shared" si="5"/>
        <v>-3.1352767076949523E-3</v>
      </c>
      <c r="G25" s="103">
        <f t="shared" si="6"/>
        <v>-7.2641005789370536E-2</v>
      </c>
      <c r="H25" s="1"/>
      <c r="I25" s="28">
        <v>6284.6640000000025</v>
      </c>
      <c r="J25" s="261">
        <v>6219.7339999999967</v>
      </c>
      <c r="K25" s="35">
        <f t="shared" si="0"/>
        <v>8.6844274762432911E-3</v>
      </c>
      <c r="L25" s="267">
        <f t="shared" si="7"/>
        <v>7.9953000022701427E-3</v>
      </c>
      <c r="M25" s="107">
        <f t="shared" si="8"/>
        <v>-1.0331499026838303E-2</v>
      </c>
      <c r="N25" s="103">
        <f t="shared" si="9"/>
        <v>-7.9352090377666565E-2</v>
      </c>
      <c r="O25" s="1"/>
      <c r="P25" s="73">
        <f t="shared" si="1"/>
        <v>3.6906088508879109</v>
      </c>
      <c r="Q25" s="274">
        <f t="shared" si="2"/>
        <v>3.6639668791504878</v>
      </c>
      <c r="R25" s="112">
        <f t="shared" si="10"/>
        <v>-7.2188554284243391E-3</v>
      </c>
      <c r="S25" s="4"/>
    </row>
    <row r="26" spans="1:19" ht="20.100000000000001" customHeight="1" x14ac:dyDescent="0.25">
      <c r="A26" s="15" t="s">
        <v>163</v>
      </c>
      <c r="B26" s="28">
        <v>18817.459999999995</v>
      </c>
      <c r="C26" s="261">
        <v>20038.230000000007</v>
      </c>
      <c r="D26" s="35">
        <f t="shared" si="3"/>
        <v>6.7746425965662651E-3</v>
      </c>
      <c r="E26" s="267">
        <f t="shared" si="4"/>
        <v>6.7111416422835184E-3</v>
      </c>
      <c r="F26" s="107">
        <f t="shared" si="5"/>
        <v>6.4874324164898536E-2</v>
      </c>
      <c r="G26" s="103">
        <f t="shared" si="6"/>
        <v>-9.3733290542784183E-3</v>
      </c>
      <c r="H26" s="1"/>
      <c r="I26" s="28">
        <v>6102.0029999999988</v>
      </c>
      <c r="J26" s="261">
        <v>6114.2990000000018</v>
      </c>
      <c r="K26" s="35">
        <f t="shared" si="0"/>
        <v>8.4320184043759471E-3</v>
      </c>
      <c r="L26" s="267">
        <f t="shared" si="7"/>
        <v>7.8597661585817612E-3</v>
      </c>
      <c r="M26" s="107">
        <f t="shared" si="8"/>
        <v>2.0150760332308926E-3</v>
      </c>
      <c r="N26" s="103">
        <f t="shared" si="9"/>
        <v>-6.786657931121276E-2</v>
      </c>
      <c r="O26" s="1"/>
      <c r="P26" s="73">
        <f t="shared" si="1"/>
        <v>3.2427346730111291</v>
      </c>
      <c r="Q26" s="274">
        <f t="shared" si="2"/>
        <v>3.0513169077308722</v>
      </c>
      <c r="R26" s="112">
        <f t="shared" si="10"/>
        <v>-5.9029734030786658E-2</v>
      </c>
      <c r="S26" s="4"/>
    </row>
    <row r="27" spans="1:19" ht="20.100000000000001" customHeight="1" x14ac:dyDescent="0.25">
      <c r="A27" s="15" t="s">
        <v>164</v>
      </c>
      <c r="B27" s="28">
        <v>18146.71</v>
      </c>
      <c r="C27" s="261">
        <v>17737.710000000003</v>
      </c>
      <c r="D27" s="35">
        <f t="shared" si="3"/>
        <v>6.5331598713925807E-3</v>
      </c>
      <c r="E27" s="267">
        <f t="shared" si="4"/>
        <v>5.9406586419932681E-3</v>
      </c>
      <c r="F27" s="107">
        <f t="shared" si="5"/>
        <v>-2.2538520756654863E-2</v>
      </c>
      <c r="G27" s="103">
        <f t="shared" si="6"/>
        <v>-9.0691371566423568E-2</v>
      </c>
      <c r="H27" s="1"/>
      <c r="I27" s="28">
        <v>5982.5919999999996</v>
      </c>
      <c r="J27" s="261">
        <v>5938.8510000000024</v>
      </c>
      <c r="K27" s="35">
        <f t="shared" si="0"/>
        <v>8.2670109880103818E-3</v>
      </c>
      <c r="L27" s="267">
        <f t="shared" si="7"/>
        <v>7.634232495116685E-3</v>
      </c>
      <c r="M27" s="107">
        <f t="shared" si="8"/>
        <v>-7.3113794154769807E-3</v>
      </c>
      <c r="N27" s="103">
        <f t="shared" si="9"/>
        <v>-7.6542597295614259E-2</v>
      </c>
      <c r="O27" s="1"/>
      <c r="P27" s="73">
        <f t="shared" si="1"/>
        <v>3.296791539623436</v>
      </c>
      <c r="Q27" s="274">
        <f t="shared" si="2"/>
        <v>3.3481497893471035</v>
      </c>
      <c r="R27" s="112">
        <f t="shared" si="10"/>
        <v>1.557825209947419E-2</v>
      </c>
      <c r="S27" s="4"/>
    </row>
    <row r="28" spans="1:19" ht="20.100000000000001" customHeight="1" x14ac:dyDescent="0.25">
      <c r="A28" s="15" t="s">
        <v>165</v>
      </c>
      <c r="B28" s="28">
        <v>13802.15</v>
      </c>
      <c r="C28" s="261">
        <v>17770.440000000006</v>
      </c>
      <c r="D28" s="35">
        <f t="shared" si="3"/>
        <v>4.9690358483130614E-3</v>
      </c>
      <c r="E28" s="267">
        <f t="shared" si="4"/>
        <v>5.9516204717532791E-3</v>
      </c>
      <c r="F28" s="107">
        <f t="shared" si="5"/>
        <v>0.28751245277003989</v>
      </c>
      <c r="G28" s="103">
        <f t="shared" si="6"/>
        <v>0.19774150427467646</v>
      </c>
      <c r="H28" s="1"/>
      <c r="I28" s="28">
        <v>4314.4289999999992</v>
      </c>
      <c r="J28" s="261">
        <v>5151.9789999999985</v>
      </c>
      <c r="K28" s="35">
        <f t="shared" si="0"/>
        <v>5.961869361973981E-3</v>
      </c>
      <c r="L28" s="267">
        <f t="shared" si="7"/>
        <v>6.622729800084012E-3</v>
      </c>
      <c r="M28" s="107">
        <f t="shared" si="8"/>
        <v>0.19412765860789444</v>
      </c>
      <c r="N28" s="103">
        <f t="shared" si="9"/>
        <v>0.1108478562655421</v>
      </c>
      <c r="O28" s="1"/>
      <c r="P28" s="73">
        <f t="shared" si="1"/>
        <v>3.1259108182420849</v>
      </c>
      <c r="Q28" s="274">
        <f t="shared" si="2"/>
        <v>2.8991848260369451</v>
      </c>
      <c r="R28" s="112">
        <f t="shared" si="10"/>
        <v>-7.2531177435395791E-2</v>
      </c>
      <c r="S28" s="4"/>
    </row>
    <row r="29" spans="1:19" ht="20.100000000000001" customHeight="1" x14ac:dyDescent="0.25">
      <c r="A29" s="15" t="s">
        <v>166</v>
      </c>
      <c r="B29" s="28">
        <v>72942.159999999974</v>
      </c>
      <c r="C29" s="261">
        <v>83768.829999999973</v>
      </c>
      <c r="D29" s="35">
        <f t="shared" si="3"/>
        <v>2.6260561426544916E-2</v>
      </c>
      <c r="E29" s="267">
        <f t="shared" si="4"/>
        <v>2.8055595895364435E-2</v>
      </c>
      <c r="F29" s="107">
        <f t="shared" si="5"/>
        <v>0.1484281518397591</v>
      </c>
      <c r="G29" s="103">
        <f t="shared" si="6"/>
        <v>6.8354763619221312E-2</v>
      </c>
      <c r="H29" s="1"/>
      <c r="I29" s="28">
        <v>4367.1240000000025</v>
      </c>
      <c r="J29" s="261">
        <v>4451.9399999999996</v>
      </c>
      <c r="K29" s="35">
        <f t="shared" si="0"/>
        <v>6.0346856503007184E-3</v>
      </c>
      <c r="L29" s="267">
        <f t="shared" si="7"/>
        <v>5.7228485803583482E-3</v>
      </c>
      <c r="M29" s="107">
        <f t="shared" si="8"/>
        <v>1.9421477384199998E-2</v>
      </c>
      <c r="N29" s="103">
        <f t="shared" si="9"/>
        <v>-5.1674119914900757E-2</v>
      </c>
      <c r="O29" s="1"/>
      <c r="P29" s="73">
        <f t="shared" si="1"/>
        <v>0.59871053996755841</v>
      </c>
      <c r="Q29" s="274">
        <f t="shared" si="2"/>
        <v>0.53145543515410221</v>
      </c>
      <c r="R29" s="112">
        <f t="shared" si="10"/>
        <v>-0.11233325676394551</v>
      </c>
      <c r="S29" s="4"/>
    </row>
    <row r="30" spans="1:19" ht="20.100000000000001" customHeight="1" x14ac:dyDescent="0.25">
      <c r="A30" s="15" t="s">
        <v>167</v>
      </c>
      <c r="B30" s="28">
        <v>45319.72</v>
      </c>
      <c r="C30" s="261">
        <v>20734.920000000006</v>
      </c>
      <c r="D30" s="35">
        <f t="shared" si="3"/>
        <v>1.631595898577471E-2</v>
      </c>
      <c r="E30" s="267">
        <f t="shared" si="4"/>
        <v>6.9444748893199328E-3</v>
      </c>
      <c r="F30" s="107">
        <f t="shared" si="5"/>
        <v>-0.54247466665725197</v>
      </c>
      <c r="G30" s="103">
        <f t="shared" si="6"/>
        <v>-0.57437531588706692</v>
      </c>
      <c r="H30" s="1"/>
      <c r="I30" s="28">
        <v>3759.3109999999997</v>
      </c>
      <c r="J30" s="261">
        <v>4448.3100000000004</v>
      </c>
      <c r="K30" s="35">
        <f t="shared" si="0"/>
        <v>5.1947826868936238E-3</v>
      </c>
      <c r="L30" s="267">
        <f t="shared" si="7"/>
        <v>5.7181823134395005E-3</v>
      </c>
      <c r="M30" s="107">
        <f t="shared" si="8"/>
        <v>0.18327799961216318</v>
      </c>
      <c r="N30" s="103">
        <f t="shared" si="9"/>
        <v>0.10075486465803621</v>
      </c>
      <c r="O30" s="1"/>
      <c r="P30" s="73">
        <f t="shared" si="1"/>
        <v>0.82950887604777779</v>
      </c>
      <c r="Q30" s="274">
        <f t="shared" si="2"/>
        <v>2.145322962422811</v>
      </c>
      <c r="R30" s="112">
        <f t="shared" si="10"/>
        <v>1.5862567892513368</v>
      </c>
      <c r="S30" s="4"/>
    </row>
    <row r="31" spans="1:19" ht="20.100000000000001" customHeight="1" x14ac:dyDescent="0.25">
      <c r="A31" s="15" t="s">
        <v>168</v>
      </c>
      <c r="B31" s="28">
        <v>8416.86</v>
      </c>
      <c r="C31" s="261">
        <v>9157.7099999999955</v>
      </c>
      <c r="D31" s="35">
        <f t="shared" si="3"/>
        <v>3.030229280962189E-3</v>
      </c>
      <c r="E31" s="267">
        <f t="shared" si="4"/>
        <v>3.0670717388190548E-3</v>
      </c>
      <c r="F31" s="107">
        <f t="shared" si="5"/>
        <v>8.8019760338177766E-2</v>
      </c>
      <c r="G31" s="103">
        <f t="shared" si="6"/>
        <v>1.2158306992917431E-2</v>
      </c>
      <c r="H31" s="1"/>
      <c r="I31" s="28">
        <v>3411.7449999999985</v>
      </c>
      <c r="J31" s="261">
        <v>3428.6060000000011</v>
      </c>
      <c r="K31" s="35">
        <f t="shared" si="0"/>
        <v>4.7145005715398059E-3</v>
      </c>
      <c r="L31" s="267">
        <f t="shared" si="7"/>
        <v>4.4073803734345305E-3</v>
      </c>
      <c r="M31" s="107">
        <f t="shared" si="8"/>
        <v>4.942045785954874E-3</v>
      </c>
      <c r="N31" s="103">
        <f t="shared" si="9"/>
        <v>-6.5143739712172022E-2</v>
      </c>
      <c r="O31" s="1"/>
      <c r="P31" s="73">
        <f t="shared" si="1"/>
        <v>4.0534653065394917</v>
      </c>
      <c r="Q31" s="274">
        <f t="shared" si="2"/>
        <v>3.7439556395649158</v>
      </c>
      <c r="R31" s="112">
        <f t="shared" si="10"/>
        <v>-7.6356806724172804E-2</v>
      </c>
      <c r="S31" s="4"/>
    </row>
    <row r="32" spans="1:19" ht="20.100000000000001" customHeight="1" thickBot="1" x14ac:dyDescent="0.3">
      <c r="A32" s="15" t="s">
        <v>18</v>
      </c>
      <c r="B32" s="28">
        <f>B33-SUM(B7:B31)</f>
        <v>226915.90000000084</v>
      </c>
      <c r="C32" s="261">
        <f>C33-SUM(C7:C31)</f>
        <v>219824.79000000143</v>
      </c>
      <c r="D32" s="35">
        <f t="shared" si="3"/>
        <v>8.1694028948549754E-2</v>
      </c>
      <c r="E32" s="267">
        <f t="shared" si="4"/>
        <v>7.3623034677974986E-2</v>
      </c>
      <c r="F32" s="107">
        <f t="shared" si="5"/>
        <v>-3.1249947667833667E-2</v>
      </c>
      <c r="G32" s="103">
        <f t="shared" si="6"/>
        <v>-9.8795400036614869E-2</v>
      </c>
      <c r="H32" s="1"/>
      <c r="I32" s="28">
        <f>I33-SUM(I7:I31)</f>
        <v>44382.851999999955</v>
      </c>
      <c r="J32" s="261">
        <f>J33-SUM(J7:J31)</f>
        <v>46525.423999999766</v>
      </c>
      <c r="K32" s="35">
        <f t="shared" si="0"/>
        <v>6.1330193528697632E-2</v>
      </c>
      <c r="L32" s="267">
        <f t="shared" si="7"/>
        <v>5.9807175453615483E-2</v>
      </c>
      <c r="M32" s="107">
        <f t="shared" si="8"/>
        <v>4.8274770625371555E-2</v>
      </c>
      <c r="N32" s="103">
        <f t="shared" si="9"/>
        <v>-2.4833087708576999E-2</v>
      </c>
      <c r="O32" s="1"/>
      <c r="P32" s="73">
        <f t="shared" si="1"/>
        <v>1.9559163549138598</v>
      </c>
      <c r="Q32" s="274">
        <f t="shared" si="2"/>
        <v>2.1164775819869752</v>
      </c>
      <c r="R32" s="112">
        <f t="shared" si="10"/>
        <v>8.2090027352006378E-2</v>
      </c>
      <c r="S32" s="4"/>
    </row>
    <row r="33" spans="1:19" ht="26.25" customHeight="1" thickBot="1" x14ac:dyDescent="0.3">
      <c r="A33" s="63" t="s">
        <v>19</v>
      </c>
      <c r="B33" s="64">
        <v>2777631.4000000008</v>
      </c>
      <c r="C33" s="301">
        <v>2985815.3900000006</v>
      </c>
      <c r="D33" s="65">
        <f>SUM(D7:D32)</f>
        <v>1</v>
      </c>
      <c r="E33" s="303">
        <f>SUM(E7:E32)</f>
        <v>0.99999999999999978</v>
      </c>
      <c r="F33" s="117">
        <f t="shared" si="5"/>
        <v>7.4950185975000028E-2</v>
      </c>
      <c r="G33" s="119">
        <v>0</v>
      </c>
      <c r="H33" s="116"/>
      <c r="I33" s="64">
        <v>723670.50299999991</v>
      </c>
      <c r="J33" s="301">
        <v>777923.77999999991</v>
      </c>
      <c r="K33" s="65">
        <f>SUM(K7:K32)</f>
        <v>1</v>
      </c>
      <c r="L33" s="303">
        <f>SUM(L7:L32)</f>
        <v>0.99999999999999967</v>
      </c>
      <c r="M33" s="117">
        <f t="shared" si="8"/>
        <v>7.4969584603892594E-2</v>
      </c>
      <c r="N33" s="119">
        <f t="shared" si="9"/>
        <v>-3.3306690738754696E-16</v>
      </c>
      <c r="O33" s="66"/>
      <c r="P33" s="67">
        <f t="shared" si="1"/>
        <v>2.60535110238169</v>
      </c>
      <c r="Q33" s="305">
        <f t="shared" si="2"/>
        <v>2.6053981187363355</v>
      </c>
      <c r="R33" s="118">
        <f t="shared" si="10"/>
        <v>1.8046072409421456E-5</v>
      </c>
      <c r="S33" s="4"/>
    </row>
    <row r="35" spans="1:19" ht="15.75" thickBot="1" x14ac:dyDescent="0.3"/>
    <row r="36" spans="1:19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47</v>
      </c>
      <c r="G36" s="392"/>
      <c r="I36" s="397" t="s">
        <v>20</v>
      </c>
      <c r="J36" s="398"/>
      <c r="K36" s="379" t="s">
        <v>13</v>
      </c>
      <c r="L36" s="381"/>
      <c r="M36" s="391" t="s">
        <v>48</v>
      </c>
      <c r="N36" s="392"/>
      <c r="P36" s="374" t="s">
        <v>23</v>
      </c>
      <c r="Q36" s="375"/>
      <c r="R36" s="243" t="s">
        <v>0</v>
      </c>
    </row>
    <row r="37" spans="1:19" x14ac:dyDescent="0.25">
      <c r="A37" s="394"/>
      <c r="B37" s="382" t="str">
        <f>B5</f>
        <v>jan - dez</v>
      </c>
      <c r="C37" s="383"/>
      <c r="D37" s="382" t="str">
        <f>B37</f>
        <v>jan - dez</v>
      </c>
      <c r="E37" s="383"/>
      <c r="F37" s="382" t="str">
        <f>B37</f>
        <v>jan - dez</v>
      </c>
      <c r="G37" s="384"/>
      <c r="I37" s="372" t="str">
        <f>B37</f>
        <v>jan - dez</v>
      </c>
      <c r="J37" s="383"/>
      <c r="K37" s="382" t="str">
        <f>B37</f>
        <v>jan - dez</v>
      </c>
      <c r="L37" s="373"/>
      <c r="M37" s="383" t="str">
        <f>B37</f>
        <v>jan - dez</v>
      </c>
      <c r="N37" s="384"/>
      <c r="P37" s="372" t="str">
        <f>B37</f>
        <v>jan - dez</v>
      </c>
      <c r="Q37" s="373"/>
      <c r="R37" s="244" t="s">
        <v>42</v>
      </c>
    </row>
    <row r="38" spans="1:19" ht="19.5" customHeight="1" thickBot="1" x14ac:dyDescent="0.3">
      <c r="A38" s="395"/>
      <c r="B38" s="172">
        <v>2016</v>
      </c>
      <c r="C38" s="248">
        <v>2017</v>
      </c>
      <c r="D38" s="172">
        <f>B38</f>
        <v>2016</v>
      </c>
      <c r="E38" s="248">
        <f>C38</f>
        <v>2017</v>
      </c>
      <c r="F38" s="172" t="s">
        <v>1</v>
      </c>
      <c r="G38" s="247" t="s">
        <v>15</v>
      </c>
      <c r="I38" s="41">
        <f>B38</f>
        <v>2016</v>
      </c>
      <c r="J38" s="248">
        <f>C38</f>
        <v>2017</v>
      </c>
      <c r="K38" s="172">
        <f>B38</f>
        <v>2016</v>
      </c>
      <c r="L38" s="248">
        <f>C38</f>
        <v>2017</v>
      </c>
      <c r="M38" s="42">
        <v>1000</v>
      </c>
      <c r="N38" s="247" t="s">
        <v>15</v>
      </c>
      <c r="P38" s="41">
        <f>B38</f>
        <v>2016</v>
      </c>
      <c r="Q38" s="248">
        <f>C38</f>
        <v>2017</v>
      </c>
      <c r="R38" s="245" t="s">
        <v>24</v>
      </c>
    </row>
    <row r="39" spans="1:19" ht="20.100000000000001" customHeight="1" x14ac:dyDescent="0.25">
      <c r="A39" s="68" t="s">
        <v>144</v>
      </c>
      <c r="B39" s="28">
        <v>379341.62000000046</v>
      </c>
      <c r="C39" s="300">
        <v>387320.82</v>
      </c>
      <c r="D39" s="4">
        <f>B39/$B$62</f>
        <v>0.23061991363870113</v>
      </c>
      <c r="E39" s="302">
        <f>C39/$C$62</f>
        <v>0.23044312246866441</v>
      </c>
      <c r="F39" s="107">
        <f>(C39-B39)/B39</f>
        <v>2.1034338388704978E-2</v>
      </c>
      <c r="G39" s="103">
        <f>(E39-D39)/D39</f>
        <v>-7.6659108594448998E-4</v>
      </c>
      <c r="I39" s="70">
        <v>109830.31499999994</v>
      </c>
      <c r="J39" s="300">
        <v>109259.424</v>
      </c>
      <c r="K39" s="71">
        <f>I39/$I$62</f>
        <v>0.25486382948678044</v>
      </c>
      <c r="L39" s="302">
        <f>J39/$J$62</f>
        <v>0.24729654348793179</v>
      </c>
      <c r="M39" s="107">
        <f>(J39-I39)/I39</f>
        <v>-5.1979364713644442E-3</v>
      </c>
      <c r="N39" s="103">
        <f>(L39-K39)/K39</f>
        <v>-2.9691486681679789E-2</v>
      </c>
      <c r="P39" s="73">
        <f t="shared" ref="P39:P62" si="11">(I39/B39)*10</f>
        <v>2.8952877619914159</v>
      </c>
      <c r="Q39" s="304">
        <f t="shared" ref="Q39:Q62" si="12">(J39/C39)*10</f>
        <v>2.8209024239905305</v>
      </c>
      <c r="R39" s="112">
        <f>(Q39-P39)/P39</f>
        <v>-2.5691863509180946E-2</v>
      </c>
    </row>
    <row r="40" spans="1:19" ht="20.100000000000001" customHeight="1" x14ac:dyDescent="0.25">
      <c r="A40" s="68" t="s">
        <v>145</v>
      </c>
      <c r="B40" s="28">
        <v>200332.08999999994</v>
      </c>
      <c r="C40" s="261">
        <v>217925.71000000017</v>
      </c>
      <c r="D40" s="4">
        <f t="shared" ref="D40:D61" si="13">B40/$B$62</f>
        <v>0.12179145883032932</v>
      </c>
      <c r="E40" s="267">
        <f t="shared" ref="E40:E61" si="14">C40/$C$62</f>
        <v>0.12965861499157386</v>
      </c>
      <c r="F40" s="107">
        <f t="shared" ref="F40:F62" si="15">(C40-B40)/B40</f>
        <v>8.7822275502642808E-2</v>
      </c>
      <c r="G40" s="103">
        <f t="shared" ref="G40:G61" si="16">(E40-D40)/D40</f>
        <v>6.459530279709072E-2</v>
      </c>
      <c r="I40" s="28">
        <v>73930.262000000002</v>
      </c>
      <c r="J40" s="261">
        <v>79189.848000000115</v>
      </c>
      <c r="K40" s="4">
        <f t="shared" ref="K40:K62" si="17">I40/$I$62</f>
        <v>0.17155691202634732</v>
      </c>
      <c r="L40" s="267">
        <f t="shared" ref="L40:L62" si="18">J40/$J$62</f>
        <v>0.17923740555079931</v>
      </c>
      <c r="M40" s="107">
        <f t="shared" ref="M40:M62" si="19">(J40-I40)/I40</f>
        <v>7.1142531592815292E-2</v>
      </c>
      <c r="N40" s="103">
        <f t="shared" ref="N40:N62" si="20">(L40-K40)/K40</f>
        <v>4.4769362153548438E-2</v>
      </c>
      <c r="P40" s="73">
        <f t="shared" si="11"/>
        <v>3.6903853995632963</v>
      </c>
      <c r="Q40" s="274">
        <f t="shared" si="12"/>
        <v>3.6338001606143693</v>
      </c>
      <c r="R40" s="112">
        <f t="shared" ref="R40:R62" si="21">(Q40-P40)/P40</f>
        <v>-1.5333151642000052E-2</v>
      </c>
    </row>
    <row r="41" spans="1:19" ht="20.100000000000001" customHeight="1" x14ac:dyDescent="0.25">
      <c r="A41" s="68" t="s">
        <v>147</v>
      </c>
      <c r="B41" s="28">
        <v>223765.29000000015</v>
      </c>
      <c r="C41" s="261">
        <v>262631.3</v>
      </c>
      <c r="D41" s="4">
        <f t="shared" si="13"/>
        <v>0.13603762185425075</v>
      </c>
      <c r="E41" s="267">
        <f t="shared" si="14"/>
        <v>0.15625696762184005</v>
      </c>
      <c r="F41" s="107">
        <f t="shared" si="15"/>
        <v>0.17369096878251228</v>
      </c>
      <c r="G41" s="103">
        <f t="shared" si="16"/>
        <v>0.14863054419792848</v>
      </c>
      <c r="I41" s="28">
        <v>43507.468000000001</v>
      </c>
      <c r="J41" s="261">
        <v>47017.332999999999</v>
      </c>
      <c r="K41" s="4">
        <f t="shared" si="17"/>
        <v>0.10096010291651775</v>
      </c>
      <c r="L41" s="267">
        <f t="shared" si="18"/>
        <v>0.10641849928589289</v>
      </c>
      <c r="M41" s="107">
        <f t="shared" si="19"/>
        <v>8.0672701983025022E-2</v>
      </c>
      <c r="N41" s="103">
        <f t="shared" si="20"/>
        <v>5.4064885154570454E-2</v>
      </c>
      <c r="P41" s="73">
        <f t="shared" si="11"/>
        <v>1.9443349770645826</v>
      </c>
      <c r="Q41" s="274">
        <f t="shared" si="12"/>
        <v>1.7902410337229415</v>
      </c>
      <c r="R41" s="112">
        <f t="shared" si="21"/>
        <v>-7.9252775452448548E-2</v>
      </c>
    </row>
    <row r="42" spans="1:19" ht="20.100000000000001" customHeight="1" x14ac:dyDescent="0.25">
      <c r="A42" s="68" t="s">
        <v>148</v>
      </c>
      <c r="B42" s="28">
        <v>146960.91</v>
      </c>
      <c r="C42" s="261">
        <v>137132.15</v>
      </c>
      <c r="D42" s="4">
        <f t="shared" si="13"/>
        <v>8.9344565915189814E-2</v>
      </c>
      <c r="E42" s="267">
        <f t="shared" si="14"/>
        <v>8.1589109609034843E-2</v>
      </c>
      <c r="F42" s="107">
        <f t="shared" si="15"/>
        <v>-6.6880097571524355E-2</v>
      </c>
      <c r="G42" s="103">
        <f t="shared" si="16"/>
        <v>-8.68038948615725E-2</v>
      </c>
      <c r="I42" s="28">
        <v>50650.148000000001</v>
      </c>
      <c r="J42" s="261">
        <v>46599.902999999977</v>
      </c>
      <c r="K42" s="4">
        <f t="shared" si="17"/>
        <v>0.11753485987317984</v>
      </c>
      <c r="L42" s="267">
        <f t="shared" si="18"/>
        <v>0.10547369294911253</v>
      </c>
      <c r="M42" s="107">
        <f t="shared" si="19"/>
        <v>-7.9965116785049167E-2</v>
      </c>
      <c r="N42" s="103">
        <f t="shared" si="20"/>
        <v>-0.10261778452011013</v>
      </c>
      <c r="P42" s="73">
        <f t="shared" si="11"/>
        <v>3.4465047882460715</v>
      </c>
      <c r="Q42" s="274">
        <f t="shared" si="12"/>
        <v>3.3981748991757206</v>
      </c>
      <c r="R42" s="112">
        <f t="shared" si="21"/>
        <v>-1.4022870136485744E-2</v>
      </c>
    </row>
    <row r="43" spans="1:19" ht="20.100000000000001" customHeight="1" x14ac:dyDescent="0.25">
      <c r="A43" s="68" t="s">
        <v>149</v>
      </c>
      <c r="B43" s="28">
        <v>138972.49000000002</v>
      </c>
      <c r="C43" s="261">
        <v>139326.78999999983</v>
      </c>
      <c r="D43" s="4">
        <f t="shared" si="13"/>
        <v>8.4488023333572582E-2</v>
      </c>
      <c r="E43" s="267">
        <f t="shared" si="14"/>
        <v>8.2894848077456423E-2</v>
      </c>
      <c r="F43" s="107">
        <f t="shared" si="15"/>
        <v>2.5494254294487614E-3</v>
      </c>
      <c r="G43" s="103">
        <f t="shared" si="16"/>
        <v>-1.8856817727005412E-2</v>
      </c>
      <c r="I43" s="28">
        <v>45312.93200000003</v>
      </c>
      <c r="J43" s="261">
        <v>46289.061000000016</v>
      </c>
      <c r="K43" s="4">
        <f t="shared" si="17"/>
        <v>0.10514972459829594</v>
      </c>
      <c r="L43" s="267">
        <f t="shared" si="18"/>
        <v>0.1047701366849786</v>
      </c>
      <c r="M43" s="107">
        <f t="shared" si="19"/>
        <v>2.1541951864866869E-2</v>
      </c>
      <c r="N43" s="103">
        <f t="shared" si="20"/>
        <v>-3.6099753448473673E-3</v>
      </c>
      <c r="P43" s="73">
        <f t="shared" si="11"/>
        <v>3.2605684765380563</v>
      </c>
      <c r="Q43" s="274">
        <f t="shared" si="12"/>
        <v>3.3223374341718537</v>
      </c>
      <c r="R43" s="112">
        <f t="shared" si="21"/>
        <v>1.8944229534900391E-2</v>
      </c>
    </row>
    <row r="44" spans="1:19" ht="20.100000000000001" customHeight="1" x14ac:dyDescent="0.25">
      <c r="A44" s="68" t="s">
        <v>154</v>
      </c>
      <c r="B44" s="28">
        <v>230045.93999999994</v>
      </c>
      <c r="C44" s="261">
        <v>210160.77999999988</v>
      </c>
      <c r="D44" s="4">
        <f t="shared" si="13"/>
        <v>0.13985592937504127</v>
      </c>
      <c r="E44" s="267">
        <f t="shared" si="14"/>
        <v>0.12503873756037698</v>
      </c>
      <c r="F44" s="107">
        <f t="shared" si="15"/>
        <v>-8.643995195046722E-2</v>
      </c>
      <c r="G44" s="103">
        <f t="shared" si="16"/>
        <v>-0.10594611097917861</v>
      </c>
      <c r="I44" s="28">
        <v>19591.598000000002</v>
      </c>
      <c r="J44" s="261">
        <v>22657.998</v>
      </c>
      <c r="K44" s="4">
        <f t="shared" si="17"/>
        <v>4.5462764010515237E-2</v>
      </c>
      <c r="L44" s="267">
        <f t="shared" si="18"/>
        <v>5.1283856189434707E-2</v>
      </c>
      <c r="M44" s="107">
        <f t="shared" si="19"/>
        <v>0.1565160738802418</v>
      </c>
      <c r="N44" s="103">
        <f t="shared" si="20"/>
        <v>0.12804087709170275</v>
      </c>
      <c r="P44" s="73">
        <f t="shared" si="11"/>
        <v>0.85163850316158607</v>
      </c>
      <c r="Q44" s="274">
        <f t="shared" si="12"/>
        <v>1.0781268512612112</v>
      </c>
      <c r="R44" s="112">
        <f t="shared" si="21"/>
        <v>0.26594423251041321</v>
      </c>
    </row>
    <row r="45" spans="1:19" ht="20.100000000000001" customHeight="1" x14ac:dyDescent="0.25">
      <c r="A45" s="68" t="s">
        <v>156</v>
      </c>
      <c r="B45" s="28">
        <v>98211.349999999991</v>
      </c>
      <c r="C45" s="261">
        <v>95252.839999999982</v>
      </c>
      <c r="D45" s="4">
        <f t="shared" si="13"/>
        <v>5.9707376837111151E-2</v>
      </c>
      <c r="E45" s="267">
        <f t="shared" si="14"/>
        <v>5.6672300429416858E-2</v>
      </c>
      <c r="F45" s="107">
        <f t="shared" si="15"/>
        <v>-3.0123911340186337E-2</v>
      </c>
      <c r="G45" s="103">
        <f t="shared" si="16"/>
        <v>-5.0832519672976813E-2</v>
      </c>
      <c r="I45" s="28">
        <v>19614.679999999997</v>
      </c>
      <c r="J45" s="261">
        <v>20487.791000000008</v>
      </c>
      <c r="K45" s="4">
        <f t="shared" si="17"/>
        <v>4.5516326334471176E-2</v>
      </c>
      <c r="L45" s="267">
        <f t="shared" si="18"/>
        <v>4.6371834231920893E-2</v>
      </c>
      <c r="M45" s="107">
        <f t="shared" si="19"/>
        <v>4.4513140158290214E-2</v>
      </c>
      <c r="N45" s="103">
        <f t="shared" si="20"/>
        <v>1.8795627115490859E-2</v>
      </c>
      <c r="P45" s="73">
        <f t="shared" si="11"/>
        <v>1.9971907523926713</v>
      </c>
      <c r="Q45" s="274">
        <f t="shared" si="12"/>
        <v>2.1508850549757899</v>
      </c>
      <c r="R45" s="112">
        <f t="shared" si="21"/>
        <v>7.6955244459744249E-2</v>
      </c>
    </row>
    <row r="46" spans="1:19" ht="20.100000000000001" customHeight="1" x14ac:dyDescent="0.25">
      <c r="A46" s="68" t="s">
        <v>157</v>
      </c>
      <c r="B46" s="28">
        <v>38763.609999999986</v>
      </c>
      <c r="C46" s="261">
        <v>33247.109999999986</v>
      </c>
      <c r="D46" s="4">
        <f t="shared" si="13"/>
        <v>2.3566252473230534E-2</v>
      </c>
      <c r="E46" s="267">
        <f t="shared" si="14"/>
        <v>1.9780934682156134E-2</v>
      </c>
      <c r="F46" s="107">
        <f t="shared" si="15"/>
        <v>-0.14231130691904087</v>
      </c>
      <c r="G46" s="103">
        <f t="shared" si="16"/>
        <v>-0.16062451148625487</v>
      </c>
      <c r="I46" s="28">
        <v>18463.098999999995</v>
      </c>
      <c r="J46" s="261">
        <v>17785.473999999998</v>
      </c>
      <c r="K46" s="4">
        <f t="shared" si="17"/>
        <v>4.2844055535427972E-2</v>
      </c>
      <c r="L46" s="267">
        <f t="shared" si="18"/>
        <v>4.0255440523780169E-2</v>
      </c>
      <c r="M46" s="107">
        <f t="shared" si="19"/>
        <v>-3.670158514559211E-2</v>
      </c>
      <c r="N46" s="103">
        <f t="shared" si="20"/>
        <v>-6.0419467281925821E-2</v>
      </c>
      <c r="P46" s="73">
        <f t="shared" si="11"/>
        <v>4.7629978219262865</v>
      </c>
      <c r="Q46" s="274">
        <f t="shared" si="12"/>
        <v>5.3494796991377616</v>
      </c>
      <c r="R46" s="112">
        <f t="shared" si="21"/>
        <v>0.12313292996096432</v>
      </c>
    </row>
    <row r="47" spans="1:19" ht="20.100000000000001" customHeight="1" x14ac:dyDescent="0.25">
      <c r="A47" s="68" t="s">
        <v>158</v>
      </c>
      <c r="B47" s="28">
        <v>67956.36</v>
      </c>
      <c r="C47" s="261">
        <v>66464.42</v>
      </c>
      <c r="D47" s="4">
        <f t="shared" si="13"/>
        <v>4.1313921405197948E-2</v>
      </c>
      <c r="E47" s="267">
        <f t="shared" si="14"/>
        <v>3.9544139346469283E-2</v>
      </c>
      <c r="F47" s="107">
        <f t="shared" si="15"/>
        <v>-2.1954383666223477E-2</v>
      </c>
      <c r="G47" s="103">
        <f t="shared" si="16"/>
        <v>-4.2837426187919275E-2</v>
      </c>
      <c r="I47" s="28">
        <v>16713.084000000003</v>
      </c>
      <c r="J47" s="261">
        <v>15986.383000000002</v>
      </c>
      <c r="K47" s="4">
        <f t="shared" si="17"/>
        <v>3.878310456247204E-2</v>
      </c>
      <c r="L47" s="267">
        <f t="shared" si="18"/>
        <v>3.6183398319711381E-2</v>
      </c>
      <c r="M47" s="107">
        <f t="shared" si="19"/>
        <v>-4.3480963776643546E-2</v>
      </c>
      <c r="N47" s="103">
        <f t="shared" si="20"/>
        <v>-6.7031927229369626E-2</v>
      </c>
      <c r="P47" s="73">
        <f t="shared" si="11"/>
        <v>2.4593848169619448</v>
      </c>
      <c r="Q47" s="274">
        <f t="shared" si="12"/>
        <v>2.4052542698785309</v>
      </c>
      <c r="R47" s="112">
        <f t="shared" si="21"/>
        <v>-2.2009791517815777E-2</v>
      </c>
    </row>
    <row r="48" spans="1:19" ht="20.100000000000001" customHeight="1" x14ac:dyDescent="0.25">
      <c r="A48" s="68" t="s">
        <v>159</v>
      </c>
      <c r="B48" s="28">
        <v>46765.949999999924</v>
      </c>
      <c r="C48" s="261">
        <v>45849.73</v>
      </c>
      <c r="D48" s="4">
        <f t="shared" si="13"/>
        <v>2.8431257688602121E-2</v>
      </c>
      <c r="E48" s="267">
        <f t="shared" si="14"/>
        <v>2.727907822137007E-2</v>
      </c>
      <c r="F48" s="107">
        <f t="shared" si="15"/>
        <v>-1.9591604575549575E-2</v>
      </c>
      <c r="G48" s="103">
        <f t="shared" si="16"/>
        <v>-4.052509670347617E-2</v>
      </c>
      <c r="I48" s="28">
        <v>9896.2579999999998</v>
      </c>
      <c r="J48" s="261">
        <v>10173.253000000002</v>
      </c>
      <c r="K48" s="4">
        <f t="shared" si="17"/>
        <v>2.2964499477846241E-2</v>
      </c>
      <c r="L48" s="267">
        <f t="shared" si="18"/>
        <v>2.3026025681118664E-2</v>
      </c>
      <c r="M48" s="107">
        <f t="shared" si="19"/>
        <v>2.7989872535659703E-2</v>
      </c>
      <c r="N48" s="103">
        <f t="shared" si="20"/>
        <v>2.6791876449028E-3</v>
      </c>
      <c r="P48" s="73">
        <f t="shared" si="11"/>
        <v>2.116124659073539</v>
      </c>
      <c r="Q48" s="274">
        <f t="shared" si="12"/>
        <v>2.218825061783352</v>
      </c>
      <c r="R48" s="112">
        <f t="shared" si="21"/>
        <v>4.8532302796743719E-2</v>
      </c>
    </row>
    <row r="49" spans="1:18" ht="20.100000000000001" customHeight="1" x14ac:dyDescent="0.25">
      <c r="A49" s="68" t="s">
        <v>164</v>
      </c>
      <c r="B49" s="28">
        <v>18146.710000000003</v>
      </c>
      <c r="C49" s="261">
        <v>17737.710000000003</v>
      </c>
      <c r="D49" s="4">
        <f t="shared" si="13"/>
        <v>1.1032252915001917E-2</v>
      </c>
      <c r="E49" s="267">
        <f t="shared" si="14"/>
        <v>1.0553352845436126E-2</v>
      </c>
      <c r="F49" s="107">
        <f t="shared" si="15"/>
        <v>-2.2538520756655061E-2</v>
      </c>
      <c r="G49" s="103">
        <f t="shared" si="16"/>
        <v>-4.3409090895167195E-2</v>
      </c>
      <c r="I49" s="28">
        <v>5982.5920000000006</v>
      </c>
      <c r="J49" s="261">
        <v>5938.8510000000015</v>
      </c>
      <c r="K49" s="4">
        <f t="shared" si="17"/>
        <v>1.3882745464009439E-2</v>
      </c>
      <c r="L49" s="267">
        <f t="shared" si="18"/>
        <v>1.3441928126857483E-2</v>
      </c>
      <c r="M49" s="107">
        <f t="shared" si="19"/>
        <v>-7.3113794154772834E-3</v>
      </c>
      <c r="N49" s="103">
        <f t="shared" si="20"/>
        <v>-3.1752893424053602E-2</v>
      </c>
      <c r="P49" s="73">
        <f t="shared" si="11"/>
        <v>3.2967915396234355</v>
      </c>
      <c r="Q49" s="274">
        <f t="shared" si="12"/>
        <v>3.3481497893471031</v>
      </c>
      <c r="R49" s="112">
        <f t="shared" si="21"/>
        <v>1.5578252099474192E-2</v>
      </c>
    </row>
    <row r="50" spans="1:18" ht="20.100000000000001" customHeight="1" x14ac:dyDescent="0.25">
      <c r="A50" s="68" t="s">
        <v>165</v>
      </c>
      <c r="B50" s="28">
        <v>13802.150000000001</v>
      </c>
      <c r="C50" s="261">
        <v>17770.440000000013</v>
      </c>
      <c r="D50" s="4">
        <f t="shared" si="13"/>
        <v>8.3909871029400757E-3</v>
      </c>
      <c r="E50" s="267">
        <f t="shared" si="14"/>
        <v>1.0572826116711349E-2</v>
      </c>
      <c r="F50" s="107">
        <f t="shared" si="15"/>
        <v>0.28751245277004028</v>
      </c>
      <c r="G50" s="103">
        <f t="shared" si="16"/>
        <v>0.26002173367741088</v>
      </c>
      <c r="I50" s="28">
        <v>4314.4289999999983</v>
      </c>
      <c r="J50" s="261">
        <v>5151.9789999999957</v>
      </c>
      <c r="K50" s="4">
        <f t="shared" si="17"/>
        <v>1.0011733982451209E-2</v>
      </c>
      <c r="L50" s="267">
        <f t="shared" si="18"/>
        <v>1.1660930949282784E-2</v>
      </c>
      <c r="M50" s="107">
        <f t="shared" si="19"/>
        <v>0.19412765860789408</v>
      </c>
      <c r="N50" s="103">
        <f t="shared" si="20"/>
        <v>0.16472640700625132</v>
      </c>
      <c r="P50" s="73">
        <f t="shared" si="11"/>
        <v>3.1259108182420836</v>
      </c>
      <c r="Q50" s="274">
        <f t="shared" si="12"/>
        <v>2.8991848260369424</v>
      </c>
      <c r="R50" s="112">
        <f t="shared" si="21"/>
        <v>-7.2531177435396249E-2</v>
      </c>
    </row>
    <row r="51" spans="1:18" ht="20.100000000000001" customHeight="1" x14ac:dyDescent="0.25">
      <c r="A51" s="68" t="s">
        <v>168</v>
      </c>
      <c r="B51" s="28">
        <v>8416.8600000000024</v>
      </c>
      <c r="C51" s="261">
        <v>9157.7099999999937</v>
      </c>
      <c r="D51" s="4">
        <f t="shared" si="13"/>
        <v>5.1170117486951106E-3</v>
      </c>
      <c r="E51" s="267">
        <f t="shared" si="14"/>
        <v>5.4485356275516279E-3</v>
      </c>
      <c r="F51" s="107">
        <f t="shared" si="15"/>
        <v>8.8019760338177308E-2</v>
      </c>
      <c r="G51" s="103">
        <f t="shared" si="16"/>
        <v>6.4788570974272083E-2</v>
      </c>
      <c r="I51" s="28">
        <v>3411.744999999999</v>
      </c>
      <c r="J51" s="261">
        <v>3428.6060000000011</v>
      </c>
      <c r="K51" s="4">
        <f t="shared" si="17"/>
        <v>7.9170345266912513E-3</v>
      </c>
      <c r="L51" s="267">
        <f t="shared" si="18"/>
        <v>7.7602680093021917E-3</v>
      </c>
      <c r="M51" s="107">
        <f t="shared" si="19"/>
        <v>4.9420457859547405E-3</v>
      </c>
      <c r="N51" s="103">
        <f t="shared" si="20"/>
        <v>-1.9801166315561926E-2</v>
      </c>
      <c r="P51" s="73">
        <f t="shared" si="11"/>
        <v>4.0534653065394908</v>
      </c>
      <c r="Q51" s="274">
        <f t="shared" si="12"/>
        <v>3.7439556395649172</v>
      </c>
      <c r="R51" s="112">
        <f t="shared" si="21"/>
        <v>-7.6356806724172277E-2</v>
      </c>
    </row>
    <row r="52" spans="1:18" ht="20.100000000000001" customHeight="1" x14ac:dyDescent="0.25">
      <c r="A52" s="68" t="s">
        <v>169</v>
      </c>
      <c r="B52" s="28">
        <v>5303.7200000000021</v>
      </c>
      <c r="C52" s="261">
        <v>6078.4000000000005</v>
      </c>
      <c r="D52" s="4">
        <f t="shared" si="13"/>
        <v>3.2243850499817312E-3</v>
      </c>
      <c r="E52" s="267">
        <f t="shared" si="14"/>
        <v>3.6164476663390565E-3</v>
      </c>
      <c r="F52" s="107">
        <f t="shared" si="15"/>
        <v>0.14606351768192857</v>
      </c>
      <c r="G52" s="103">
        <f t="shared" si="16"/>
        <v>0.12159298913743154</v>
      </c>
      <c r="I52" s="28">
        <v>2265.0910000000003</v>
      </c>
      <c r="J52" s="261">
        <v>2547.5590000000002</v>
      </c>
      <c r="K52" s="4">
        <f t="shared" si="17"/>
        <v>5.2561969470454623E-3</v>
      </c>
      <c r="L52" s="267">
        <f t="shared" si="18"/>
        <v>5.7661162027686699E-3</v>
      </c>
      <c r="M52" s="107">
        <f t="shared" si="19"/>
        <v>0.1247049235549476</v>
      </c>
      <c r="N52" s="103">
        <f t="shared" si="20"/>
        <v>9.7012966001937193E-2</v>
      </c>
      <c r="P52" s="73">
        <f t="shared" si="11"/>
        <v>4.2707590144276084</v>
      </c>
      <c r="Q52" s="274">
        <f t="shared" si="12"/>
        <v>4.1911670834430117</v>
      </c>
      <c r="R52" s="112">
        <f t="shared" si="21"/>
        <v>-1.8636483752821648E-2</v>
      </c>
    </row>
    <row r="53" spans="1:18" ht="20.100000000000001" customHeight="1" x14ac:dyDescent="0.25">
      <c r="A53" s="68" t="s">
        <v>170</v>
      </c>
      <c r="B53" s="28">
        <v>7505.7700000000013</v>
      </c>
      <c r="C53" s="261">
        <v>7113.9699999999948</v>
      </c>
      <c r="D53" s="4">
        <f t="shared" si="13"/>
        <v>4.5631165628278597E-3</v>
      </c>
      <c r="E53" s="267">
        <f t="shared" si="14"/>
        <v>4.2325776857242096E-3</v>
      </c>
      <c r="F53" s="107">
        <f t="shared" si="15"/>
        <v>-5.2199840922384576E-2</v>
      </c>
      <c r="G53" s="103">
        <f t="shared" si="16"/>
        <v>-7.243708823839648E-2</v>
      </c>
      <c r="I53" s="28">
        <v>2513.29</v>
      </c>
      <c r="J53" s="261">
        <v>2488.605</v>
      </c>
      <c r="K53" s="4">
        <f t="shared" si="17"/>
        <v>5.8321485649097046E-3</v>
      </c>
      <c r="L53" s="267">
        <f t="shared" si="18"/>
        <v>5.6326803865155324E-3</v>
      </c>
      <c r="M53" s="107">
        <f t="shared" si="19"/>
        <v>-9.8217873782969513E-3</v>
      </c>
      <c r="N53" s="103">
        <f t="shared" si="20"/>
        <v>-3.4201491298474912E-2</v>
      </c>
      <c r="P53" s="73">
        <f t="shared" si="11"/>
        <v>3.3484772381780941</v>
      </c>
      <c r="Q53" s="274">
        <f t="shared" si="12"/>
        <v>3.4981943977835188</v>
      </c>
      <c r="R53" s="112">
        <f t="shared" si="21"/>
        <v>4.4712013538095854E-2</v>
      </c>
    </row>
    <row r="54" spans="1:18" ht="20.100000000000001" customHeight="1" x14ac:dyDescent="0.25">
      <c r="A54" s="68" t="s">
        <v>171</v>
      </c>
      <c r="B54" s="28">
        <v>5811.3099999999995</v>
      </c>
      <c r="C54" s="261">
        <v>7264.2499999999918</v>
      </c>
      <c r="D54" s="4">
        <f t="shared" si="13"/>
        <v>3.5329732875810423E-3</v>
      </c>
      <c r="E54" s="267">
        <f t="shared" si="14"/>
        <v>4.3219893327526094E-3</v>
      </c>
      <c r="F54" s="107">
        <f t="shared" si="15"/>
        <v>0.25001935880205883</v>
      </c>
      <c r="G54" s="103">
        <f t="shared" si="16"/>
        <v>0.22332918506490912</v>
      </c>
      <c r="I54" s="28">
        <v>1416.5080000000007</v>
      </c>
      <c r="J54" s="261">
        <v>1756.6910000000005</v>
      </c>
      <c r="K54" s="4">
        <f t="shared" si="17"/>
        <v>3.287040134398784E-3</v>
      </c>
      <c r="L54" s="267">
        <f t="shared" si="18"/>
        <v>3.9760745240278632E-3</v>
      </c>
      <c r="M54" s="107">
        <f t="shared" si="19"/>
        <v>0.24015607395087044</v>
      </c>
      <c r="N54" s="103">
        <f t="shared" si="20"/>
        <v>0.20962153227712477</v>
      </c>
      <c r="P54" s="73">
        <f t="shared" si="11"/>
        <v>2.4375020434291077</v>
      </c>
      <c r="Q54" s="274">
        <f t="shared" si="12"/>
        <v>2.4182689197095399</v>
      </c>
      <c r="R54" s="112">
        <f t="shared" si="21"/>
        <v>-7.8905056803605239E-3</v>
      </c>
    </row>
    <row r="55" spans="1:18" ht="20.100000000000001" customHeight="1" x14ac:dyDescent="0.25">
      <c r="A55" s="68" t="s">
        <v>172</v>
      </c>
      <c r="B55" s="28">
        <v>3526.4399999999996</v>
      </c>
      <c r="C55" s="261">
        <v>5472.57</v>
      </c>
      <c r="D55" s="4">
        <f t="shared" si="13"/>
        <v>2.1438915356877006E-3</v>
      </c>
      <c r="E55" s="267">
        <f t="shared" si="14"/>
        <v>3.2559987834589904E-3</v>
      </c>
      <c r="F55" s="107">
        <f t="shared" si="15"/>
        <v>0.55186817300166746</v>
      </c>
      <c r="G55" s="103">
        <f t="shared" si="16"/>
        <v>0.51873298124410794</v>
      </c>
      <c r="I55" s="28">
        <v>1051.5559999999998</v>
      </c>
      <c r="J55" s="261">
        <v>1446.5190000000002</v>
      </c>
      <c r="K55" s="4">
        <f t="shared" si="17"/>
        <v>2.4401604336635198E-3</v>
      </c>
      <c r="L55" s="267">
        <f t="shared" si="18"/>
        <v>3.2740347303095762E-3</v>
      </c>
      <c r="M55" s="107">
        <f t="shared" si="19"/>
        <v>0.37559863668696719</v>
      </c>
      <c r="N55" s="103">
        <f t="shared" si="20"/>
        <v>0.34172929170649829</v>
      </c>
      <c r="P55" s="73">
        <f t="shared" si="11"/>
        <v>2.9819194428375355</v>
      </c>
      <c r="Q55" s="274">
        <f t="shared" si="12"/>
        <v>2.6432169894583355</v>
      </c>
      <c r="R55" s="112">
        <f t="shared" si="21"/>
        <v>-0.11358538011238073</v>
      </c>
    </row>
    <row r="56" spans="1:18" ht="20.100000000000001" customHeight="1" x14ac:dyDescent="0.25">
      <c r="A56" s="68" t="s">
        <v>173</v>
      </c>
      <c r="B56" s="28">
        <v>1396.8400000000004</v>
      </c>
      <c r="C56" s="261">
        <v>2547.31</v>
      </c>
      <c r="D56" s="4">
        <f t="shared" si="13"/>
        <v>8.4920584292090854E-4</v>
      </c>
      <c r="E56" s="267">
        <f t="shared" si="14"/>
        <v>1.5155654950220684E-3</v>
      </c>
      <c r="F56" s="107">
        <f t="shared" si="15"/>
        <v>0.82362332121073223</v>
      </c>
      <c r="G56" s="103">
        <f t="shared" si="16"/>
        <v>0.78468566562043995</v>
      </c>
      <c r="I56" s="28">
        <v>389.27599999999995</v>
      </c>
      <c r="J56" s="261">
        <v>893.27399999999989</v>
      </c>
      <c r="K56" s="4">
        <f t="shared" si="17"/>
        <v>9.0332411490667212E-4</v>
      </c>
      <c r="L56" s="267">
        <f t="shared" si="18"/>
        <v>2.0218262599264549E-3</v>
      </c>
      <c r="M56" s="107">
        <f t="shared" si="19"/>
        <v>1.2947060697294464</v>
      </c>
      <c r="N56" s="103">
        <f t="shared" si="20"/>
        <v>1.2382068922574285</v>
      </c>
      <c r="P56" s="73">
        <f t="shared" si="11"/>
        <v>2.7868331376535598</v>
      </c>
      <c r="Q56" s="274">
        <f t="shared" si="12"/>
        <v>3.5067345552759575</v>
      </c>
      <c r="R56" s="112">
        <f t="shared" si="21"/>
        <v>0.25832239752557834</v>
      </c>
    </row>
    <row r="57" spans="1:18" ht="20.100000000000001" customHeight="1" x14ac:dyDescent="0.25">
      <c r="A57" s="68" t="s">
        <v>174</v>
      </c>
      <c r="B57" s="28">
        <v>2148.52</v>
      </c>
      <c r="C57" s="261">
        <v>2536.4900000000002</v>
      </c>
      <c r="D57" s="4">
        <f t="shared" si="13"/>
        <v>1.3061880656570759E-3</v>
      </c>
      <c r="E57" s="267">
        <f t="shared" si="14"/>
        <v>1.5091279516307504E-3</v>
      </c>
      <c r="F57" s="107">
        <f t="shared" si="15"/>
        <v>0.18057546590210949</v>
      </c>
      <c r="G57" s="103">
        <f t="shared" si="16"/>
        <v>0.15536804485469394</v>
      </c>
      <c r="I57" s="28">
        <v>595.73199999999986</v>
      </c>
      <c r="J57" s="261">
        <v>680.1429999999998</v>
      </c>
      <c r="K57" s="4">
        <f t="shared" si="17"/>
        <v>1.3824101193538299E-3</v>
      </c>
      <c r="L57" s="267">
        <f t="shared" si="18"/>
        <v>1.5394279671244865E-3</v>
      </c>
      <c r="M57" s="107">
        <f t="shared" si="19"/>
        <v>0.1416929088919178</v>
      </c>
      <c r="N57" s="103">
        <f t="shared" si="20"/>
        <v>0.11358268112508488</v>
      </c>
      <c r="P57" s="73">
        <f t="shared" si="11"/>
        <v>2.7727551989276336</v>
      </c>
      <c r="Q57" s="274">
        <f t="shared" si="12"/>
        <v>2.6814337923666161</v>
      </c>
      <c r="R57" s="112">
        <f t="shared" si="21"/>
        <v>-3.2935257536019107E-2</v>
      </c>
    </row>
    <row r="58" spans="1:18" ht="20.100000000000001" customHeight="1" x14ac:dyDescent="0.25">
      <c r="A58" s="68" t="s">
        <v>175</v>
      </c>
      <c r="B58" s="28">
        <v>1658.4800000000002</v>
      </c>
      <c r="C58" s="261">
        <v>2274.6800000000007</v>
      </c>
      <c r="D58" s="4">
        <f t="shared" si="13"/>
        <v>1.0082693124248076E-3</v>
      </c>
      <c r="E58" s="267">
        <f t="shared" si="14"/>
        <v>1.3533596304402683E-3</v>
      </c>
      <c r="F58" s="107">
        <f t="shared" si="15"/>
        <v>0.37154502918334886</v>
      </c>
      <c r="G58" s="103">
        <f t="shared" si="16"/>
        <v>0.34226006262706327</v>
      </c>
      <c r="I58" s="28">
        <v>473.48300000000012</v>
      </c>
      <c r="J58" s="261">
        <v>678.4449999999996</v>
      </c>
      <c r="K58" s="4">
        <f t="shared" si="17"/>
        <v>1.0987284392008651E-3</v>
      </c>
      <c r="L58" s="267">
        <f t="shared" si="18"/>
        <v>1.5355847331454883E-3</v>
      </c>
      <c r="M58" s="107">
        <f t="shared" si="19"/>
        <v>0.43288143396911699</v>
      </c>
      <c r="N58" s="103">
        <f t="shared" si="20"/>
        <v>0.39760169879862273</v>
      </c>
      <c r="P58" s="73">
        <f t="shared" si="11"/>
        <v>2.8549213737880477</v>
      </c>
      <c r="Q58" s="274">
        <f t="shared" si="12"/>
        <v>2.9825953540717789</v>
      </c>
      <c r="R58" s="112">
        <f t="shared" si="21"/>
        <v>4.4720664273260602E-2</v>
      </c>
    </row>
    <row r="59" spans="1:18" ht="20.100000000000001" customHeight="1" x14ac:dyDescent="0.25">
      <c r="A59" s="68" t="s">
        <v>176</v>
      </c>
      <c r="B59" s="28">
        <v>744.48000000000013</v>
      </c>
      <c r="C59" s="261">
        <v>841.72999999999968</v>
      </c>
      <c r="D59" s="4">
        <f t="shared" si="13"/>
        <v>4.5260499838045725E-4</v>
      </c>
      <c r="E59" s="267">
        <f t="shared" si="14"/>
        <v>5.0080160801980339E-4</v>
      </c>
      <c r="F59" s="107">
        <f t="shared" si="15"/>
        <v>0.13062808940468451</v>
      </c>
      <c r="G59" s="103">
        <f t="shared" si="16"/>
        <v>0.10648713516599817</v>
      </c>
      <c r="I59" s="28">
        <v>186.19499999999999</v>
      </c>
      <c r="J59" s="261">
        <v>237.50599999999994</v>
      </c>
      <c r="K59" s="4">
        <f t="shared" si="17"/>
        <v>4.320698773493558E-4</v>
      </c>
      <c r="L59" s="267">
        <f t="shared" si="18"/>
        <v>5.3756839188210173E-4</v>
      </c>
      <c r="M59" s="107">
        <f t="shared" si="19"/>
        <v>0.27557668036198585</v>
      </c>
      <c r="N59" s="103">
        <f t="shared" si="20"/>
        <v>0.2441700291164795</v>
      </c>
      <c r="P59" s="73">
        <f t="shared" si="11"/>
        <v>2.501007414571244</v>
      </c>
      <c r="Q59" s="274">
        <f t="shared" si="12"/>
        <v>2.8216411438347215</v>
      </c>
      <c r="R59" s="112">
        <f t="shared" si="21"/>
        <v>0.12820183074844857</v>
      </c>
    </row>
    <row r="60" spans="1:18" ht="20.100000000000001" customHeight="1" x14ac:dyDescent="0.25">
      <c r="A60" s="68" t="s">
        <v>177</v>
      </c>
      <c r="B60" s="28">
        <v>492.21999999999991</v>
      </c>
      <c r="C60" s="261">
        <v>530.16</v>
      </c>
      <c r="D60" s="4">
        <f t="shared" si="13"/>
        <v>2.9924407949552518E-4</v>
      </c>
      <c r="E60" s="267">
        <f t="shared" si="14"/>
        <v>3.1542772683375791E-4</v>
      </c>
      <c r="F60" s="107">
        <f t="shared" si="15"/>
        <v>7.7079354760066762E-2</v>
      </c>
      <c r="G60" s="103">
        <f t="shared" si="16"/>
        <v>5.4081762838936093E-2</v>
      </c>
      <c r="I60" s="28">
        <v>222.50200000000001</v>
      </c>
      <c r="J60" s="261">
        <v>229.446</v>
      </c>
      <c r="K60" s="4">
        <f t="shared" si="17"/>
        <v>5.1632112489586918E-4</v>
      </c>
      <c r="L60" s="267">
        <f t="shared" si="18"/>
        <v>5.1932547911960429E-4</v>
      </c>
      <c r="M60" s="107">
        <f t="shared" si="19"/>
        <v>3.1208708236330405E-2</v>
      </c>
      <c r="N60" s="103">
        <f t="shared" si="20"/>
        <v>5.8187706814069031E-3</v>
      </c>
      <c r="P60" s="73">
        <f t="shared" si="11"/>
        <v>4.5203770671650902</v>
      </c>
      <c r="Q60" s="274">
        <f t="shared" si="12"/>
        <v>4.3278632865550026</v>
      </c>
      <c r="R60" s="112">
        <f t="shared" si="21"/>
        <v>-4.25879916099169E-2</v>
      </c>
    </row>
    <row r="61" spans="1:18" ht="20.100000000000001" customHeight="1" thickBot="1" x14ac:dyDescent="0.3">
      <c r="A61" s="15" t="s">
        <v>18</v>
      </c>
      <c r="B61" s="28">
        <f>B62-SUM(B39:B60)</f>
        <v>4808.8799999998882</v>
      </c>
      <c r="C61" s="261">
        <f>C62-SUM(C39:C60)</f>
        <v>6128.3000000002794</v>
      </c>
      <c r="D61" s="4">
        <f t="shared" si="13"/>
        <v>2.9235481471789199E-3</v>
      </c>
      <c r="E61" s="267">
        <f t="shared" si="14"/>
        <v>3.6461365217206254E-3</v>
      </c>
      <c r="F61" s="107">
        <f t="shared" si="15"/>
        <v>0.27437157924515104</v>
      </c>
      <c r="G61" s="103">
        <f t="shared" si="16"/>
        <v>0.2471614415650954</v>
      </c>
      <c r="I61" s="28">
        <f>I62-SUM(I39:I60)</f>
        <v>604.99600000010105</v>
      </c>
      <c r="J61" s="261">
        <f>J62-SUM(J39:J60)</f>
        <v>891.31899999995949</v>
      </c>
      <c r="K61" s="4">
        <f t="shared" si="17"/>
        <v>1.4039074492703592E-3</v>
      </c>
      <c r="L61" s="267">
        <f t="shared" si="18"/>
        <v>2.0174013350565518E-3</v>
      </c>
      <c r="M61" s="107">
        <f t="shared" si="19"/>
        <v>0.47326428604455339</v>
      </c>
      <c r="N61" s="103">
        <f t="shared" si="20"/>
        <v>0.43699026321502776</v>
      </c>
      <c r="P61" s="73">
        <f t="shared" si="11"/>
        <v>1.2580808836987307</v>
      </c>
      <c r="Q61" s="274">
        <f t="shared" si="12"/>
        <v>1.4544310820291417</v>
      </c>
      <c r="R61" s="112">
        <f t="shared" si="21"/>
        <v>0.15607120406531069</v>
      </c>
    </row>
    <row r="62" spans="1:18" s="2" customFormat="1" ht="26.25" customHeight="1" thickBot="1" x14ac:dyDescent="0.3">
      <c r="A62" s="19" t="s">
        <v>19</v>
      </c>
      <c r="B62" s="72">
        <v>1644877.9900000007</v>
      </c>
      <c r="C62" s="306">
        <v>1680765.3699999999</v>
      </c>
      <c r="D62" s="69">
        <f>SUM(D39:D61)</f>
        <v>0.99999999999999956</v>
      </c>
      <c r="E62" s="307">
        <f>SUM(E39:E61)</f>
        <v>1.0000000000000002</v>
      </c>
      <c r="F62" s="117">
        <f t="shared" si="15"/>
        <v>2.1817654694254358E-2</v>
      </c>
      <c r="G62" s="118">
        <v>0</v>
      </c>
      <c r="I62" s="72">
        <v>430937.23899999994</v>
      </c>
      <c r="J62" s="306">
        <v>441815.4110000002</v>
      </c>
      <c r="K62" s="69">
        <f t="shared" si="17"/>
        <v>1</v>
      </c>
      <c r="L62" s="307">
        <f t="shared" si="18"/>
        <v>1</v>
      </c>
      <c r="M62" s="117">
        <f t="shared" si="19"/>
        <v>2.5243054012327432E-2</v>
      </c>
      <c r="N62" s="119">
        <f t="shared" si="20"/>
        <v>0</v>
      </c>
      <c r="P62" s="67">
        <f t="shared" si="11"/>
        <v>2.6198735810186125</v>
      </c>
      <c r="Q62" s="305">
        <f t="shared" si="12"/>
        <v>2.6286560806521155</v>
      </c>
      <c r="R62" s="118">
        <f t="shared" si="21"/>
        <v>3.3522608484369797E-3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47</v>
      </c>
      <c r="G65" s="392"/>
      <c r="I65" s="397" t="s">
        <v>20</v>
      </c>
      <c r="J65" s="398"/>
      <c r="K65" s="379" t="s">
        <v>13</v>
      </c>
      <c r="L65" s="381"/>
      <c r="M65" s="391" t="s">
        <v>48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B37</f>
        <v>jan - dez</v>
      </c>
      <c r="C66" s="383"/>
      <c r="D66" s="382" t="str">
        <f>B66</f>
        <v>jan - dez</v>
      </c>
      <c r="E66" s="383"/>
      <c r="F66" s="382" t="str">
        <f>B66</f>
        <v>jan - dez</v>
      </c>
      <c r="G66" s="384"/>
      <c r="I66" s="372" t="str">
        <f>B66</f>
        <v>jan - dez</v>
      </c>
      <c r="J66" s="383"/>
      <c r="K66" s="382" t="str">
        <f>B66</f>
        <v>jan - dez</v>
      </c>
      <c r="L66" s="373"/>
      <c r="M66" s="383" t="str">
        <f>B66</f>
        <v>jan - dez</v>
      </c>
      <c r="N66" s="384"/>
      <c r="P66" s="372" t="str">
        <f>B66</f>
        <v>jan - dez</v>
      </c>
      <c r="Q66" s="373"/>
      <c r="R66" s="244" t="s">
        <v>42</v>
      </c>
    </row>
    <row r="67" spans="1:18" ht="19.5" customHeight="1" thickBot="1" x14ac:dyDescent="0.3">
      <c r="A67" s="395"/>
      <c r="B67" s="172">
        <v>2016</v>
      </c>
      <c r="C67" s="248">
        <v>2017</v>
      </c>
      <c r="D67" s="172">
        <f>B67</f>
        <v>2016</v>
      </c>
      <c r="E67" s="248">
        <f>C67</f>
        <v>2017</v>
      </c>
      <c r="F67" s="172" t="s">
        <v>1</v>
      </c>
      <c r="G67" s="247" t="s">
        <v>15</v>
      </c>
      <c r="I67" s="41">
        <f>B67</f>
        <v>2016</v>
      </c>
      <c r="J67" s="248">
        <f>C67</f>
        <v>2017</v>
      </c>
      <c r="K67" s="172">
        <f>B67</f>
        <v>2016</v>
      </c>
      <c r="L67" s="248">
        <f>C67</f>
        <v>2017</v>
      </c>
      <c r="M67" s="42">
        <v>1000</v>
      </c>
      <c r="N67" s="247" t="s">
        <v>15</v>
      </c>
      <c r="P67" s="41">
        <f>B67</f>
        <v>2016</v>
      </c>
      <c r="Q67" s="248">
        <f>C67</f>
        <v>2017</v>
      </c>
      <c r="R67" s="245" t="s">
        <v>24</v>
      </c>
    </row>
    <row r="68" spans="1:18" ht="20.100000000000001" customHeight="1" x14ac:dyDescent="0.25">
      <c r="A68" s="68" t="s">
        <v>146</v>
      </c>
      <c r="B68" s="70">
        <v>187504.32000000004</v>
      </c>
      <c r="C68" s="300">
        <v>201646.68999999992</v>
      </c>
      <c r="D68" s="4">
        <f>B68/$B$96</f>
        <v>0.16552968929045206</v>
      </c>
      <c r="E68" s="302">
        <f>C68/$C$96</f>
        <v>0.15451261400693278</v>
      </c>
      <c r="F68" s="120">
        <f>(C68-B68)/B68</f>
        <v>7.5424235558945396E-2</v>
      </c>
      <c r="G68" s="121">
        <f>(E68-D68)/D68</f>
        <v>-6.6556491048489846E-2</v>
      </c>
      <c r="I68" s="28">
        <v>74807.566999999981</v>
      </c>
      <c r="J68" s="300">
        <v>78981.713999999978</v>
      </c>
      <c r="K68" s="74">
        <f>I68/$I$96</f>
        <v>0.25554856997734282</v>
      </c>
      <c r="L68" s="302">
        <f>J68/$J$96</f>
        <v>0.23498883480643126</v>
      </c>
      <c r="M68" s="120">
        <f>(J68-I68)/I68</f>
        <v>5.5798459532843757E-2</v>
      </c>
      <c r="N68" s="121">
        <f>(L68-K68)/K68</f>
        <v>-8.0453336806910733E-2</v>
      </c>
      <c r="P68" s="75">
        <f t="shared" ref="P68:P96" si="22">(I68/B68)*10</f>
        <v>3.9896449852462048</v>
      </c>
      <c r="Q68" s="304">
        <f t="shared" ref="Q68:Q96" si="23">(J68/C68)*10</f>
        <v>3.9168366215185584</v>
      </c>
      <c r="R68" s="124">
        <f>(Q68-P68)/P68</f>
        <v>-1.8249333962518811E-2</v>
      </c>
    </row>
    <row r="69" spans="1:18" ht="20.100000000000001" customHeight="1" x14ac:dyDescent="0.25">
      <c r="A69" s="68" t="s">
        <v>150</v>
      </c>
      <c r="B69" s="28">
        <v>168941.34999999992</v>
      </c>
      <c r="C69" s="261">
        <v>267246.35999999981</v>
      </c>
      <c r="D69" s="4">
        <f t="shared" ref="D69:D95" si="24">B69/$B$96</f>
        <v>0.14914221269040359</v>
      </c>
      <c r="E69" s="267">
        <f t="shared" ref="E69:E95" si="25">C69/$C$96</f>
        <v>0.20477863369558802</v>
      </c>
      <c r="F69" s="122">
        <f t="shared" ref="F69:F96" si="26">(C69-B69)/B69</f>
        <v>0.58188838907703733</v>
      </c>
      <c r="G69" s="103">
        <f t="shared" ref="G69:G95" si="27">(E69-D69)/D69</f>
        <v>0.37304274894108702</v>
      </c>
      <c r="I69" s="28">
        <v>32754.457000000013</v>
      </c>
      <c r="J69" s="261">
        <v>45838.547999999995</v>
      </c>
      <c r="K69" s="35">
        <f t="shared" ref="K69:K96" si="28">I69/$I$96</f>
        <v>0.11189181766510829</v>
      </c>
      <c r="L69" s="267">
        <f t="shared" ref="L69:L96" si="29">J69/$J$96</f>
        <v>0.13638026371191023</v>
      </c>
      <c r="M69" s="122">
        <f t="shared" ref="M69:M96" si="30">(J69-I69)/I69</f>
        <v>0.39945986587413057</v>
      </c>
      <c r="N69" s="103">
        <f t="shared" ref="N69:N96" si="31">(L69-K69)/K69</f>
        <v>0.21885823787487074</v>
      </c>
      <c r="P69" s="73">
        <f t="shared" si="22"/>
        <v>1.938806396421008</v>
      </c>
      <c r="Q69" s="274">
        <f t="shared" si="23"/>
        <v>1.7152169256860983</v>
      </c>
      <c r="R69" s="112">
        <f t="shared" ref="R69:R96" si="32">(Q69-P69)/P69</f>
        <v>-0.11532325824159172</v>
      </c>
    </row>
    <row r="70" spans="1:18" ht="20.100000000000001" customHeight="1" x14ac:dyDescent="0.25">
      <c r="A70" s="68" t="s">
        <v>151</v>
      </c>
      <c r="B70" s="28">
        <v>116678.55000000003</v>
      </c>
      <c r="C70" s="261">
        <v>171216.48000000004</v>
      </c>
      <c r="D70" s="4">
        <f t="shared" si="24"/>
        <v>0.10300436879726545</v>
      </c>
      <c r="E70" s="267">
        <f t="shared" si="25"/>
        <v>0.13119533916408815</v>
      </c>
      <c r="F70" s="122">
        <f t="shared" si="26"/>
        <v>0.46742036132605341</v>
      </c>
      <c r="G70" s="103">
        <f t="shared" si="27"/>
        <v>0.27368713284684598</v>
      </c>
      <c r="I70" s="28">
        <v>28897.034999999985</v>
      </c>
      <c r="J70" s="261">
        <v>44222.847999999962</v>
      </c>
      <c r="K70" s="35">
        <f t="shared" si="28"/>
        <v>9.871455879370096E-2</v>
      </c>
      <c r="L70" s="267">
        <f t="shared" si="29"/>
        <v>0.13157318317176445</v>
      </c>
      <c r="M70" s="122">
        <f t="shared" si="30"/>
        <v>0.53035936039804721</v>
      </c>
      <c r="N70" s="103">
        <f t="shared" si="31"/>
        <v>0.33286502801206075</v>
      </c>
      <c r="P70" s="73">
        <f t="shared" si="22"/>
        <v>2.4766364511729</v>
      </c>
      <c r="Q70" s="274">
        <f t="shared" si="23"/>
        <v>2.5828616497664214</v>
      </c>
      <c r="R70" s="112">
        <f t="shared" si="32"/>
        <v>4.289091301358125E-2</v>
      </c>
    </row>
    <row r="71" spans="1:18" ht="20.100000000000001" customHeight="1" x14ac:dyDescent="0.25">
      <c r="A71" s="68" t="s">
        <v>152</v>
      </c>
      <c r="B71" s="28">
        <v>105575.14999999997</v>
      </c>
      <c r="C71" s="261">
        <v>112423.27999999998</v>
      </c>
      <c r="D71" s="4">
        <f t="shared" si="24"/>
        <v>9.3202235427391006E-2</v>
      </c>
      <c r="E71" s="267">
        <f t="shared" si="25"/>
        <v>8.6144805392210158E-2</v>
      </c>
      <c r="F71" s="122">
        <f t="shared" si="26"/>
        <v>6.4864980063964114E-2</v>
      </c>
      <c r="G71" s="103">
        <f t="shared" si="27"/>
        <v>-7.5721682026381465E-2</v>
      </c>
      <c r="I71" s="28">
        <v>40648.517000000029</v>
      </c>
      <c r="J71" s="261">
        <v>44194.216000000022</v>
      </c>
      <c r="K71" s="35">
        <f t="shared" si="28"/>
        <v>0.13885855144907627</v>
      </c>
      <c r="L71" s="267">
        <f t="shared" si="29"/>
        <v>0.13148799636107858</v>
      </c>
      <c r="M71" s="122">
        <f t="shared" si="30"/>
        <v>8.7228249926067189E-2</v>
      </c>
      <c r="N71" s="103">
        <f t="shared" si="31"/>
        <v>-5.3079590785596695E-2</v>
      </c>
      <c r="P71" s="73">
        <f t="shared" si="22"/>
        <v>3.8501974186160326</v>
      </c>
      <c r="Q71" s="274">
        <f t="shared" si="23"/>
        <v>3.9310555607343982</v>
      </c>
      <c r="R71" s="112">
        <f t="shared" si="32"/>
        <v>2.1001037953900653E-2</v>
      </c>
    </row>
    <row r="72" spans="1:18" ht="20.100000000000001" customHeight="1" x14ac:dyDescent="0.25">
      <c r="A72" s="68" t="s">
        <v>153</v>
      </c>
      <c r="B72" s="28">
        <v>96172.25</v>
      </c>
      <c r="C72" s="261">
        <v>97286.720000000016</v>
      </c>
      <c r="D72" s="4">
        <f t="shared" si="24"/>
        <v>8.4901311398391646E-2</v>
      </c>
      <c r="E72" s="267">
        <f t="shared" si="25"/>
        <v>7.4546353403373775E-2</v>
      </c>
      <c r="F72" s="122">
        <f t="shared" si="26"/>
        <v>1.1588270005121182E-2</v>
      </c>
      <c r="G72" s="103">
        <f t="shared" si="27"/>
        <v>-0.12196464135198309</v>
      </c>
      <c r="I72" s="28">
        <v>28844.878999999994</v>
      </c>
      <c r="J72" s="261">
        <v>29210.206999999984</v>
      </c>
      <c r="K72" s="35">
        <f t="shared" si="28"/>
        <v>9.8536389769493332E-2</v>
      </c>
      <c r="L72" s="267">
        <f t="shared" si="29"/>
        <v>8.6907110010105135E-2</v>
      </c>
      <c r="M72" s="122">
        <f t="shared" si="30"/>
        <v>1.2665263737108778E-2</v>
      </c>
      <c r="N72" s="103">
        <f t="shared" si="31"/>
        <v>-0.11802015262171295</v>
      </c>
      <c r="P72" s="73">
        <f t="shared" si="22"/>
        <v>2.9992933512525695</v>
      </c>
      <c r="Q72" s="274">
        <f t="shared" si="23"/>
        <v>3.0024865675397399</v>
      </c>
      <c r="R72" s="112">
        <f t="shared" si="32"/>
        <v>1.0646562083821648E-3</v>
      </c>
    </row>
    <row r="73" spans="1:18" ht="20.100000000000001" customHeight="1" x14ac:dyDescent="0.25">
      <c r="A73" s="68" t="s">
        <v>155</v>
      </c>
      <c r="B73" s="28">
        <v>72853.61</v>
      </c>
      <c r="C73" s="261">
        <v>97762.32</v>
      </c>
      <c r="D73" s="4">
        <f t="shared" si="24"/>
        <v>6.4315507114650852E-2</v>
      </c>
      <c r="E73" s="267">
        <f t="shared" si="25"/>
        <v>7.4910783879379592E-2</v>
      </c>
      <c r="F73" s="122">
        <f t="shared" si="26"/>
        <v>0.34190083374042834</v>
      </c>
      <c r="G73" s="103">
        <f t="shared" si="27"/>
        <v>0.16473906900619262</v>
      </c>
      <c r="I73" s="28">
        <v>17568.776999999995</v>
      </c>
      <c r="J73" s="261">
        <v>21798.977000000006</v>
      </c>
      <c r="K73" s="35">
        <f t="shared" si="28"/>
        <v>6.0016332820994313E-2</v>
      </c>
      <c r="L73" s="267">
        <f t="shared" si="29"/>
        <v>6.4856989621701513E-2</v>
      </c>
      <c r="M73" s="122">
        <f t="shared" si="30"/>
        <v>0.24077942363318819</v>
      </c>
      <c r="N73" s="103">
        <f t="shared" si="31"/>
        <v>8.0655657771444025E-2</v>
      </c>
      <c r="P73" s="73">
        <f t="shared" si="22"/>
        <v>2.4115176996719851</v>
      </c>
      <c r="Q73" s="274">
        <f t="shared" si="23"/>
        <v>2.2297933396015974</v>
      </c>
      <c r="R73" s="112">
        <f t="shared" si="32"/>
        <v>-7.5356842744760233E-2</v>
      </c>
    </row>
    <row r="74" spans="1:18" ht="20.100000000000001" customHeight="1" x14ac:dyDescent="0.25">
      <c r="A74" s="68" t="s">
        <v>160</v>
      </c>
      <c r="B74" s="28">
        <v>34518.800000000003</v>
      </c>
      <c r="C74" s="261">
        <v>32939.750000000015</v>
      </c>
      <c r="D74" s="4">
        <f t="shared" si="24"/>
        <v>3.0473357833458215E-2</v>
      </c>
      <c r="E74" s="267">
        <f t="shared" si="25"/>
        <v>2.5240220294391484E-2</v>
      </c>
      <c r="F74" s="122">
        <f t="shared" si="26"/>
        <v>-4.5744637704670736E-2</v>
      </c>
      <c r="G74" s="103">
        <f t="shared" si="27"/>
        <v>-0.17172828697338399</v>
      </c>
      <c r="I74" s="28">
        <v>9026.5150000000067</v>
      </c>
      <c r="J74" s="261">
        <v>9201.2899999999972</v>
      </c>
      <c r="K74" s="35">
        <f t="shared" si="28"/>
        <v>3.0835289699089358E-2</v>
      </c>
      <c r="L74" s="267">
        <f t="shared" si="29"/>
        <v>2.737596218557713E-2</v>
      </c>
      <c r="M74" s="122">
        <f t="shared" si="30"/>
        <v>1.9362400660719051E-2</v>
      </c>
      <c r="N74" s="103">
        <f t="shared" si="31"/>
        <v>-0.11218728759387624</v>
      </c>
      <c r="P74" s="73">
        <f t="shared" si="22"/>
        <v>2.6149561977820799</v>
      </c>
      <c r="Q74" s="274">
        <f t="shared" si="23"/>
        <v>2.793369712884886</v>
      </c>
      <c r="R74" s="112">
        <f t="shared" si="32"/>
        <v>6.822810846855891E-2</v>
      </c>
    </row>
    <row r="75" spans="1:18" ht="20.100000000000001" customHeight="1" x14ac:dyDescent="0.25">
      <c r="A75" s="68" t="s">
        <v>161</v>
      </c>
      <c r="B75" s="28">
        <v>2881.9999999999995</v>
      </c>
      <c r="C75" s="261">
        <v>3974.1000000000017</v>
      </c>
      <c r="D75" s="4">
        <f t="shared" si="24"/>
        <v>2.5442430581603809E-3</v>
      </c>
      <c r="E75" s="267">
        <f t="shared" si="25"/>
        <v>3.0451706364480972E-3</v>
      </c>
      <c r="F75" s="122">
        <f t="shared" si="26"/>
        <v>0.37893823733518472</v>
      </c>
      <c r="G75" s="103">
        <f t="shared" si="27"/>
        <v>0.19688668371563242</v>
      </c>
      <c r="I75" s="28">
        <v>5008.1920000000027</v>
      </c>
      <c r="J75" s="261">
        <v>6750.3689999999979</v>
      </c>
      <c r="K75" s="35">
        <f t="shared" si="28"/>
        <v>1.7108380276182084E-2</v>
      </c>
      <c r="L75" s="267">
        <f t="shared" si="29"/>
        <v>2.0083906330817972E-2</v>
      </c>
      <c r="M75" s="122">
        <f t="shared" si="30"/>
        <v>0.34786545723486523</v>
      </c>
      <c r="N75" s="103">
        <f t="shared" si="31"/>
        <v>0.17392213678920568</v>
      </c>
      <c r="P75" s="73">
        <f t="shared" si="22"/>
        <v>17.377487855655808</v>
      </c>
      <c r="Q75" s="274">
        <f t="shared" si="23"/>
        <v>16.985906242922912</v>
      </c>
      <c r="R75" s="112">
        <f t="shared" si="32"/>
        <v>-2.2533844706756553E-2</v>
      </c>
    </row>
    <row r="76" spans="1:18" ht="20.100000000000001" customHeight="1" x14ac:dyDescent="0.25">
      <c r="A76" s="68" t="s">
        <v>162</v>
      </c>
      <c r="B76" s="28">
        <v>17028.799999999996</v>
      </c>
      <c r="C76" s="261">
        <v>16975.410000000003</v>
      </c>
      <c r="D76" s="4">
        <f t="shared" si="24"/>
        <v>1.5033104159889482E-2</v>
      </c>
      <c r="E76" s="267">
        <f t="shared" si="25"/>
        <v>1.3007478441324421E-2</v>
      </c>
      <c r="F76" s="122">
        <f t="shared" si="26"/>
        <v>-3.1352767076947381E-3</v>
      </c>
      <c r="G76" s="103">
        <f t="shared" si="27"/>
        <v>-0.13474434135630661</v>
      </c>
      <c r="I76" s="28">
        <v>6284.6640000000025</v>
      </c>
      <c r="J76" s="261">
        <v>6219.7340000000013</v>
      </c>
      <c r="K76" s="35">
        <f t="shared" si="28"/>
        <v>2.1468909662415412E-2</v>
      </c>
      <c r="L76" s="267">
        <f t="shared" si="29"/>
        <v>1.8505144690401942E-2</v>
      </c>
      <c r="M76" s="122">
        <f t="shared" si="30"/>
        <v>-1.033149902683758E-2</v>
      </c>
      <c r="N76" s="103">
        <f t="shared" si="31"/>
        <v>-0.13804916125768563</v>
      </c>
      <c r="P76" s="73">
        <f t="shared" si="22"/>
        <v>3.6906088508879096</v>
      </c>
      <c r="Q76" s="274">
        <f t="shared" si="23"/>
        <v>3.6639668791504887</v>
      </c>
      <c r="R76" s="112">
        <f t="shared" si="32"/>
        <v>-7.2188554284237406E-3</v>
      </c>
    </row>
    <row r="77" spans="1:18" ht="20.100000000000001" customHeight="1" x14ac:dyDescent="0.25">
      <c r="A77" s="68" t="s">
        <v>163</v>
      </c>
      <c r="B77" s="28">
        <v>18817.46</v>
      </c>
      <c r="C77" s="261">
        <v>20038.23000000001</v>
      </c>
      <c r="D77" s="4">
        <f t="shared" si="24"/>
        <v>1.6612141560447831E-2</v>
      </c>
      <c r="E77" s="267">
        <f t="shared" si="25"/>
        <v>1.5354376991619073E-2</v>
      </c>
      <c r="F77" s="122">
        <f t="shared" si="26"/>
        <v>6.4874324164898522E-2</v>
      </c>
      <c r="G77" s="103">
        <f t="shared" si="27"/>
        <v>-7.5713571561621784E-2</v>
      </c>
      <c r="I77" s="28">
        <v>6102.0029999999988</v>
      </c>
      <c r="J77" s="261">
        <v>6114.2990000000018</v>
      </c>
      <c r="K77" s="35">
        <f t="shared" si="28"/>
        <v>2.0844925228586247E-2</v>
      </c>
      <c r="L77" s="267">
        <f t="shared" si="29"/>
        <v>1.8191451222090833E-2</v>
      </c>
      <c r="M77" s="122">
        <f t="shared" si="30"/>
        <v>2.0150760332308926E-3</v>
      </c>
      <c r="N77" s="103">
        <f t="shared" si="31"/>
        <v>-0.12729592346325627</v>
      </c>
      <c r="P77" s="73">
        <f t="shared" si="22"/>
        <v>3.2427346730111282</v>
      </c>
      <c r="Q77" s="274">
        <f t="shared" si="23"/>
        <v>3.0513169077308717</v>
      </c>
      <c r="R77" s="112">
        <f t="shared" si="32"/>
        <v>-5.902973403078654E-2</v>
      </c>
    </row>
    <row r="78" spans="1:18" ht="20.100000000000001" customHeight="1" x14ac:dyDescent="0.25">
      <c r="A78" s="68" t="s">
        <v>166</v>
      </c>
      <c r="B78" s="28">
        <v>72942.15999999996</v>
      </c>
      <c r="C78" s="261">
        <v>83768.830000000016</v>
      </c>
      <c r="D78" s="4">
        <f t="shared" si="24"/>
        <v>6.4393679468155357E-2</v>
      </c>
      <c r="E78" s="267">
        <f t="shared" si="25"/>
        <v>6.4188214027229407E-2</v>
      </c>
      <c r="F78" s="122">
        <f t="shared" si="26"/>
        <v>0.14842815183975991</v>
      </c>
      <c r="G78" s="103">
        <f t="shared" si="27"/>
        <v>-3.1907703150828547E-3</v>
      </c>
      <c r="I78" s="28">
        <v>4367.1240000000016</v>
      </c>
      <c r="J78" s="261">
        <v>4451.9400000000023</v>
      </c>
      <c r="K78" s="35">
        <f t="shared" si="28"/>
        <v>1.4918441246909341E-2</v>
      </c>
      <c r="L78" s="267">
        <f t="shared" si="29"/>
        <v>1.3245549384103572E-2</v>
      </c>
      <c r="M78" s="122">
        <f t="shared" si="30"/>
        <v>1.9421477384200834E-2</v>
      </c>
      <c r="N78" s="103">
        <f t="shared" si="31"/>
        <v>-0.11213583477780176</v>
      </c>
      <c r="P78" s="73">
        <f t="shared" si="22"/>
        <v>0.59871053996755841</v>
      </c>
      <c r="Q78" s="274">
        <f t="shared" si="23"/>
        <v>0.53145543515410221</v>
      </c>
      <c r="R78" s="112">
        <f t="shared" si="32"/>
        <v>-0.11233325676394551</v>
      </c>
    </row>
    <row r="79" spans="1:18" ht="20.100000000000001" customHeight="1" x14ac:dyDescent="0.25">
      <c r="A79" s="68" t="s">
        <v>167</v>
      </c>
      <c r="B79" s="28">
        <v>45319.72</v>
      </c>
      <c r="C79" s="261">
        <v>20734.920000000002</v>
      </c>
      <c r="D79" s="4">
        <f t="shared" si="24"/>
        <v>4.0008460446832823E-2</v>
      </c>
      <c r="E79" s="267">
        <f t="shared" si="25"/>
        <v>1.5888218598701681E-2</v>
      </c>
      <c r="F79" s="122">
        <f t="shared" si="26"/>
        <v>-0.54247466665725208</v>
      </c>
      <c r="G79" s="103">
        <f t="shared" si="27"/>
        <v>-0.60287853065939623</v>
      </c>
      <c r="I79" s="28">
        <v>3759.3109999999997</v>
      </c>
      <c r="J79" s="261">
        <v>4448.3100000000013</v>
      </c>
      <c r="K79" s="35">
        <f t="shared" si="28"/>
        <v>1.2842103929808262E-2</v>
      </c>
      <c r="L79" s="267">
        <f t="shared" si="29"/>
        <v>1.3234749295992701E-2</v>
      </c>
      <c r="M79" s="122">
        <f t="shared" si="30"/>
        <v>0.18327799961216343</v>
      </c>
      <c r="N79" s="103">
        <f t="shared" si="31"/>
        <v>3.0574847262609058E-2</v>
      </c>
      <c r="P79" s="73">
        <f t="shared" si="22"/>
        <v>0.82950887604777779</v>
      </c>
      <c r="Q79" s="274">
        <f t="shared" si="23"/>
        <v>2.1453229624228118</v>
      </c>
      <c r="R79" s="112">
        <f t="shared" si="32"/>
        <v>1.586256789251338</v>
      </c>
    </row>
    <row r="80" spans="1:18" ht="20.100000000000001" customHeight="1" x14ac:dyDescent="0.25">
      <c r="A80" s="68" t="s">
        <v>178</v>
      </c>
      <c r="B80" s="28">
        <v>54430.949999999975</v>
      </c>
      <c r="C80" s="261">
        <v>56499.79</v>
      </c>
      <c r="D80" s="4">
        <f t="shared" si="24"/>
        <v>4.8051896837812191E-2</v>
      </c>
      <c r="E80" s="267">
        <f t="shared" si="25"/>
        <v>4.3293198830800371E-2</v>
      </c>
      <c r="F80" s="122">
        <f t="shared" si="26"/>
        <v>3.8008522724663568E-2</v>
      </c>
      <c r="G80" s="103">
        <f t="shared" si="27"/>
        <v>-9.9032469479273202E-2</v>
      </c>
      <c r="I80" s="28">
        <v>3254.0669999999991</v>
      </c>
      <c r="J80" s="261">
        <v>3209.4309999999982</v>
      </c>
      <c r="K80" s="35">
        <f t="shared" si="28"/>
        <v>1.1116150435162021E-2</v>
      </c>
      <c r="L80" s="267">
        <f t="shared" si="29"/>
        <v>9.5487982329889587E-3</v>
      </c>
      <c r="M80" s="122">
        <f t="shared" si="30"/>
        <v>-1.3716988617628613E-2</v>
      </c>
      <c r="N80" s="103">
        <f t="shared" si="31"/>
        <v>-0.1409977501937448</v>
      </c>
      <c r="P80" s="73">
        <f t="shared" si="22"/>
        <v>0.59783395292567931</v>
      </c>
      <c r="Q80" s="274">
        <f t="shared" si="23"/>
        <v>0.56804299626600352</v>
      </c>
      <c r="R80" s="112">
        <f t="shared" si="32"/>
        <v>-4.9831490021409512E-2</v>
      </c>
    </row>
    <row r="81" spans="1:18" ht="20.100000000000001" customHeight="1" x14ac:dyDescent="0.25">
      <c r="A81" s="68" t="s">
        <v>179</v>
      </c>
      <c r="B81" s="28">
        <v>8689.6299999999974</v>
      </c>
      <c r="C81" s="261">
        <v>9711.9900000000052</v>
      </c>
      <c r="D81" s="4">
        <f t="shared" si="24"/>
        <v>7.671245942221439E-3</v>
      </c>
      <c r="E81" s="267">
        <f t="shared" si="25"/>
        <v>7.4418526885276053E-3</v>
      </c>
      <c r="F81" s="122">
        <f t="shared" ref="F81:F91" si="33">(C81-B81)/B81</f>
        <v>0.11765288050239286</v>
      </c>
      <c r="G81" s="103">
        <f t="shared" ref="G81:G91" si="34">(E81-D81)/D81</f>
        <v>-2.9902998211970518E-2</v>
      </c>
      <c r="I81" s="28">
        <v>2871.4359999999997</v>
      </c>
      <c r="J81" s="261">
        <v>2998.8489999999993</v>
      </c>
      <c r="K81" s="35">
        <f t="shared" si="28"/>
        <v>9.8090526534763724E-3</v>
      </c>
      <c r="L81" s="267">
        <f t="shared" si="29"/>
        <v>8.9222681628614905E-3</v>
      </c>
      <c r="M81" s="122">
        <f>(J81-I81)/I81</f>
        <v>4.4372571772450985E-2</v>
      </c>
      <c r="N81" s="103">
        <f>(L81-K81)/K81</f>
        <v>-9.0404702874196677E-2</v>
      </c>
      <c r="P81" s="73">
        <f t="shared" si="22"/>
        <v>3.3044398898457135</v>
      </c>
      <c r="Q81" s="274">
        <f t="shared" si="23"/>
        <v>3.0877801562810481</v>
      </c>
      <c r="R81" s="112">
        <f>(Q81-P81)/P81</f>
        <v>-6.5566250495414938E-2</v>
      </c>
    </row>
    <row r="82" spans="1:18" ht="20.100000000000001" customHeight="1" x14ac:dyDescent="0.25">
      <c r="A82" s="68" t="s">
        <v>180</v>
      </c>
      <c r="B82" s="28">
        <v>36295.170000000006</v>
      </c>
      <c r="C82" s="261">
        <v>28116.060000000005</v>
      </c>
      <c r="D82" s="4">
        <f t="shared" si="24"/>
        <v>3.2041545564625587E-2</v>
      </c>
      <c r="E82" s="267">
        <f t="shared" si="25"/>
        <v>2.1544047790597331E-2</v>
      </c>
      <c r="F82" s="122">
        <f>(C82-B82)/B82</f>
        <v>-0.22534981927347356</v>
      </c>
      <c r="G82" s="103">
        <f>(E82-D82)/D82</f>
        <v>-0.32762145486570016</v>
      </c>
      <c r="I82" s="28">
        <v>3474.6439999999989</v>
      </c>
      <c r="J82" s="261">
        <v>2795.6030000000001</v>
      </c>
      <c r="K82" s="35">
        <f t="shared" si="28"/>
        <v>1.1869658926086372E-2</v>
      </c>
      <c r="L82" s="267">
        <f t="shared" si="29"/>
        <v>8.3175643865029802E-3</v>
      </c>
      <c r="M82" s="122">
        <f>(J82-I82)/I82</f>
        <v>-0.19542750278877463</v>
      </c>
      <c r="N82" s="103">
        <f>(L82-K82)/K82</f>
        <v>-0.29925834951978508</v>
      </c>
      <c r="P82" s="73">
        <f t="shared" si="22"/>
        <v>0.95732958407413382</v>
      </c>
      <c r="Q82" s="274">
        <f t="shared" si="23"/>
        <v>0.99430823522214684</v>
      </c>
      <c r="R82" s="112">
        <f>(Q82-P82)/P82</f>
        <v>3.8626876013422629E-2</v>
      </c>
    </row>
    <row r="83" spans="1:18" ht="20.100000000000001" customHeight="1" x14ac:dyDescent="0.25">
      <c r="A83" s="68" t="s">
        <v>181</v>
      </c>
      <c r="B83" s="28">
        <v>1828.8900000000006</v>
      </c>
      <c r="C83" s="261">
        <v>3228.7699999999991</v>
      </c>
      <c r="D83" s="4">
        <f t="shared" si="24"/>
        <v>1.6145526324215617E-3</v>
      </c>
      <c r="E83" s="267">
        <f t="shared" si="25"/>
        <v>2.4740584272777521E-3</v>
      </c>
      <c r="F83" s="122">
        <f>(C83-B83)/B83</f>
        <v>0.76542602343497868</v>
      </c>
      <c r="G83" s="103">
        <f>(E83-D83)/D83</f>
        <v>0.53234919543444925</v>
      </c>
      <c r="I83" s="28">
        <v>1838.3370000000004</v>
      </c>
      <c r="J83" s="261">
        <v>2579.0960000000005</v>
      </c>
      <c r="K83" s="35">
        <f t="shared" si="28"/>
        <v>6.2799046984971284E-3</v>
      </c>
      <c r="L83" s="267">
        <f t="shared" si="29"/>
        <v>7.6734060733846306E-3</v>
      </c>
      <c r="M83" s="122">
        <f>(J83-I83)/I83</f>
        <v>0.40295060154911738</v>
      </c>
      <c r="N83" s="103">
        <f>(L83-K83)/K83</f>
        <v>0.22189849078776422</v>
      </c>
      <c r="P83" s="73">
        <f t="shared" si="22"/>
        <v>10.05165428210554</v>
      </c>
      <c r="Q83" s="274">
        <f t="shared" si="23"/>
        <v>7.9878591537954113</v>
      </c>
      <c r="R83" s="112">
        <f>(Q83-P83)/P83</f>
        <v>-0.20531895252149693</v>
      </c>
    </row>
    <row r="84" spans="1:18" ht="20.100000000000001" customHeight="1" x14ac:dyDescent="0.25">
      <c r="A84" s="68" t="s">
        <v>182</v>
      </c>
      <c r="B84" s="28">
        <v>3494.75</v>
      </c>
      <c r="C84" s="261">
        <v>3790.1600000000003</v>
      </c>
      <c r="D84" s="4">
        <f t="shared" si="24"/>
        <v>3.0851816195371245E-3</v>
      </c>
      <c r="E84" s="267">
        <f t="shared" si="25"/>
        <v>2.9042258472207834E-3</v>
      </c>
      <c r="F84" s="122">
        <f t="shared" si="33"/>
        <v>8.4529651620287666E-2</v>
      </c>
      <c r="G84" s="103">
        <f t="shared" si="34"/>
        <v>-5.8653199270482563E-2</v>
      </c>
      <c r="I84" s="28">
        <v>2284.0710000000008</v>
      </c>
      <c r="J84" s="261">
        <v>2406.2530000000002</v>
      </c>
      <c r="K84" s="35">
        <f t="shared" si="28"/>
        <v>7.8025673228581246E-3</v>
      </c>
      <c r="L84" s="267">
        <f t="shared" si="29"/>
        <v>7.1591582416086824E-3</v>
      </c>
      <c r="M84" s="122">
        <f t="shared" si="30"/>
        <v>5.3493083183490921E-2</v>
      </c>
      <c r="N84" s="103">
        <f t="shared" si="31"/>
        <v>-8.2461202143624415E-2</v>
      </c>
      <c r="P84" s="73">
        <f t="shared" si="22"/>
        <v>6.5357207239430597</v>
      </c>
      <c r="Q84" s="274">
        <f t="shared" si="23"/>
        <v>6.3486844882537943</v>
      </c>
      <c r="R84" s="112">
        <f t="shared" si="32"/>
        <v>-2.861753792570634E-2</v>
      </c>
    </row>
    <row r="85" spans="1:18" ht="20.100000000000001" customHeight="1" x14ac:dyDescent="0.25">
      <c r="A85" s="68" t="s">
        <v>183</v>
      </c>
      <c r="B85" s="28">
        <v>32648.739999999994</v>
      </c>
      <c r="C85" s="261">
        <v>13033.109999999995</v>
      </c>
      <c r="D85" s="4">
        <f t="shared" si="24"/>
        <v>2.8822460132783882E-2</v>
      </c>
      <c r="E85" s="267">
        <f t="shared" si="25"/>
        <v>9.9866746869978172E-3</v>
      </c>
      <c r="F85" s="122">
        <f t="shared" si="33"/>
        <v>-0.60080817820228283</v>
      </c>
      <c r="G85" s="103">
        <f t="shared" si="34"/>
        <v>-0.65351067740263602</v>
      </c>
      <c r="I85" s="28">
        <v>5000.5590000000011</v>
      </c>
      <c r="J85" s="261">
        <v>2202.3579999999997</v>
      </c>
      <c r="K85" s="35">
        <f t="shared" si="28"/>
        <v>1.708230534402131E-2</v>
      </c>
      <c r="L85" s="267">
        <f t="shared" si="29"/>
        <v>6.5525235404061055E-3</v>
      </c>
      <c r="M85" s="122">
        <f t="shared" si="30"/>
        <v>-0.55957763921993542</v>
      </c>
      <c r="N85" s="103">
        <f t="shared" si="31"/>
        <v>-0.6164145641677431</v>
      </c>
      <c r="P85" s="73">
        <f t="shared" si="22"/>
        <v>1.5316238850258852</v>
      </c>
      <c r="Q85" s="274">
        <f t="shared" si="23"/>
        <v>1.6898177027585897</v>
      </c>
      <c r="R85" s="112">
        <f t="shared" si="32"/>
        <v>0.10328502922898131</v>
      </c>
    </row>
    <row r="86" spans="1:18" ht="20.100000000000001" customHeight="1" x14ac:dyDescent="0.25">
      <c r="A86" s="68" t="s">
        <v>184</v>
      </c>
      <c r="B86" s="28">
        <v>8393.92</v>
      </c>
      <c r="C86" s="261">
        <v>6800.32</v>
      </c>
      <c r="D86" s="4">
        <f t="shared" si="24"/>
        <v>7.4101917733357349E-3</v>
      </c>
      <c r="E86" s="267">
        <f t="shared" si="25"/>
        <v>5.2107734537255512E-3</v>
      </c>
      <c r="F86" s="122">
        <f t="shared" si="33"/>
        <v>-0.18985170218443831</v>
      </c>
      <c r="G86" s="103">
        <f t="shared" si="34"/>
        <v>-0.29680990545000491</v>
      </c>
      <c r="I86" s="28">
        <v>1891.0470000000003</v>
      </c>
      <c r="J86" s="261">
        <v>1611.423</v>
      </c>
      <c r="K86" s="35">
        <f t="shared" si="28"/>
        <v>6.4599662305545166E-3</v>
      </c>
      <c r="L86" s="267">
        <f t="shared" si="29"/>
        <v>4.7943554776525106E-3</v>
      </c>
      <c r="M86" s="122">
        <f t="shared" si="30"/>
        <v>-0.14786729256332615</v>
      </c>
      <c r="N86" s="103">
        <f t="shared" si="31"/>
        <v>-0.25783582970201252</v>
      </c>
      <c r="P86" s="73">
        <f t="shared" si="22"/>
        <v>2.2528770824596851</v>
      </c>
      <c r="Q86" s="274">
        <f t="shared" si="23"/>
        <v>2.3696281939673427</v>
      </c>
      <c r="R86" s="112">
        <f t="shared" si="32"/>
        <v>5.1823116501406752E-2</v>
      </c>
    </row>
    <row r="87" spans="1:18" ht="20.100000000000001" customHeight="1" x14ac:dyDescent="0.25">
      <c r="A87" s="68" t="s">
        <v>185</v>
      </c>
      <c r="B87" s="28">
        <v>1565.2700000000002</v>
      </c>
      <c r="C87" s="261">
        <v>1994.0799999999992</v>
      </c>
      <c r="D87" s="4">
        <f t="shared" si="24"/>
        <v>1.3818276653874743E-3</v>
      </c>
      <c r="E87" s="267">
        <f t="shared" si="25"/>
        <v>1.5279720849320391E-3</v>
      </c>
      <c r="F87" s="122">
        <f t="shared" si="33"/>
        <v>0.27395273658857511</v>
      </c>
      <c r="G87" s="103">
        <f t="shared" si="34"/>
        <v>0.10576168302693877</v>
      </c>
      <c r="I87" s="28">
        <v>1019.1410000000002</v>
      </c>
      <c r="J87" s="261">
        <v>1362.1869999999994</v>
      </c>
      <c r="K87" s="35">
        <f t="shared" si="28"/>
        <v>3.4814663221874233E-3</v>
      </c>
      <c r="L87" s="267">
        <f t="shared" si="29"/>
        <v>4.0528208329141625E-3</v>
      </c>
      <c r="M87" s="122">
        <f t="shared" si="30"/>
        <v>0.33660308043734793</v>
      </c>
      <c r="N87" s="103">
        <f t="shared" si="31"/>
        <v>0.16411318043937134</v>
      </c>
      <c r="P87" s="73">
        <f t="shared" si="22"/>
        <v>6.5109597705188254</v>
      </c>
      <c r="Q87" s="274">
        <f t="shared" si="23"/>
        <v>6.8311552194495704</v>
      </c>
      <c r="R87" s="112">
        <f t="shared" si="32"/>
        <v>4.9177918496834803E-2</v>
      </c>
    </row>
    <row r="88" spans="1:18" ht="20.100000000000001" customHeight="1" x14ac:dyDescent="0.25">
      <c r="A88" s="68" t="s">
        <v>186</v>
      </c>
      <c r="B88" s="28">
        <v>2533.8399999999997</v>
      </c>
      <c r="C88" s="261">
        <v>2930.4400000000014</v>
      </c>
      <c r="D88" s="4">
        <f t="shared" si="24"/>
        <v>2.2368857843473628E-3</v>
      </c>
      <c r="E88" s="267">
        <f t="shared" si="25"/>
        <v>2.2454618252869736E-3</v>
      </c>
      <c r="F88" s="122">
        <f t="shared" si="33"/>
        <v>0.15652132731348536</v>
      </c>
      <c r="G88" s="103">
        <f t="shared" si="34"/>
        <v>3.8339199075883785E-3</v>
      </c>
      <c r="I88" s="28">
        <v>1206.8450000000003</v>
      </c>
      <c r="J88" s="261">
        <v>1344.5240000000001</v>
      </c>
      <c r="K88" s="35">
        <f t="shared" si="28"/>
        <v>4.1226780431758521E-3</v>
      </c>
      <c r="L88" s="267">
        <f t="shared" si="29"/>
        <v>4.0002693298005956E-3</v>
      </c>
      <c r="M88" s="122">
        <f t="shared" si="30"/>
        <v>0.1140817586351187</v>
      </c>
      <c r="N88" s="103">
        <f t="shared" si="31"/>
        <v>-2.9691552940418437E-2</v>
      </c>
      <c r="P88" s="73">
        <f t="shared" si="22"/>
        <v>4.7629092602532141</v>
      </c>
      <c r="Q88" s="274">
        <f t="shared" si="23"/>
        <v>4.588130110154105</v>
      </c>
      <c r="R88" s="112">
        <f t="shared" si="32"/>
        <v>-3.6695880720981289E-2</v>
      </c>
    </row>
    <row r="89" spans="1:18" ht="20.100000000000001" customHeight="1" x14ac:dyDescent="0.25">
      <c r="A89" s="68" t="s">
        <v>187</v>
      </c>
      <c r="B89" s="28">
        <v>1710.0699999999997</v>
      </c>
      <c r="C89" s="261">
        <v>1932.7500000000009</v>
      </c>
      <c r="D89" s="4">
        <f t="shared" si="24"/>
        <v>1.5096577815643035E-3</v>
      </c>
      <c r="E89" s="267">
        <f t="shared" si="25"/>
        <v>1.4809777176203567E-3</v>
      </c>
      <c r="F89" s="122">
        <f t="shared" si="33"/>
        <v>0.13021689170618819</v>
      </c>
      <c r="G89" s="103">
        <f t="shared" si="34"/>
        <v>-1.899772537470619E-2</v>
      </c>
      <c r="I89" s="28">
        <v>840.71100000000024</v>
      </c>
      <c r="J89" s="261">
        <v>1061.0360000000003</v>
      </c>
      <c r="K89" s="35">
        <f t="shared" si="28"/>
        <v>2.8719353192468082E-3</v>
      </c>
      <c r="L89" s="267">
        <f t="shared" si="29"/>
        <v>3.156827076805104E-3</v>
      </c>
      <c r="M89" s="122">
        <f t="shared" si="30"/>
        <v>0.26206984326361848</v>
      </c>
      <c r="N89" s="103">
        <f t="shared" si="31"/>
        <v>9.9198528479747014E-2</v>
      </c>
      <c r="P89" s="73">
        <f t="shared" si="22"/>
        <v>4.9162373470091891</v>
      </c>
      <c r="Q89" s="274">
        <f t="shared" si="23"/>
        <v>5.4897736385978515</v>
      </c>
      <c r="R89" s="112">
        <f t="shared" si="32"/>
        <v>0.11666163594350774</v>
      </c>
    </row>
    <row r="90" spans="1:18" ht="20.100000000000001" customHeight="1" x14ac:dyDescent="0.25">
      <c r="A90" s="68" t="s">
        <v>188</v>
      </c>
      <c r="B90" s="28">
        <v>2098.5399999999991</v>
      </c>
      <c r="C90" s="261">
        <v>1886.3400000000004</v>
      </c>
      <c r="D90" s="4">
        <f t="shared" si="24"/>
        <v>1.8526009116141167E-3</v>
      </c>
      <c r="E90" s="267">
        <f t="shared" si="25"/>
        <v>1.4454158622977534E-3</v>
      </c>
      <c r="F90" s="122">
        <f t="shared" si="33"/>
        <v>-0.10111792007776776</v>
      </c>
      <c r="G90" s="103">
        <f t="shared" si="34"/>
        <v>-0.21979102286071689</v>
      </c>
      <c r="I90" s="28">
        <v>1100.1660000000002</v>
      </c>
      <c r="J90" s="261">
        <v>999.30299999999988</v>
      </c>
      <c r="K90" s="35">
        <f t="shared" si="28"/>
        <v>3.7582541354097706E-3</v>
      </c>
      <c r="L90" s="267">
        <f t="shared" si="29"/>
        <v>2.973157148610009E-3</v>
      </c>
      <c r="M90" s="122">
        <f>(J90-I90)/I90</f>
        <v>-9.1679801048205695E-2</v>
      </c>
      <c r="N90" s="103">
        <f>(L90-K90)/K90</f>
        <v>-0.20889938745831002</v>
      </c>
      <c r="P90" s="73">
        <f t="shared" si="22"/>
        <v>5.2425305212195177</v>
      </c>
      <c r="Q90" s="274">
        <f t="shared" si="23"/>
        <v>5.2975762587868562</v>
      </c>
      <c r="R90" s="112">
        <f>(Q90-P90)/P90</f>
        <v>1.0499841125299506E-2</v>
      </c>
    </row>
    <row r="91" spans="1:18" ht="20.100000000000001" customHeight="1" x14ac:dyDescent="0.25">
      <c r="A91" s="68" t="s">
        <v>189</v>
      </c>
      <c r="B91" s="28">
        <v>2757.309999999999</v>
      </c>
      <c r="C91" s="261">
        <v>7057.13</v>
      </c>
      <c r="D91" s="4">
        <f t="shared" si="24"/>
        <v>2.4341661438918106E-3</v>
      </c>
      <c r="E91" s="267">
        <f t="shared" si="25"/>
        <v>5.4075551832105254E-3</v>
      </c>
      <c r="F91" s="122">
        <f t="shared" si="33"/>
        <v>1.5594256721224682</v>
      </c>
      <c r="G91" s="103">
        <f t="shared" si="34"/>
        <v>1.2215226338514347</v>
      </c>
      <c r="I91" s="28">
        <v>381.64200000000011</v>
      </c>
      <c r="J91" s="261">
        <v>857.15199999999993</v>
      </c>
      <c r="K91" s="35">
        <f t="shared" si="28"/>
        <v>1.3037192794051586E-3</v>
      </c>
      <c r="L91" s="267">
        <f t="shared" si="29"/>
        <v>2.5502251031422566E-3</v>
      </c>
      <c r="M91" s="122">
        <f>(J91-I91)/I91</f>
        <v>1.2459582540705678</v>
      </c>
      <c r="N91" s="103">
        <f>(L91-K91)/K91</f>
        <v>0.95611520319453658</v>
      </c>
      <c r="P91" s="73">
        <f t="shared" si="22"/>
        <v>1.3841098752044574</v>
      </c>
      <c r="Q91" s="274">
        <f t="shared" si="23"/>
        <v>1.2145900670669236</v>
      </c>
      <c r="R91" s="112">
        <f>(Q91-P91)/P91</f>
        <v>-0.1224756872083531</v>
      </c>
    </row>
    <row r="92" spans="1:18" ht="20.100000000000001" customHeight="1" x14ac:dyDescent="0.25">
      <c r="A92" s="68" t="s">
        <v>190</v>
      </c>
      <c r="B92" s="28">
        <v>6194.9900000000016</v>
      </c>
      <c r="C92" s="261">
        <v>5796.7399999999989</v>
      </c>
      <c r="D92" s="4">
        <f t="shared" si="24"/>
        <v>5.4689661009274752E-3</v>
      </c>
      <c r="E92" s="267">
        <f t="shared" si="25"/>
        <v>4.4417761090873734E-3</v>
      </c>
      <c r="F92" s="122">
        <f>(C92-B92)/B92</f>
        <v>-6.4285818056203911E-2</v>
      </c>
      <c r="G92" s="103">
        <f>(E92-D92)/D92</f>
        <v>-0.1878216051962549</v>
      </c>
      <c r="I92" s="28">
        <v>843.42400000000009</v>
      </c>
      <c r="J92" s="261">
        <v>776.30599999999993</v>
      </c>
      <c r="K92" s="35">
        <f t="shared" si="28"/>
        <v>2.8812031419838918E-3</v>
      </c>
      <c r="L92" s="267">
        <f t="shared" si="29"/>
        <v>2.3096895870510161E-3</v>
      </c>
      <c r="M92" s="122">
        <f>(J92-I92)/I92</f>
        <v>-7.9578005842850283E-2</v>
      </c>
      <c r="N92" s="103">
        <f>(L92-K92)/K92</f>
        <v>-0.19835934044530865</v>
      </c>
      <c r="P92" s="73">
        <f t="shared" si="22"/>
        <v>1.3614614390015156</v>
      </c>
      <c r="Q92" s="274">
        <f t="shared" si="23"/>
        <v>1.3392113498276621</v>
      </c>
      <c r="R92" s="112">
        <f>(Q92-P92)/P92</f>
        <v>-1.6342797920278627E-2</v>
      </c>
    </row>
    <row r="93" spans="1:18" ht="20.100000000000001" customHeight="1" x14ac:dyDescent="0.25">
      <c r="A93" s="68" t="s">
        <v>191</v>
      </c>
      <c r="B93" s="28">
        <v>1047.2099999999998</v>
      </c>
      <c r="C93" s="261">
        <v>1482.5399999999997</v>
      </c>
      <c r="D93" s="4">
        <f t="shared" si="24"/>
        <v>9.244818781874158E-4</v>
      </c>
      <c r="E93" s="267">
        <f t="shared" si="25"/>
        <v>1.1360024346040007E-3</v>
      </c>
      <c r="F93" s="122">
        <f t="shared" si="26"/>
        <v>0.41570458647262726</v>
      </c>
      <c r="G93" s="103">
        <f t="shared" si="27"/>
        <v>0.22879902938855046</v>
      </c>
      <c r="I93" s="28">
        <v>655.63700000000006</v>
      </c>
      <c r="J93" s="261">
        <v>776.06199999999978</v>
      </c>
      <c r="K93" s="35">
        <f t="shared" si="28"/>
        <v>2.2397078864259171E-3</v>
      </c>
      <c r="L93" s="267">
        <f t="shared" si="29"/>
        <v>2.3089636307151891E-3</v>
      </c>
      <c r="M93" s="122">
        <f t="shared" si="30"/>
        <v>0.1836763330928543</v>
      </c>
      <c r="N93" s="103">
        <f t="shared" si="31"/>
        <v>3.0921775428397035E-2</v>
      </c>
      <c r="P93" s="73">
        <f t="shared" si="22"/>
        <v>6.2607977387534506</v>
      </c>
      <c r="Q93" s="274">
        <f t="shared" si="23"/>
        <v>5.2346783223386879</v>
      </c>
      <c r="R93" s="112">
        <f t="shared" si="32"/>
        <v>-0.16389595371580667</v>
      </c>
    </row>
    <row r="94" spans="1:18" ht="20.100000000000001" customHeight="1" x14ac:dyDescent="0.25">
      <c r="A94" s="68" t="s">
        <v>192</v>
      </c>
      <c r="B94" s="28">
        <v>2627.4300000000007</v>
      </c>
      <c r="C94" s="261">
        <v>2606.6100000000006</v>
      </c>
      <c r="D94" s="4">
        <f t="shared" si="24"/>
        <v>2.3195074733873464E-3</v>
      </c>
      <c r="E94" s="267">
        <f t="shared" si="25"/>
        <v>1.9973257423497076E-3</v>
      </c>
      <c r="F94" s="122">
        <f>(C94-B94)/B94</f>
        <v>-7.9240931252212831E-3</v>
      </c>
      <c r="G94" s="103">
        <f>(E94-D94)/D94</f>
        <v>-0.13890092389619821</v>
      </c>
      <c r="I94" s="28">
        <v>760.16399999999999</v>
      </c>
      <c r="J94" s="261">
        <v>769.99200000000019</v>
      </c>
      <c r="K94" s="35">
        <f t="shared" si="28"/>
        <v>2.5967803918587125E-3</v>
      </c>
      <c r="L94" s="267">
        <f t="shared" si="29"/>
        <v>2.2909039792460536E-3</v>
      </c>
      <c r="M94" s="122">
        <f>(J94-I94)/I94</f>
        <v>1.2928789050784045E-2</v>
      </c>
      <c r="N94" s="103">
        <f>(L94-K94)/K94</f>
        <v>-0.11779063550064779</v>
      </c>
      <c r="P94" s="73">
        <f t="shared" si="22"/>
        <v>2.8931845948322117</v>
      </c>
      <c r="Q94" s="274">
        <f t="shared" si="23"/>
        <v>2.9539977211780819</v>
      </c>
      <c r="R94" s="112">
        <f>(Q94-P94)/P94</f>
        <v>2.101944219338588E-2</v>
      </c>
    </row>
    <row r="95" spans="1:18" ht="20.100000000000001" customHeight="1" thickBot="1" x14ac:dyDescent="0.3">
      <c r="A95" s="15" t="s">
        <v>18</v>
      </c>
      <c r="B95" s="28">
        <f>B96-SUM(B68:B94)</f>
        <v>27202.530000000028</v>
      </c>
      <c r="C95" s="261">
        <f>C96-SUM(C68:C94)</f>
        <v>32170.09999999986</v>
      </c>
      <c r="D95" s="4">
        <f t="shared" si="24"/>
        <v>2.4014520512456485E-2</v>
      </c>
      <c r="E95" s="267">
        <f t="shared" si="25"/>
        <v>2.465047278417716E-2</v>
      </c>
      <c r="F95" s="122">
        <f t="shared" si="26"/>
        <v>0.18261426418792029</v>
      </c>
      <c r="G95" s="103">
        <f t="shared" si="27"/>
        <v>2.6481989152804586E-2</v>
      </c>
      <c r="I95" s="28">
        <f>I96-SUM(I68:I94)</f>
        <v>7242.3320000000531</v>
      </c>
      <c r="J95" s="261">
        <f>J96-SUM(J68:J94)</f>
        <v>8926.3419999997714</v>
      </c>
      <c r="K95" s="35">
        <f t="shared" si="28"/>
        <v>2.4740379350944048E-2</v>
      </c>
      <c r="L95" s="267">
        <f t="shared" si="29"/>
        <v>2.6557928404334911E-2</v>
      </c>
      <c r="M95" s="122">
        <f t="shared" si="30"/>
        <v>0.23252317071348094</v>
      </c>
      <c r="N95" s="103">
        <f t="shared" si="31"/>
        <v>7.346488215111012E-2</v>
      </c>
      <c r="P95" s="73">
        <f t="shared" si="22"/>
        <v>2.6623744188500282</v>
      </c>
      <c r="Q95" s="274">
        <f t="shared" si="23"/>
        <v>2.7747324378848095</v>
      </c>
      <c r="R95" s="112">
        <f t="shared" si="32"/>
        <v>4.2202185477470365E-2</v>
      </c>
    </row>
    <row r="96" spans="1:18" s="2" customFormat="1" ht="26.25" customHeight="1" thickBot="1" x14ac:dyDescent="0.3">
      <c r="A96" s="19" t="s">
        <v>19</v>
      </c>
      <c r="B96" s="26">
        <v>1132753.4099999999</v>
      </c>
      <c r="C96" s="280">
        <v>1305050.02</v>
      </c>
      <c r="D96" s="21">
        <f>SUM(D68:D95)</f>
        <v>0.99999999999999989</v>
      </c>
      <c r="E96" s="285">
        <f>SUM(E68:E95)</f>
        <v>0.99999999999999978</v>
      </c>
      <c r="F96" s="123">
        <f t="shared" si="26"/>
        <v>0.15210425188656029</v>
      </c>
      <c r="G96" s="119">
        <v>0</v>
      </c>
      <c r="I96" s="26">
        <v>292733.26400000002</v>
      </c>
      <c r="J96" s="280">
        <v>336108.36899999972</v>
      </c>
      <c r="K96" s="34">
        <f t="shared" si="28"/>
        <v>1</v>
      </c>
      <c r="L96" s="285">
        <f t="shared" si="29"/>
        <v>1</v>
      </c>
      <c r="M96" s="123">
        <f t="shared" si="30"/>
        <v>0.14817279186966495</v>
      </c>
      <c r="N96" s="119">
        <f t="shared" si="31"/>
        <v>0</v>
      </c>
      <c r="P96" s="67">
        <f t="shared" si="22"/>
        <v>2.5842629244435473</v>
      </c>
      <c r="Q96" s="305">
        <f t="shared" si="23"/>
        <v>2.5754443419724229</v>
      </c>
      <c r="R96" s="118">
        <f t="shared" si="32"/>
        <v>-3.41241689756598E-3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I4:J4"/>
    <mergeCell ref="K4:L4"/>
    <mergeCell ref="M4:N4"/>
    <mergeCell ref="I5:J5"/>
    <mergeCell ref="K5:L5"/>
    <mergeCell ref="M5:N5"/>
    <mergeCell ref="A4:A6"/>
    <mergeCell ref="B4:C4"/>
    <mergeCell ref="D5:E5"/>
    <mergeCell ref="D4:E4"/>
    <mergeCell ref="F4:G4"/>
    <mergeCell ref="F5:G5"/>
    <mergeCell ref="B5:C5"/>
    <mergeCell ref="A36:A38"/>
    <mergeCell ref="B36:C36"/>
    <mergeCell ref="D36:E36"/>
    <mergeCell ref="F36:G36"/>
    <mergeCell ref="I36:J36"/>
    <mergeCell ref="K36:L36"/>
    <mergeCell ref="M36:N36"/>
    <mergeCell ref="B37:C37"/>
    <mergeCell ref="D37:E37"/>
    <mergeCell ref="F37:G37"/>
    <mergeCell ref="I37:J37"/>
    <mergeCell ref="K37:L37"/>
    <mergeCell ref="M37:N37"/>
    <mergeCell ref="A65:A67"/>
    <mergeCell ref="B65:C65"/>
    <mergeCell ref="D65:E65"/>
    <mergeCell ref="F65:G65"/>
    <mergeCell ref="I65:J65"/>
    <mergeCell ref="K65:L65"/>
    <mergeCell ref="M65:N65"/>
    <mergeCell ref="B66:C66"/>
    <mergeCell ref="D66:E66"/>
    <mergeCell ref="F66:G66"/>
    <mergeCell ref="I66:J66"/>
    <mergeCell ref="K66:L66"/>
    <mergeCell ref="M66:N66"/>
    <mergeCell ref="P66:Q66"/>
    <mergeCell ref="P4:Q4"/>
    <mergeCell ref="P5:Q5"/>
    <mergeCell ref="P36:Q36"/>
    <mergeCell ref="P37:Q37"/>
    <mergeCell ref="P65:Q6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N11" sqref="N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112</v>
      </c>
      <c r="B1" s="7"/>
    </row>
    <row r="3" spans="1:21" ht="15.75" thickBot="1" x14ac:dyDescent="0.3"/>
    <row r="4" spans="1:21" x14ac:dyDescent="0.25">
      <c r="A4" s="368" t="s">
        <v>17</v>
      </c>
      <c r="B4" s="376"/>
      <c r="C4" s="376"/>
      <c r="D4" s="376"/>
      <c r="E4" s="379" t="s">
        <v>1</v>
      </c>
      <c r="F4" s="381"/>
      <c r="G4" s="375" t="s">
        <v>13</v>
      </c>
      <c r="H4" s="375"/>
      <c r="I4" s="379" t="s">
        <v>37</v>
      </c>
      <c r="J4" s="380"/>
      <c r="L4" s="387" t="s">
        <v>20</v>
      </c>
      <c r="M4" s="375"/>
      <c r="N4" s="388" t="s">
        <v>13</v>
      </c>
      <c r="O4" s="389"/>
      <c r="P4" s="375" t="s">
        <v>37</v>
      </c>
      <c r="Q4" s="380"/>
      <c r="R4"/>
      <c r="S4" s="374" t="s">
        <v>23</v>
      </c>
      <c r="T4" s="375"/>
      <c r="U4" s="243" t="s">
        <v>0</v>
      </c>
    </row>
    <row r="5" spans="1:21" x14ac:dyDescent="0.25">
      <c r="A5" s="377"/>
      <c r="B5" s="378"/>
      <c r="C5" s="378"/>
      <c r="D5" s="378"/>
      <c r="E5" s="382" t="s">
        <v>143</v>
      </c>
      <c r="F5" s="373"/>
      <c r="G5" s="383" t="str">
        <f>E5</f>
        <v>jan - dez</v>
      </c>
      <c r="H5" s="383"/>
      <c r="I5" s="382" t="str">
        <f>G5</f>
        <v>jan - dez</v>
      </c>
      <c r="J5" s="384"/>
      <c r="L5" s="372" t="str">
        <f>E5</f>
        <v>jan - dez</v>
      </c>
      <c r="M5" s="383"/>
      <c r="N5" s="385" t="str">
        <f>E5</f>
        <v>jan - dez</v>
      </c>
      <c r="O5" s="386"/>
      <c r="P5" s="383" t="str">
        <f>E5</f>
        <v>jan - dez</v>
      </c>
      <c r="Q5" s="384"/>
      <c r="R5"/>
      <c r="S5" s="372" t="str">
        <f>E5</f>
        <v>jan - dez</v>
      </c>
      <c r="T5" s="373"/>
      <c r="U5" s="244" t="s">
        <v>38</v>
      </c>
    </row>
    <row r="6" spans="1:21" ht="19.5" customHeight="1" thickBot="1" x14ac:dyDescent="0.3">
      <c r="A6" s="369"/>
      <c r="B6" s="390"/>
      <c r="C6" s="390"/>
      <c r="D6" s="390"/>
      <c r="E6" s="172">
        <v>2016</v>
      </c>
      <c r="F6" s="279">
        <v>2017</v>
      </c>
      <c r="G6" s="254">
        <f>E6</f>
        <v>2016</v>
      </c>
      <c r="H6" s="257">
        <f>F6</f>
        <v>2017</v>
      </c>
      <c r="I6" s="259" t="s">
        <v>1</v>
      </c>
      <c r="J6" s="260" t="s">
        <v>15</v>
      </c>
      <c r="L6" s="253">
        <f>E6</f>
        <v>2016</v>
      </c>
      <c r="M6" s="258">
        <f>F6</f>
        <v>2017</v>
      </c>
      <c r="N6" s="256">
        <f>G6</f>
        <v>2016</v>
      </c>
      <c r="O6" s="257">
        <f>H6</f>
        <v>2017</v>
      </c>
      <c r="P6" s="255">
        <v>1000</v>
      </c>
      <c r="Q6" s="260" t="s">
        <v>15</v>
      </c>
      <c r="R6"/>
      <c r="S6" s="253">
        <f>E6</f>
        <v>2016</v>
      </c>
      <c r="T6" s="258">
        <f>F6</f>
        <v>2017</v>
      </c>
      <c r="U6" s="244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1024603.7200000016</v>
      </c>
      <c r="F7" s="280">
        <v>1068656.2800000005</v>
      </c>
      <c r="G7" s="21">
        <f>E7/E17</f>
        <v>0.49976589715842362</v>
      </c>
      <c r="H7" s="285">
        <f>F7/F17</f>
        <v>0.47261474049050262</v>
      </c>
      <c r="I7" s="179">
        <f t="shared" ref="I7:I21" si="0">(F7-E7)/E7</f>
        <v>4.2994729708768602E-2</v>
      </c>
      <c r="J7" s="119">
        <f t="shared" ref="J7:J21" si="1">(H7-G7)/G7</f>
        <v>-5.4327749897096732E-2</v>
      </c>
      <c r="K7" s="13"/>
      <c r="L7" s="26">
        <v>170286.4000000002</v>
      </c>
      <c r="M7" s="280">
        <v>180479.32899999991</v>
      </c>
      <c r="N7" s="21">
        <f>L7/L17</f>
        <v>0.44665809168520998</v>
      </c>
      <c r="O7" s="285">
        <f>M7/M17</f>
        <v>0.41854458519867344</v>
      </c>
      <c r="P7" s="179">
        <f t="shared" ref="P7:P21" si="2">(M7-L7)/L7</f>
        <v>5.985756349303116E-2</v>
      </c>
      <c r="Q7" s="119">
        <f t="shared" ref="Q7:Q21" si="3">(O7-N7)/N7</f>
        <v>-6.2941894504734558E-2</v>
      </c>
      <c r="R7" s="78"/>
      <c r="S7" s="40">
        <f>(L7/E7)*10</f>
        <v>1.6619732748969518</v>
      </c>
      <c r="T7" s="294">
        <f>(M7/F7)*10</f>
        <v>1.6888435727903066</v>
      </c>
      <c r="U7" s="115">
        <f>(T7-S7)/S7</f>
        <v>1.6167707567392067E-2</v>
      </c>
    </row>
    <row r="8" spans="1:21" s="10" customFormat="1" ht="24" customHeight="1" x14ac:dyDescent="0.25">
      <c r="A8" s="88"/>
      <c r="B8" s="5" t="s">
        <v>36</v>
      </c>
      <c r="C8" s="92"/>
      <c r="D8" s="92"/>
      <c r="E8" s="93">
        <v>631157.72000000195</v>
      </c>
      <c r="F8" s="281">
        <v>658606.47000000055</v>
      </c>
      <c r="G8" s="94">
        <f>E8/E7</f>
        <v>0.6160017845728698</v>
      </c>
      <c r="H8" s="286">
        <f>F8/F7</f>
        <v>0.61629401550889706</v>
      </c>
      <c r="I8" s="250">
        <f t="shared" si="0"/>
        <v>4.3489525882688271E-2</v>
      </c>
      <c r="J8" s="290">
        <f t="shared" si="1"/>
        <v>4.7439949582271174E-4</v>
      </c>
      <c r="K8" s="5"/>
      <c r="L8" s="93">
        <v>147455.29600000021</v>
      </c>
      <c r="M8" s="281">
        <v>153880.20799999987</v>
      </c>
      <c r="N8" s="94">
        <f>L8/L7</f>
        <v>0.86592526473047782</v>
      </c>
      <c r="O8" s="286">
        <f>M8/M7</f>
        <v>0.85261957063237948</v>
      </c>
      <c r="P8" s="250">
        <f t="shared" si="2"/>
        <v>4.357193111598822E-2</v>
      </c>
      <c r="Q8" s="290">
        <f t="shared" si="3"/>
        <v>-1.5365868903524583E-2</v>
      </c>
      <c r="R8" s="87"/>
      <c r="S8" s="49">
        <f t="shared" ref="S8:T21" si="4">(L8/E8)*10</f>
        <v>2.3362670110412296</v>
      </c>
      <c r="T8" s="295">
        <f t="shared" si="4"/>
        <v>2.3364515079847261</v>
      </c>
      <c r="U8" s="112">
        <f t="shared" ref="U8:U21" si="5">(T8-S8)/S8</f>
        <v>7.8970829372071791E-5</v>
      </c>
    </row>
    <row r="9" spans="1:21" s="10" customFormat="1" ht="24" customHeight="1" x14ac:dyDescent="0.25">
      <c r="A9" s="37"/>
      <c r="B9" s="22" t="s">
        <v>41</v>
      </c>
      <c r="C9" s="57"/>
      <c r="D9" s="57"/>
      <c r="E9" s="58">
        <v>393445.99999999965</v>
      </c>
      <c r="F9" s="264">
        <f>F10+F11</f>
        <v>410049.80999999988</v>
      </c>
      <c r="G9" s="91">
        <f>E9/E7</f>
        <v>0.38399821542713025</v>
      </c>
      <c r="H9" s="270">
        <f>F9/F7</f>
        <v>0.38370598449110288</v>
      </c>
      <c r="I9" s="251">
        <f t="shared" si="0"/>
        <v>4.2200988191518643E-2</v>
      </c>
      <c r="J9" s="291">
        <f t="shared" si="1"/>
        <v>-7.6102159928612123E-4</v>
      </c>
      <c r="K9" s="5"/>
      <c r="L9" s="58">
        <v>22831.104000000007</v>
      </c>
      <c r="M9" s="264">
        <f>M10+M11</f>
        <v>26599.121000000021</v>
      </c>
      <c r="N9" s="91">
        <f>L9/L7</f>
        <v>0.13407473526952229</v>
      </c>
      <c r="O9" s="270">
        <f>M9/M7</f>
        <v>0.14738042936762047</v>
      </c>
      <c r="P9" s="251">
        <f t="shared" si="2"/>
        <v>0.16503875590072267</v>
      </c>
      <c r="Q9" s="291">
        <f t="shared" si="3"/>
        <v>9.9240875406917992E-2</v>
      </c>
      <c r="R9" s="87"/>
      <c r="S9" s="129">
        <f t="shared" si="4"/>
        <v>0.58028557921544577</v>
      </c>
      <c r="T9" s="296">
        <f t="shared" si="4"/>
        <v>0.64868024204181518</v>
      </c>
      <c r="U9" s="113">
        <f t="shared" si="5"/>
        <v>0.11786379892266141</v>
      </c>
    </row>
    <row r="10" spans="1:21" ht="24" customHeight="1" x14ac:dyDescent="0.25">
      <c r="A10" s="15"/>
      <c r="B10" s="1"/>
      <c r="C10" s="1" t="s">
        <v>40</v>
      </c>
      <c r="D10" s="1"/>
      <c r="E10" s="28"/>
      <c r="F10" s="261">
        <v>117006.08000000003</v>
      </c>
      <c r="G10" s="4"/>
      <c r="H10" s="287">
        <f>F10/F9</f>
        <v>0.28534601686560973</v>
      </c>
      <c r="I10" s="252" t="e">
        <f t="shared" si="0"/>
        <v>#DIV/0!</v>
      </c>
      <c r="J10" s="292" t="e">
        <f t="shared" si="1"/>
        <v>#DIV/0!</v>
      </c>
      <c r="K10" s="1"/>
      <c r="L10" s="28"/>
      <c r="M10" s="261">
        <v>12954.161000000011</v>
      </c>
      <c r="N10" s="4"/>
      <c r="O10" s="287">
        <f>M10/M9</f>
        <v>0.4870146272878717</v>
      </c>
      <c r="P10" s="252" t="e">
        <f t="shared" si="2"/>
        <v>#DIV/0!</v>
      </c>
      <c r="Q10" s="292" t="e">
        <f t="shared" si="3"/>
        <v>#DIV/0!</v>
      </c>
      <c r="R10" s="9"/>
      <c r="S10" s="131" t="e">
        <f t="shared" si="4"/>
        <v>#DIV/0!</v>
      </c>
      <c r="T10" s="297">
        <f t="shared" si="4"/>
        <v>1.1071357146568799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39</v>
      </c>
      <c r="D11" s="1"/>
      <c r="E11" s="28"/>
      <c r="F11" s="261">
        <v>293043.72999999986</v>
      </c>
      <c r="G11" s="4"/>
      <c r="H11" s="267">
        <f>F11/F9</f>
        <v>0.71465398313439032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1">
        <v>13644.960000000008</v>
      </c>
      <c r="N11" s="4"/>
      <c r="O11" s="267">
        <f>M11/M9</f>
        <v>0.5129853727121283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297">
        <f t="shared" si="4"/>
        <v>0.46562879881443003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1025563.6200000038</v>
      </c>
      <c r="F12" s="280">
        <v>1192501.04</v>
      </c>
      <c r="G12" s="21">
        <f>E12/E17</f>
        <v>0.50023410284157643</v>
      </c>
      <c r="H12" s="285">
        <f>F12/F17</f>
        <v>0.52738525950949755</v>
      </c>
      <c r="I12" s="179">
        <f t="shared" si="0"/>
        <v>0.16277626930642838</v>
      </c>
      <c r="J12" s="119">
        <f t="shared" si="1"/>
        <v>5.4276900582525572E-2</v>
      </c>
      <c r="K12" s="13"/>
      <c r="L12" s="26">
        <v>210959.12799999959</v>
      </c>
      <c r="M12" s="280">
        <v>250727.60899999965</v>
      </c>
      <c r="N12" s="21">
        <f>L12/L17</f>
        <v>0.55334190831479002</v>
      </c>
      <c r="O12" s="285">
        <f>M12/M17</f>
        <v>0.58145541480132656</v>
      </c>
      <c r="P12" s="179">
        <f t="shared" si="2"/>
        <v>0.18851272934727023</v>
      </c>
      <c r="Q12" s="119">
        <f t="shared" si="3"/>
        <v>5.0806754493178716E-2</v>
      </c>
      <c r="R12" s="9"/>
      <c r="S12" s="51">
        <f t="shared" si="4"/>
        <v>2.0570067413272595</v>
      </c>
      <c r="T12" s="298">
        <f t="shared" si="4"/>
        <v>2.1025357680191177</v>
      </c>
      <c r="U12" s="118">
        <f t="shared" si="5"/>
        <v>2.2133630277983988E-2</v>
      </c>
    </row>
    <row r="13" spans="1:21" s="10" customFormat="1" ht="24" customHeight="1" x14ac:dyDescent="0.25">
      <c r="A13" s="88"/>
      <c r="B13" s="5" t="s">
        <v>36</v>
      </c>
      <c r="C13" s="5"/>
      <c r="D13" s="5"/>
      <c r="E13" s="53">
        <v>780818.88000000373</v>
      </c>
      <c r="F13" s="263">
        <v>911655.30000000016</v>
      </c>
      <c r="G13" s="89">
        <f>E13/E12</f>
        <v>0.76135586790802978</v>
      </c>
      <c r="H13" s="269">
        <f>F13/F12</f>
        <v>0.76449015088490002</v>
      </c>
      <c r="I13" s="251">
        <f t="shared" si="0"/>
        <v>0.16756308454016353</v>
      </c>
      <c r="J13" s="291">
        <f t="shared" si="1"/>
        <v>4.1167121828091756E-3</v>
      </c>
      <c r="K13" s="5"/>
      <c r="L13" s="53">
        <v>191314.64099999957</v>
      </c>
      <c r="M13" s="263">
        <v>227288.90799999965</v>
      </c>
      <c r="N13" s="89">
        <f>L13/L12</f>
        <v>0.9068801279838431</v>
      </c>
      <c r="O13" s="269">
        <f>M13/M12</f>
        <v>0.90651727149840911</v>
      </c>
      <c r="P13" s="251">
        <f t="shared" si="2"/>
        <v>0.18803718738912492</v>
      </c>
      <c r="Q13" s="291">
        <f t="shared" si="3"/>
        <v>-4.0011515771184471E-4</v>
      </c>
      <c r="R13" s="87"/>
      <c r="S13" s="39">
        <f t="shared" si="4"/>
        <v>2.4501794961720016</v>
      </c>
      <c r="T13" s="297">
        <f t="shared" si="4"/>
        <v>2.4931452490870134</v>
      </c>
      <c r="U13" s="112">
        <f t="shared" si="5"/>
        <v>1.7535757270901443E-2</v>
      </c>
    </row>
    <row r="14" spans="1:21" s="10" customFormat="1" ht="24" customHeight="1" x14ac:dyDescent="0.25">
      <c r="A14" s="37"/>
      <c r="B14" s="22" t="s">
        <v>41</v>
      </c>
      <c r="C14" s="22"/>
      <c r="D14" s="22"/>
      <c r="E14" s="30">
        <v>244744.74000000014</v>
      </c>
      <c r="F14" s="262">
        <f>F15+F16</f>
        <v>280845.74</v>
      </c>
      <c r="G14" s="86">
        <f>E14/E12</f>
        <v>0.23864413209197027</v>
      </c>
      <c r="H14" s="268">
        <f>F14/F12</f>
        <v>0.23550984911510012</v>
      </c>
      <c r="I14" s="251">
        <f t="shared" si="0"/>
        <v>0.14750470224610276</v>
      </c>
      <c r="J14" s="291">
        <f t="shared" si="1"/>
        <v>-1.3133710640168791E-2</v>
      </c>
      <c r="K14" s="5"/>
      <c r="L14" s="30">
        <v>19644.487000000019</v>
      </c>
      <c r="M14" s="262">
        <f>M15+M16</f>
        <v>23438.701000000001</v>
      </c>
      <c r="N14" s="86">
        <f>L14/L12</f>
        <v>9.3119872016156874E-2</v>
      </c>
      <c r="O14" s="268">
        <f>M14/M12</f>
        <v>9.3482728501590881E-2</v>
      </c>
      <c r="P14" s="251">
        <f t="shared" si="2"/>
        <v>0.19314395942230397</v>
      </c>
      <c r="Q14" s="291">
        <f t="shared" si="3"/>
        <v>3.8966600530878021E-3</v>
      </c>
      <c r="R14" s="87"/>
      <c r="S14" s="84">
        <f t="shared" si="4"/>
        <v>0.80265206108208931</v>
      </c>
      <c r="T14" s="299">
        <f t="shared" si="4"/>
        <v>0.83457562859952938</v>
      </c>
      <c r="U14" s="113">
        <f t="shared" si="5"/>
        <v>3.9772610157385709E-2</v>
      </c>
    </row>
    <row r="15" spans="1:21" ht="24" customHeight="1" x14ac:dyDescent="0.25">
      <c r="A15" s="15"/>
      <c r="B15" s="1"/>
      <c r="C15" s="1" t="s">
        <v>40</v>
      </c>
      <c r="D15" s="1"/>
      <c r="E15" s="28"/>
      <c r="F15" s="261">
        <v>130084.28000000012</v>
      </c>
      <c r="G15" s="4">
        <f>E15/E14</f>
        <v>0</v>
      </c>
      <c r="H15" s="267">
        <f>F15/F14</f>
        <v>0.46318765597085476</v>
      </c>
      <c r="I15" s="252" t="e">
        <f t="shared" si="0"/>
        <v>#DIV/0!</v>
      </c>
      <c r="J15" s="292" t="e">
        <f t="shared" si="1"/>
        <v>#DIV/0!</v>
      </c>
      <c r="K15" s="1"/>
      <c r="L15" s="28"/>
      <c r="M15" s="261">
        <v>12940.662999999997</v>
      </c>
      <c r="N15" s="4">
        <f>L15/L14</f>
        <v>0</v>
      </c>
      <c r="O15" s="267">
        <f>M15/M14</f>
        <v>0.55210666324895719</v>
      </c>
      <c r="P15" s="252" t="e">
        <f t="shared" si="2"/>
        <v>#DIV/0!</v>
      </c>
      <c r="Q15" s="292" t="e">
        <f t="shared" si="3"/>
        <v>#DIV/0!</v>
      </c>
      <c r="R15" s="9"/>
      <c r="S15" s="131" t="e">
        <f t="shared" si="4"/>
        <v>#DIV/0!</v>
      </c>
      <c r="T15" s="297">
        <f t="shared" si="4"/>
        <v>0.99479068493133715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39</v>
      </c>
      <c r="D16" s="1"/>
      <c r="E16" s="28"/>
      <c r="F16" s="261">
        <v>150761.45999999985</v>
      </c>
      <c r="G16" s="4">
        <f>E16/E14</f>
        <v>0</v>
      </c>
      <c r="H16" s="267">
        <f>F16/F14</f>
        <v>0.53681234402914513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1">
        <v>10498.038000000002</v>
      </c>
      <c r="N16" s="4">
        <f>L16/L14</f>
        <v>0</v>
      </c>
      <c r="O16" s="267">
        <f>M16/M14</f>
        <v>0.4478933367510427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297">
        <f t="shared" si="4"/>
        <v>0.69633432841523368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2050167.3400000054</v>
      </c>
      <c r="F17" s="280">
        <f>F7+F12</f>
        <v>2261157.3200000003</v>
      </c>
      <c r="G17" s="21">
        <f>G7+G12</f>
        <v>1</v>
      </c>
      <c r="H17" s="285">
        <f>H7+H12</f>
        <v>1.0000000000000002</v>
      </c>
      <c r="I17" s="179">
        <f t="shared" si="0"/>
        <v>0.10291354070638659</v>
      </c>
      <c r="J17" s="119">
        <v>0</v>
      </c>
      <c r="K17" s="13"/>
      <c r="L17" s="26">
        <f>L7+L12</f>
        <v>381245.52799999982</v>
      </c>
      <c r="M17" s="280">
        <f>M7+M12</f>
        <v>431206.93799999956</v>
      </c>
      <c r="N17" s="21">
        <f>N7+N12</f>
        <v>1</v>
      </c>
      <c r="O17" s="285">
        <f>O7+O12</f>
        <v>1</v>
      </c>
      <c r="P17" s="179">
        <f t="shared" si="2"/>
        <v>0.13104785848137152</v>
      </c>
      <c r="Q17" s="119">
        <v>0</v>
      </c>
      <c r="R17" s="9"/>
      <c r="S17" s="51">
        <f t="shared" si="4"/>
        <v>1.8595824865691148</v>
      </c>
      <c r="T17" s="298">
        <f t="shared" si="4"/>
        <v>1.907018738528107</v>
      </c>
      <c r="U17" s="118">
        <f t="shared" si="5"/>
        <v>2.5509087282549588E-2</v>
      </c>
    </row>
    <row r="18" spans="1:21" s="83" customFormat="1" ht="24" customHeight="1" x14ac:dyDescent="0.25">
      <c r="A18" s="80"/>
      <c r="B18" s="79" t="s">
        <v>36</v>
      </c>
      <c r="C18" s="127"/>
      <c r="D18" s="46"/>
      <c r="E18" s="81">
        <f>E8+E13</f>
        <v>1411976.6000000057</v>
      </c>
      <c r="F18" s="282">
        <f>F8+F13</f>
        <v>1570261.7700000007</v>
      </c>
      <c r="G18" s="82">
        <f>E18/E17</f>
        <v>0.6887128540443932</v>
      </c>
      <c r="H18" s="288">
        <f>F18/F17</f>
        <v>0.69445047282247507</v>
      </c>
      <c r="I18" s="251">
        <f t="shared" si="0"/>
        <v>0.11210183653184791</v>
      </c>
      <c r="J18" s="291">
        <f t="shared" si="1"/>
        <v>8.3309302917584857E-3</v>
      </c>
      <c r="K18" s="46"/>
      <c r="L18" s="81">
        <f>L8+L13</f>
        <v>338769.9369999998</v>
      </c>
      <c r="M18" s="282">
        <f>M8+M13</f>
        <v>381169.11599999951</v>
      </c>
      <c r="N18" s="82">
        <f>L18/L17</f>
        <v>0.88858730691786625</v>
      </c>
      <c r="O18" s="288">
        <f>M18/M17</f>
        <v>0.88395868064627459</v>
      </c>
      <c r="P18" s="251">
        <f t="shared" si="2"/>
        <v>0.12515626202097072</v>
      </c>
      <c r="Q18" s="291">
        <f t="shared" si="3"/>
        <v>-5.2089718540392063E-3</v>
      </c>
      <c r="R18" s="47"/>
      <c r="S18" s="39">
        <f t="shared" si="4"/>
        <v>2.3992602781094137</v>
      </c>
      <c r="T18" s="297">
        <f t="shared" si="4"/>
        <v>2.4274240338921285</v>
      </c>
      <c r="U18" s="112">
        <f t="shared" si="5"/>
        <v>1.1738516258397556E-2</v>
      </c>
    </row>
    <row r="19" spans="1:21" s="10" customFormat="1" ht="24" customHeight="1" x14ac:dyDescent="0.25">
      <c r="A19" s="48"/>
      <c r="B19" s="43" t="s">
        <v>41</v>
      </c>
      <c r="C19" s="5"/>
      <c r="D19" s="43"/>
      <c r="E19" s="44">
        <f>E9+E14</f>
        <v>638190.73999999976</v>
      </c>
      <c r="F19" s="283">
        <f>F9+F14</f>
        <v>690895.54999999981</v>
      </c>
      <c r="G19" s="45">
        <f>E19/E17</f>
        <v>0.31128714595560675</v>
      </c>
      <c r="H19" s="289">
        <f>F19/F17</f>
        <v>0.30554952717752504</v>
      </c>
      <c r="I19" s="251">
        <f t="shared" si="0"/>
        <v>8.2584730076152593E-2</v>
      </c>
      <c r="J19" s="291">
        <f t="shared" si="1"/>
        <v>-1.8431916809375622E-2</v>
      </c>
      <c r="K19" s="46"/>
      <c r="L19" s="44">
        <f>L9+L14</f>
        <v>42475.591000000029</v>
      </c>
      <c r="M19" s="283">
        <f>M9+M14</f>
        <v>50037.822000000022</v>
      </c>
      <c r="N19" s="45">
        <f>L19/L17</f>
        <v>0.11141269308213381</v>
      </c>
      <c r="O19" s="289">
        <f>M19/M17</f>
        <v>0.11604131935372541</v>
      </c>
      <c r="P19" s="251">
        <f t="shared" si="2"/>
        <v>0.17803709900116485</v>
      </c>
      <c r="Q19" s="291">
        <f t="shared" si="3"/>
        <v>4.1544873780040202E-2</v>
      </c>
      <c r="R19" s="47"/>
      <c r="S19" s="84">
        <f t="shared" si="4"/>
        <v>0.66556263414289041</v>
      </c>
      <c r="T19" s="299">
        <f t="shared" si="4"/>
        <v>0.72424582847580998</v>
      </c>
      <c r="U19" s="113">
        <f t="shared" si="5"/>
        <v>8.8170806656674192E-2</v>
      </c>
    </row>
    <row r="20" spans="1:21" ht="24" customHeight="1" x14ac:dyDescent="0.25">
      <c r="A20" s="23"/>
      <c r="B20" s="24"/>
      <c r="C20" s="24" t="s">
        <v>40</v>
      </c>
      <c r="D20" s="24"/>
      <c r="E20" s="31"/>
      <c r="F20" s="284">
        <f>F10+F15</f>
        <v>247090.36000000016</v>
      </c>
      <c r="G20" s="90">
        <f>E20/E19</f>
        <v>0</v>
      </c>
      <c r="H20" s="287">
        <f>F20/F19</f>
        <v>0.35763779344070201</v>
      </c>
      <c r="I20" s="252" t="e">
        <f t="shared" si="0"/>
        <v>#DIV/0!</v>
      </c>
      <c r="J20" s="292" t="e">
        <f t="shared" si="1"/>
        <v>#DIV/0!</v>
      </c>
      <c r="K20" s="1"/>
      <c r="L20" s="31"/>
      <c r="M20" s="284">
        <f>M10+M15</f>
        <v>25894.824000000008</v>
      </c>
      <c r="N20" s="90">
        <f>L20/L19</f>
        <v>0</v>
      </c>
      <c r="O20" s="287">
        <f>M20/M19</f>
        <v>0.51750501850380293</v>
      </c>
      <c r="P20" s="252" t="e">
        <f t="shared" si="2"/>
        <v>#DIV/0!</v>
      </c>
      <c r="Q20" s="292" t="e">
        <f t="shared" si="3"/>
        <v>#DIV/0!</v>
      </c>
      <c r="R20" s="9"/>
      <c r="S20" s="131" t="e">
        <f t="shared" si="4"/>
        <v>#DIV/0!</v>
      </c>
      <c r="T20" s="297">
        <f t="shared" si="4"/>
        <v>1.0479900551361045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39</v>
      </c>
      <c r="D21" s="17"/>
      <c r="E21" s="32"/>
      <c r="F21" s="265">
        <f>F11+F16</f>
        <v>443805.18999999971</v>
      </c>
      <c r="G21" s="18"/>
      <c r="H21" s="272">
        <f>F21/F19</f>
        <v>0.6423622065592981</v>
      </c>
      <c r="I21" s="178" t="e">
        <f t="shared" si="0"/>
        <v>#DIV/0!</v>
      </c>
      <c r="J21" s="293" t="e">
        <f t="shared" si="1"/>
        <v>#DIV/0!</v>
      </c>
      <c r="K21" s="1"/>
      <c r="L21" s="32"/>
      <c r="M21" s="265">
        <f>M11+M16</f>
        <v>24142.998000000011</v>
      </c>
      <c r="N21" s="18"/>
      <c r="O21" s="272">
        <f>M21/M19</f>
        <v>0.48249498149619702</v>
      </c>
      <c r="P21" s="178" t="e">
        <f t="shared" si="2"/>
        <v>#DIV/0!</v>
      </c>
      <c r="Q21" s="293" t="e">
        <f t="shared" si="3"/>
        <v>#DIV/0!</v>
      </c>
      <c r="R21" s="9"/>
      <c r="S21" s="132" t="e">
        <f t="shared" si="4"/>
        <v>#DIV/0!</v>
      </c>
      <c r="T21" s="294">
        <f t="shared" si="4"/>
        <v>0.5439999022994757</v>
      </c>
      <c r="U21" s="242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9D56D2-9C30-4525-9A22-CCD67C8F1D9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7B2D52C8-3264-4A4F-906F-96D80C14D08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AC4059AB-85AD-447E-BB2E-E16F39F80C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85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7" t="s">
        <v>193</v>
      </c>
    </row>
    <row r="3" spans="1:18" ht="8.25" customHeight="1" thickBot="1" x14ac:dyDescent="0.3"/>
    <row r="4" spans="1:18" x14ac:dyDescent="0.25">
      <c r="A4" s="393" t="s">
        <v>3</v>
      </c>
      <c r="B4" s="379" t="s">
        <v>1</v>
      </c>
      <c r="C4" s="375"/>
      <c r="D4" s="379" t="s">
        <v>13</v>
      </c>
      <c r="E4" s="375"/>
      <c r="F4" s="396" t="s">
        <v>51</v>
      </c>
      <c r="G4" s="392"/>
      <c r="I4" s="397" t="s">
        <v>20</v>
      </c>
      <c r="J4" s="398"/>
      <c r="K4" s="379" t="s">
        <v>13</v>
      </c>
      <c r="L4" s="381"/>
      <c r="M4" s="391" t="s">
        <v>51</v>
      </c>
      <c r="N4" s="392"/>
      <c r="P4" s="374" t="s">
        <v>23</v>
      </c>
      <c r="Q4" s="375"/>
      <c r="R4" s="243" t="s">
        <v>0</v>
      </c>
    </row>
    <row r="5" spans="1:18" x14ac:dyDescent="0.25">
      <c r="A5" s="394"/>
      <c r="B5" s="382" t="s">
        <v>143</v>
      </c>
      <c r="C5" s="383"/>
      <c r="D5" s="382" t="str">
        <f>B5</f>
        <v>jan - dez</v>
      </c>
      <c r="E5" s="383"/>
      <c r="F5" s="382" t="str">
        <f>D5</f>
        <v>jan - dez</v>
      </c>
      <c r="G5" s="384"/>
      <c r="I5" s="372" t="str">
        <f>B5</f>
        <v>jan - dez</v>
      </c>
      <c r="J5" s="383"/>
      <c r="K5" s="382" t="str">
        <f>B5</f>
        <v>jan - dez</v>
      </c>
      <c r="L5" s="373"/>
      <c r="M5" s="383" t="str">
        <f>B5</f>
        <v>jan - dez</v>
      </c>
      <c r="N5" s="384"/>
      <c r="P5" s="372" t="str">
        <f>B5</f>
        <v>jan - dez</v>
      </c>
      <c r="Q5" s="373"/>
      <c r="R5" s="244" t="s">
        <v>38</v>
      </c>
    </row>
    <row r="6" spans="1:18" ht="19.5" customHeight="1" thickBot="1" x14ac:dyDescent="0.3">
      <c r="A6" s="395"/>
      <c r="B6" s="172">
        <f>'4'!E6</f>
        <v>2016</v>
      </c>
      <c r="C6" s="248">
        <f>'4'!F6</f>
        <v>2017</v>
      </c>
      <c r="D6" s="172">
        <f>B6</f>
        <v>2016</v>
      </c>
      <c r="E6" s="248">
        <f>C6</f>
        <v>2017</v>
      </c>
      <c r="F6" s="172" t="s">
        <v>1</v>
      </c>
      <c r="G6" s="247" t="s">
        <v>15</v>
      </c>
      <c r="I6" s="41">
        <f>B6</f>
        <v>2016</v>
      </c>
      <c r="J6" s="248">
        <f>E6</f>
        <v>2017</v>
      </c>
      <c r="K6" s="172">
        <f>B6</f>
        <v>2016</v>
      </c>
      <c r="L6" s="248">
        <f>C6</f>
        <v>2017</v>
      </c>
      <c r="M6" s="42">
        <v>1000</v>
      </c>
      <c r="N6" s="247" t="s">
        <v>15</v>
      </c>
      <c r="P6" s="41">
        <f>B6</f>
        <v>2016</v>
      </c>
      <c r="Q6" s="248">
        <f>C6</f>
        <v>2017</v>
      </c>
      <c r="R6" s="245" t="s">
        <v>24</v>
      </c>
    </row>
    <row r="7" spans="1:18" ht="20.100000000000001" customHeight="1" x14ac:dyDescent="0.25">
      <c r="A7" s="15" t="s">
        <v>146</v>
      </c>
      <c r="B7" s="70">
        <v>149189.27000000002</v>
      </c>
      <c r="C7" s="300">
        <v>162987.43000000005</v>
      </c>
      <c r="D7" s="4">
        <f>B7/$B$33</f>
        <v>7.2769313552717138E-2</v>
      </c>
      <c r="E7" s="302">
        <f>C7/$C$33</f>
        <v>7.2081419792586587E-2</v>
      </c>
      <c r="F7" s="107">
        <f>(C7-B7)/B7</f>
        <v>9.2487616569207898E-2</v>
      </c>
      <c r="G7" s="121">
        <f>(E7-D7)/D7</f>
        <v>-9.4530747446478474E-3</v>
      </c>
      <c r="I7" s="70">
        <v>40145.170000000006</v>
      </c>
      <c r="J7" s="300">
        <v>44025.386000000013</v>
      </c>
      <c r="K7" s="4">
        <f>I7/$I$33</f>
        <v>0.10530004170960396</v>
      </c>
      <c r="L7" s="302">
        <f>J7/$J$33</f>
        <v>0.10209804648365844</v>
      </c>
      <c r="M7" s="107">
        <f>(J7-I7)/I7</f>
        <v>9.665461623403282E-2</v>
      </c>
      <c r="N7" s="121">
        <f>(L7-K7)/K7</f>
        <v>-3.0408299692567656E-2</v>
      </c>
      <c r="P7" s="60">
        <f t="shared" ref="P7:P33" si="0">(I7/B7)*10</f>
        <v>2.6908885605513051</v>
      </c>
      <c r="Q7" s="308">
        <f t="shared" ref="Q7:Q33" si="1">(J7/C7)*10</f>
        <v>2.7011522299603103</v>
      </c>
      <c r="R7" s="124">
        <f>(Q7-P7)/P7</f>
        <v>3.8142305703296924E-3</v>
      </c>
    </row>
    <row r="8" spans="1:18" ht="20.100000000000001" customHeight="1" x14ac:dyDescent="0.25">
      <c r="A8" s="15" t="s">
        <v>150</v>
      </c>
      <c r="B8" s="28">
        <v>164505.26999999996</v>
      </c>
      <c r="C8" s="261">
        <v>263895.26999999996</v>
      </c>
      <c r="D8" s="4">
        <f t="shared" ref="D8:D32" si="2">B8/$B$33</f>
        <v>8.023992324450939E-2</v>
      </c>
      <c r="E8" s="267">
        <f t="shared" ref="E8:E32" si="3">C8/$C$33</f>
        <v>0.11670805373241341</v>
      </c>
      <c r="F8" s="107">
        <f t="shared" ref="F8:F33" si="4">(C8-B8)/B8</f>
        <v>0.60417517323305214</v>
      </c>
      <c r="G8" s="103">
        <f t="shared" ref="G8:G33" si="5">(E8-D8)/D8</f>
        <v>0.45448860135094216</v>
      </c>
      <c r="I8" s="28">
        <v>28917.051000000007</v>
      </c>
      <c r="J8" s="261">
        <v>42977.261000000006</v>
      </c>
      <c r="K8" s="4">
        <f t="shared" ref="K8:K32" si="6">I8/$I$33</f>
        <v>7.5848892318023442E-2</v>
      </c>
      <c r="L8" s="267">
        <f t="shared" ref="L8:L32" si="7">J8/$J$33</f>
        <v>9.9667368988390473E-2</v>
      </c>
      <c r="M8" s="107">
        <f t="shared" ref="M8:M33" si="8">(J8-I8)/I8</f>
        <v>0.48622558365304941</v>
      </c>
      <c r="N8" s="103">
        <f t="shared" ref="N8:N33" si="9">(L8-K8)/K8</f>
        <v>0.31402537258552965</v>
      </c>
      <c r="P8" s="60">
        <f t="shared" si="0"/>
        <v>1.7578191264024559</v>
      </c>
      <c r="Q8" s="309">
        <f t="shared" si="1"/>
        <v>1.628572615189352</v>
      </c>
      <c r="R8" s="112">
        <f t="shared" ref="R8:R71" si="10">(Q8-P8)/P8</f>
        <v>-7.3526626984437876E-2</v>
      </c>
    </row>
    <row r="9" spans="1:18" ht="20.100000000000001" customHeight="1" x14ac:dyDescent="0.25">
      <c r="A9" s="15" t="s">
        <v>151</v>
      </c>
      <c r="B9" s="28">
        <v>109385.04999999999</v>
      </c>
      <c r="C9" s="261">
        <v>162487.56</v>
      </c>
      <c r="D9" s="4">
        <f t="shared" si="2"/>
        <v>5.3354205710837245E-2</v>
      </c>
      <c r="E9" s="267">
        <f t="shared" si="3"/>
        <v>7.1860351583144147E-2</v>
      </c>
      <c r="F9" s="107">
        <f t="shared" si="4"/>
        <v>0.48546405564562994</v>
      </c>
      <c r="G9" s="103">
        <f t="shared" si="5"/>
        <v>0.34685449114553973</v>
      </c>
      <c r="I9" s="28">
        <v>25891.416999999994</v>
      </c>
      <c r="J9" s="261">
        <v>40208.676999999989</v>
      </c>
      <c r="K9" s="4">
        <f t="shared" si="6"/>
        <v>6.7912710047578526E-2</v>
      </c>
      <c r="L9" s="267">
        <f t="shared" si="7"/>
        <v>9.3246822944207816E-2</v>
      </c>
      <c r="M9" s="107">
        <f t="shared" si="8"/>
        <v>0.55297321116105769</v>
      </c>
      <c r="N9" s="103">
        <f t="shared" si="9"/>
        <v>0.37303934534317107</v>
      </c>
      <c r="P9" s="60">
        <f t="shared" si="0"/>
        <v>2.366997775290133</v>
      </c>
      <c r="Q9" s="309">
        <f t="shared" si="1"/>
        <v>2.4745695608943841</v>
      </c>
      <c r="R9" s="112">
        <f t="shared" si="10"/>
        <v>4.5446508960518786E-2</v>
      </c>
    </row>
    <row r="10" spans="1:18" ht="20.100000000000001" customHeight="1" x14ac:dyDescent="0.25">
      <c r="A10" s="15" t="s">
        <v>147</v>
      </c>
      <c r="B10" s="28">
        <v>192425.76000000004</v>
      </c>
      <c r="C10" s="261">
        <v>229431.31000000014</v>
      </c>
      <c r="D10" s="4">
        <f t="shared" si="2"/>
        <v>9.3858562784440838E-2</v>
      </c>
      <c r="E10" s="267">
        <f t="shared" si="3"/>
        <v>0.10146631902640021</v>
      </c>
      <c r="F10" s="107">
        <f t="shared" si="4"/>
        <v>0.19231079040560939</v>
      </c>
      <c r="G10" s="103">
        <f t="shared" si="5"/>
        <v>8.1055537356049659E-2</v>
      </c>
      <c r="I10" s="28">
        <v>30070.442999999977</v>
      </c>
      <c r="J10" s="261">
        <v>32399.229999999992</v>
      </c>
      <c r="K10" s="4">
        <f t="shared" si="6"/>
        <v>7.8874218296404411E-2</v>
      </c>
      <c r="L10" s="267">
        <f t="shared" si="7"/>
        <v>7.5136151914141969E-2</v>
      </c>
      <c r="M10" s="107">
        <f t="shared" si="8"/>
        <v>7.7444386170167717E-2</v>
      </c>
      <c r="N10" s="103">
        <f t="shared" si="9"/>
        <v>-4.7392753462418113E-2</v>
      </c>
      <c r="P10" s="60">
        <f t="shared" si="0"/>
        <v>1.5627036109926222</v>
      </c>
      <c r="Q10" s="309">
        <f t="shared" si="1"/>
        <v>1.4121538163208835</v>
      </c>
      <c r="R10" s="112">
        <f t="shared" si="10"/>
        <v>-9.6339314514100424E-2</v>
      </c>
    </row>
    <row r="11" spans="1:18" ht="20.100000000000001" customHeight="1" x14ac:dyDescent="0.25">
      <c r="A11" s="15" t="s">
        <v>152</v>
      </c>
      <c r="B11" s="28">
        <v>89413.389999999956</v>
      </c>
      <c r="C11" s="261">
        <v>96018.51</v>
      </c>
      <c r="D11" s="4">
        <f t="shared" si="2"/>
        <v>4.3612727729825204E-2</v>
      </c>
      <c r="E11" s="267">
        <f t="shared" si="3"/>
        <v>4.2464320881485586E-2</v>
      </c>
      <c r="F11" s="107">
        <f t="shared" si="4"/>
        <v>7.3871709818854228E-2</v>
      </c>
      <c r="G11" s="103">
        <f t="shared" si="5"/>
        <v>-2.6331919788503931E-2</v>
      </c>
      <c r="I11" s="28">
        <v>27519.057000000012</v>
      </c>
      <c r="J11" s="261">
        <v>30746.494999999974</v>
      </c>
      <c r="K11" s="4">
        <f t="shared" si="6"/>
        <v>7.2181979797543996E-2</v>
      </c>
      <c r="L11" s="267">
        <f t="shared" si="7"/>
        <v>7.1303340207387808E-2</v>
      </c>
      <c r="M11" s="107">
        <f t="shared" si="8"/>
        <v>0.11728010883512326</v>
      </c>
      <c r="N11" s="103">
        <f t="shared" si="9"/>
        <v>-1.2172561526029024E-2</v>
      </c>
      <c r="P11" s="60">
        <f t="shared" si="0"/>
        <v>3.0777333238343862</v>
      </c>
      <c r="Q11" s="309">
        <f t="shared" si="1"/>
        <v>3.2021424827358782</v>
      </c>
      <c r="R11" s="112">
        <f t="shared" si="10"/>
        <v>4.0422332220290326E-2</v>
      </c>
    </row>
    <row r="12" spans="1:18" ht="20.100000000000001" customHeight="1" x14ac:dyDescent="0.25">
      <c r="A12" s="15" t="s">
        <v>144</v>
      </c>
      <c r="B12" s="28">
        <v>151731.63999999993</v>
      </c>
      <c r="C12" s="261">
        <v>163471.40000000011</v>
      </c>
      <c r="D12" s="4">
        <f t="shared" si="2"/>
        <v>7.4009392813759262E-2</v>
      </c>
      <c r="E12" s="267">
        <f t="shared" si="3"/>
        <v>7.2295456204701444E-2</v>
      </c>
      <c r="F12" s="107">
        <f t="shared" si="4"/>
        <v>7.7371865222047226E-2</v>
      </c>
      <c r="G12" s="103">
        <f t="shared" si="5"/>
        <v>-2.3158366038360138E-2</v>
      </c>
      <c r="I12" s="28">
        <v>26287.668000000016</v>
      </c>
      <c r="J12" s="261">
        <v>26950.191999999988</v>
      </c>
      <c r="K12" s="4">
        <f t="shared" si="6"/>
        <v>6.895206912433606E-2</v>
      </c>
      <c r="L12" s="267">
        <f t="shared" si="7"/>
        <v>6.249943965419219E-2</v>
      </c>
      <c r="M12" s="107">
        <f t="shared" si="8"/>
        <v>2.5202844162516499E-2</v>
      </c>
      <c r="N12" s="103">
        <f t="shared" si="9"/>
        <v>-9.358137546979671E-2</v>
      </c>
      <c r="P12" s="60">
        <f t="shared" si="0"/>
        <v>1.7325106352241384</v>
      </c>
      <c r="Q12" s="309">
        <f t="shared" si="1"/>
        <v>1.6486181680709879</v>
      </c>
      <c r="R12" s="112">
        <f t="shared" si="10"/>
        <v>-4.8422483214538611E-2</v>
      </c>
    </row>
    <row r="13" spans="1:18" ht="20.100000000000001" customHeight="1" x14ac:dyDescent="0.25">
      <c r="A13" s="15" t="s">
        <v>145</v>
      </c>
      <c r="B13" s="28">
        <v>106433.03000000001</v>
      </c>
      <c r="C13" s="261">
        <v>118611.93999999996</v>
      </c>
      <c r="D13" s="4">
        <f t="shared" si="2"/>
        <v>5.1914313492087936E-2</v>
      </c>
      <c r="E13" s="267">
        <f t="shared" si="3"/>
        <v>5.245629702580798E-2</v>
      </c>
      <c r="F13" s="107">
        <f t="shared" si="4"/>
        <v>0.11442791772441266</v>
      </c>
      <c r="G13" s="103">
        <f t="shared" si="5"/>
        <v>1.0439963417847082E-2</v>
      </c>
      <c r="I13" s="28">
        <v>23551.65100000002</v>
      </c>
      <c r="J13" s="261">
        <v>26464.262999999995</v>
      </c>
      <c r="K13" s="4">
        <f t="shared" si="6"/>
        <v>6.1775546912120123E-2</v>
      </c>
      <c r="L13" s="267">
        <f t="shared" si="7"/>
        <v>6.1372535244319286E-2</v>
      </c>
      <c r="M13" s="107">
        <f t="shared" si="8"/>
        <v>0.12366912196516384</v>
      </c>
      <c r="N13" s="103">
        <f t="shared" si="9"/>
        <v>-6.5238057442720569E-3</v>
      </c>
      <c r="P13" s="60">
        <f t="shared" si="0"/>
        <v>2.2128141047943499</v>
      </c>
      <c r="Q13" s="309">
        <f t="shared" si="1"/>
        <v>2.2311634899488202</v>
      </c>
      <c r="R13" s="112">
        <f t="shared" si="10"/>
        <v>8.2923301666931407E-3</v>
      </c>
    </row>
    <row r="14" spans="1:18" ht="20.100000000000001" customHeight="1" x14ac:dyDescent="0.25">
      <c r="A14" s="15" t="s">
        <v>153</v>
      </c>
      <c r="B14" s="28">
        <v>84813.390000000014</v>
      </c>
      <c r="C14" s="261">
        <v>85961.169999999969</v>
      </c>
      <c r="D14" s="4">
        <f t="shared" si="2"/>
        <v>4.1369008443964399E-2</v>
      </c>
      <c r="E14" s="267">
        <f t="shared" si="3"/>
        <v>3.8016448143466622E-2</v>
      </c>
      <c r="F14" s="107">
        <f t="shared" si="4"/>
        <v>1.3533004635234543E-2</v>
      </c>
      <c r="G14" s="103">
        <f t="shared" si="5"/>
        <v>-8.1040383286897569E-2</v>
      </c>
      <c r="I14" s="28">
        <v>23168.592000000011</v>
      </c>
      <c r="J14" s="261">
        <v>23769.483999999982</v>
      </c>
      <c r="K14" s="4">
        <f t="shared" si="6"/>
        <v>6.0770790208455897E-2</v>
      </c>
      <c r="L14" s="267">
        <f t="shared" si="7"/>
        <v>5.5123148320030013E-2</v>
      </c>
      <c r="M14" s="107">
        <f t="shared" si="8"/>
        <v>2.5935628716668255E-2</v>
      </c>
      <c r="N14" s="103">
        <f t="shared" si="9"/>
        <v>-9.2933494349067183E-2</v>
      </c>
      <c r="P14" s="60">
        <f t="shared" si="0"/>
        <v>2.7317139428102104</v>
      </c>
      <c r="Q14" s="309">
        <f t="shared" si="1"/>
        <v>2.7651419821298373</v>
      </c>
      <c r="R14" s="112">
        <f t="shared" si="10"/>
        <v>1.2237020427270031E-2</v>
      </c>
    </row>
    <row r="15" spans="1:18" ht="20.100000000000001" customHeight="1" x14ac:dyDescent="0.25">
      <c r="A15" s="15" t="s">
        <v>155</v>
      </c>
      <c r="B15" s="28">
        <v>69987.400000000023</v>
      </c>
      <c r="C15" s="261">
        <v>93739.160000000047</v>
      </c>
      <c r="D15" s="4">
        <f t="shared" si="2"/>
        <v>3.4137408510273137E-2</v>
      </c>
      <c r="E15" s="267">
        <f t="shared" si="3"/>
        <v>4.1456275143208536E-2</v>
      </c>
      <c r="F15" s="107">
        <f t="shared" si="4"/>
        <v>0.33937194409279409</v>
      </c>
      <c r="G15" s="103">
        <f t="shared" si="5"/>
        <v>0.21439432435924058</v>
      </c>
      <c r="I15" s="28">
        <v>15904.053999999993</v>
      </c>
      <c r="J15" s="261">
        <v>19245.900000000005</v>
      </c>
      <c r="K15" s="4">
        <f t="shared" si="6"/>
        <v>4.1716040797729656E-2</v>
      </c>
      <c r="L15" s="267">
        <f t="shared" si="7"/>
        <v>4.4632630655863911E-2</v>
      </c>
      <c r="M15" s="107">
        <f t="shared" si="8"/>
        <v>0.21012541833673437</v>
      </c>
      <c r="N15" s="103">
        <f t="shared" si="9"/>
        <v>6.9915308412800942E-2</v>
      </c>
      <c r="P15" s="60">
        <f t="shared" si="0"/>
        <v>2.2724167493005867</v>
      </c>
      <c r="Q15" s="309">
        <f t="shared" si="1"/>
        <v>2.0531333969709133</v>
      </c>
      <c r="R15" s="112">
        <f t="shared" si="10"/>
        <v>-9.6497859557304014E-2</v>
      </c>
    </row>
    <row r="16" spans="1:18" ht="20.100000000000001" customHeight="1" x14ac:dyDescent="0.25">
      <c r="A16" s="15" t="s">
        <v>156</v>
      </c>
      <c r="B16" s="28">
        <v>90448.829999999944</v>
      </c>
      <c r="C16" s="261">
        <v>88177.32</v>
      </c>
      <c r="D16" s="4">
        <f t="shared" si="2"/>
        <v>4.4117779185771228E-2</v>
      </c>
      <c r="E16" s="267">
        <f t="shared" si="3"/>
        <v>3.8996543592995113E-2</v>
      </c>
      <c r="F16" s="107">
        <f t="shared" si="4"/>
        <v>-2.5113757690397299E-2</v>
      </c>
      <c r="G16" s="103">
        <f t="shared" si="5"/>
        <v>-0.11608099245457497</v>
      </c>
      <c r="I16" s="28">
        <v>16883.222000000002</v>
      </c>
      <c r="J16" s="261">
        <v>17828.548000000003</v>
      </c>
      <c r="K16" s="4">
        <f t="shared" si="6"/>
        <v>4.4284380432129268E-2</v>
      </c>
      <c r="L16" s="267">
        <f t="shared" si="7"/>
        <v>4.1345689108555128E-2</v>
      </c>
      <c r="M16" s="107">
        <f t="shared" si="8"/>
        <v>5.5992037538806327E-2</v>
      </c>
      <c r="N16" s="103">
        <f t="shared" si="9"/>
        <v>-6.6359544717533331E-2</v>
      </c>
      <c r="P16" s="60">
        <f t="shared" si="0"/>
        <v>1.8666047974307698</v>
      </c>
      <c r="Q16" s="309">
        <f t="shared" si="1"/>
        <v>2.0218972406963607</v>
      </c>
      <c r="R16" s="112">
        <f t="shared" si="10"/>
        <v>8.3195137759925583E-2</v>
      </c>
    </row>
    <row r="17" spans="1:18" ht="20.100000000000001" customHeight="1" x14ac:dyDescent="0.25">
      <c r="A17" s="15" t="s">
        <v>154</v>
      </c>
      <c r="B17" s="28">
        <v>209834.64</v>
      </c>
      <c r="C17" s="261">
        <v>191602.33000000005</v>
      </c>
      <c r="D17" s="4">
        <f t="shared" si="2"/>
        <v>0.10235000621949233</v>
      </c>
      <c r="E17" s="267">
        <f t="shared" si="3"/>
        <v>8.4736399500057791E-2</v>
      </c>
      <c r="F17" s="107">
        <f t="shared" si="4"/>
        <v>-8.6888942645503939E-2</v>
      </c>
      <c r="G17" s="103">
        <f t="shared" si="5"/>
        <v>-0.17209189691363272</v>
      </c>
      <c r="I17" s="28">
        <v>12422.064999999995</v>
      </c>
      <c r="J17" s="261">
        <v>14437.617999999999</v>
      </c>
      <c r="K17" s="4">
        <f t="shared" si="6"/>
        <v>3.2582847765233298E-2</v>
      </c>
      <c r="L17" s="267">
        <f t="shared" si="7"/>
        <v>3.348187778926693E-2</v>
      </c>
      <c r="M17" s="107">
        <f t="shared" si="8"/>
        <v>0.1622558729164599</v>
      </c>
      <c r="N17" s="103">
        <f t="shared" si="9"/>
        <v>2.7592125479987004E-2</v>
      </c>
      <c r="P17" s="60">
        <f t="shared" si="0"/>
        <v>0.59199305700908078</v>
      </c>
      <c r="Q17" s="309">
        <f t="shared" si="1"/>
        <v>0.75351995980424635</v>
      </c>
      <c r="R17" s="112">
        <f t="shared" si="10"/>
        <v>0.272852697988125</v>
      </c>
    </row>
    <row r="18" spans="1:18" ht="20.100000000000001" customHeight="1" x14ac:dyDescent="0.25">
      <c r="A18" s="15" t="s">
        <v>158</v>
      </c>
      <c r="B18" s="28">
        <v>63322.689999999995</v>
      </c>
      <c r="C18" s="261">
        <v>62178.270000000004</v>
      </c>
      <c r="D18" s="4">
        <f t="shared" si="2"/>
        <v>3.0886595822953656E-2</v>
      </c>
      <c r="E18" s="267">
        <f t="shared" si="3"/>
        <v>2.7498427221331063E-2</v>
      </c>
      <c r="F18" s="107">
        <f t="shared" si="4"/>
        <v>-1.8072826659764313E-2</v>
      </c>
      <c r="G18" s="103">
        <f t="shared" si="5"/>
        <v>-0.10969705502814409</v>
      </c>
      <c r="I18" s="28">
        <v>14097.655999999995</v>
      </c>
      <c r="J18" s="261">
        <v>13576.198999999999</v>
      </c>
      <c r="K18" s="4">
        <f t="shared" si="6"/>
        <v>3.6977892105268147E-2</v>
      </c>
      <c r="L18" s="267">
        <f t="shared" si="7"/>
        <v>3.1484184978489378E-2</v>
      </c>
      <c r="M18" s="107">
        <f t="shared" si="8"/>
        <v>-3.6988915036655516E-2</v>
      </c>
      <c r="N18" s="103">
        <f t="shared" si="9"/>
        <v>-0.14856734156558626</v>
      </c>
      <c r="P18" s="60">
        <f t="shared" si="0"/>
        <v>2.2263198231155368</v>
      </c>
      <c r="Q18" s="309">
        <f t="shared" si="1"/>
        <v>2.1834314463879418</v>
      </c>
      <c r="R18" s="112">
        <f t="shared" si="10"/>
        <v>-1.9264247787892604E-2</v>
      </c>
    </row>
    <row r="19" spans="1:18" ht="20.100000000000001" customHeight="1" x14ac:dyDescent="0.25">
      <c r="A19" s="15" t="s">
        <v>149</v>
      </c>
      <c r="B19" s="28">
        <v>56651.66</v>
      </c>
      <c r="C19" s="261">
        <v>55256.219999999987</v>
      </c>
      <c r="D19" s="4">
        <f t="shared" si="2"/>
        <v>2.7632700460441445E-2</v>
      </c>
      <c r="E19" s="267">
        <f t="shared" si="3"/>
        <v>2.4437140888542853E-2</v>
      </c>
      <c r="F19" s="107">
        <f t="shared" si="4"/>
        <v>-2.4631934880637509E-2</v>
      </c>
      <c r="G19" s="103">
        <f t="shared" si="5"/>
        <v>-0.1156441288274849</v>
      </c>
      <c r="I19" s="28">
        <v>13184.863000000007</v>
      </c>
      <c r="J19" s="261">
        <v>13105.684999999998</v>
      </c>
      <c r="K19" s="4">
        <f t="shared" si="6"/>
        <v>3.4583652873693506E-2</v>
      </c>
      <c r="L19" s="267">
        <f t="shared" si="7"/>
        <v>3.0393029065780015E-2</v>
      </c>
      <c r="M19" s="107">
        <f t="shared" si="8"/>
        <v>-6.005219773615315E-3</v>
      </c>
      <c r="N19" s="103">
        <f t="shared" si="9"/>
        <v>-0.12117354471543235</v>
      </c>
      <c r="P19" s="60">
        <f t="shared" si="0"/>
        <v>2.327356868271822</v>
      </c>
      <c r="Q19" s="309">
        <f t="shared" si="1"/>
        <v>2.3718026676453801</v>
      </c>
      <c r="R19" s="112">
        <f t="shared" si="10"/>
        <v>1.9097113974859085E-2</v>
      </c>
    </row>
    <row r="20" spans="1:18" ht="20.100000000000001" customHeight="1" x14ac:dyDescent="0.25">
      <c r="A20" s="15" t="s">
        <v>159</v>
      </c>
      <c r="B20" s="28">
        <v>42019.189999999988</v>
      </c>
      <c r="C20" s="261">
        <v>41455.510000000017</v>
      </c>
      <c r="D20" s="4">
        <f t="shared" si="2"/>
        <v>2.049549282157621E-2</v>
      </c>
      <c r="E20" s="267">
        <f t="shared" si="3"/>
        <v>1.8333757511396868E-2</v>
      </c>
      <c r="F20" s="107">
        <f t="shared" si="4"/>
        <v>-1.3414823084404325E-2</v>
      </c>
      <c r="G20" s="103">
        <f t="shared" si="5"/>
        <v>-0.10547369263078267</v>
      </c>
      <c r="I20" s="28">
        <v>7860.5820000000012</v>
      </c>
      <c r="J20" s="261">
        <v>8241.3439999999955</v>
      </c>
      <c r="K20" s="4">
        <f t="shared" si="6"/>
        <v>2.0618161847658436E-2</v>
      </c>
      <c r="L20" s="267">
        <f t="shared" si="7"/>
        <v>1.911227133363053E-2</v>
      </c>
      <c r="M20" s="107">
        <f t="shared" si="8"/>
        <v>4.8439415809159447E-2</v>
      </c>
      <c r="N20" s="103">
        <f t="shared" si="9"/>
        <v>-7.3037088618980228E-2</v>
      </c>
      <c r="P20" s="60">
        <f t="shared" si="0"/>
        <v>1.8707124054509388</v>
      </c>
      <c r="Q20" s="309">
        <f t="shared" si="1"/>
        <v>1.9879972529586518</v>
      </c>
      <c r="R20" s="112">
        <f t="shared" si="10"/>
        <v>6.2695285050745855E-2</v>
      </c>
    </row>
    <row r="21" spans="1:18" ht="20.100000000000001" customHeight="1" x14ac:dyDescent="0.25">
      <c r="A21" s="15" t="s">
        <v>160</v>
      </c>
      <c r="B21" s="28">
        <v>32544.680000000004</v>
      </c>
      <c r="C21" s="261">
        <v>31007.930000000008</v>
      </c>
      <c r="D21" s="4">
        <f t="shared" si="2"/>
        <v>1.58741578626455E-2</v>
      </c>
      <c r="E21" s="267">
        <f t="shared" si="3"/>
        <v>1.371330058538342E-2</v>
      </c>
      <c r="F21" s="107">
        <f t="shared" si="4"/>
        <v>-4.7219699195075696E-2</v>
      </c>
      <c r="G21" s="103">
        <f t="shared" si="5"/>
        <v>-0.13612421496367577</v>
      </c>
      <c r="I21" s="28">
        <v>7226.1130000000039</v>
      </c>
      <c r="J21" s="261">
        <v>7325.0680000000029</v>
      </c>
      <c r="K21" s="4">
        <f t="shared" si="6"/>
        <v>1.8953961343252793E-2</v>
      </c>
      <c r="L21" s="267">
        <f t="shared" si="7"/>
        <v>1.6987361182022549E-2</v>
      </c>
      <c r="M21" s="107">
        <f t="shared" si="8"/>
        <v>1.3694084219275144E-2</v>
      </c>
      <c r="N21" s="103">
        <f t="shared" si="9"/>
        <v>-0.10375668313422572</v>
      </c>
      <c r="P21" s="60">
        <f t="shared" si="0"/>
        <v>2.220366892530516</v>
      </c>
      <c r="Q21" s="309">
        <f t="shared" si="1"/>
        <v>2.3623208643724367</v>
      </c>
      <c r="R21" s="112">
        <f t="shared" si="10"/>
        <v>6.3932664605775166E-2</v>
      </c>
    </row>
    <row r="22" spans="1:18" ht="20.100000000000001" customHeight="1" x14ac:dyDescent="0.25">
      <c r="A22" s="15" t="s">
        <v>148</v>
      </c>
      <c r="B22" s="28">
        <v>34417.570000000007</v>
      </c>
      <c r="C22" s="261">
        <v>35701.67</v>
      </c>
      <c r="D22" s="4">
        <f t="shared" si="2"/>
        <v>1.6787688169883738E-2</v>
      </c>
      <c r="E22" s="267">
        <f t="shared" si="3"/>
        <v>1.5789113691567463E-2</v>
      </c>
      <c r="F22" s="107">
        <f t="shared" si="4"/>
        <v>3.730943236259826E-2</v>
      </c>
      <c r="G22" s="103">
        <f t="shared" si="5"/>
        <v>-5.9482548651795079E-2</v>
      </c>
      <c r="I22" s="28">
        <v>7279.9130000000014</v>
      </c>
      <c r="J22" s="261">
        <v>7205.1150000000034</v>
      </c>
      <c r="K22" s="4">
        <f t="shared" si="6"/>
        <v>1.9095077752623493E-2</v>
      </c>
      <c r="L22" s="267">
        <f t="shared" si="7"/>
        <v>1.670918152063686E-2</v>
      </c>
      <c r="M22" s="107">
        <f t="shared" si="8"/>
        <v>-1.0274573336247005E-2</v>
      </c>
      <c r="N22" s="103">
        <f t="shared" si="9"/>
        <v>-0.12494823340841503</v>
      </c>
      <c r="P22" s="60">
        <f t="shared" si="0"/>
        <v>2.1151734419367783</v>
      </c>
      <c r="Q22" s="309">
        <f t="shared" si="1"/>
        <v>2.018145089571441</v>
      </c>
      <c r="R22" s="112">
        <f t="shared" si="10"/>
        <v>-4.5872527728266263E-2</v>
      </c>
    </row>
    <row r="23" spans="1:18" ht="20.100000000000001" customHeight="1" x14ac:dyDescent="0.25">
      <c r="A23" s="15" t="s">
        <v>163</v>
      </c>
      <c r="B23" s="28">
        <v>18362.28</v>
      </c>
      <c r="C23" s="261">
        <v>19665.960000000003</v>
      </c>
      <c r="D23" s="4">
        <f t="shared" si="2"/>
        <v>8.9564786452992675E-3</v>
      </c>
      <c r="E23" s="267">
        <f t="shared" si="3"/>
        <v>8.6972984259228812E-3</v>
      </c>
      <c r="F23" s="107">
        <f t="shared" si="4"/>
        <v>7.0997719237480536E-2</v>
      </c>
      <c r="G23" s="103">
        <f t="shared" si="5"/>
        <v>-2.8937736541404573E-2</v>
      </c>
      <c r="I23" s="28">
        <v>5251.364999999998</v>
      </c>
      <c r="J23" s="261">
        <v>5697.1539999999995</v>
      </c>
      <c r="K23" s="4">
        <f t="shared" si="6"/>
        <v>1.3774233700650765E-2</v>
      </c>
      <c r="L23" s="267">
        <f t="shared" si="7"/>
        <v>1.3212111165057369E-2</v>
      </c>
      <c r="M23" s="107">
        <f t="shared" si="8"/>
        <v>8.4890119045239049E-2</v>
      </c>
      <c r="N23" s="103">
        <f t="shared" si="9"/>
        <v>-4.0809713833070686E-2</v>
      </c>
      <c r="P23" s="60">
        <f t="shared" si="0"/>
        <v>2.8598654415464737</v>
      </c>
      <c r="Q23" s="309">
        <f t="shared" si="1"/>
        <v>2.8969620603316586</v>
      </c>
      <c r="R23" s="112">
        <f t="shared" si="10"/>
        <v>1.2971456015470739E-2</v>
      </c>
    </row>
    <row r="24" spans="1:18" ht="20.100000000000001" customHeight="1" x14ac:dyDescent="0.25">
      <c r="A24" s="15" t="s">
        <v>157</v>
      </c>
      <c r="B24" s="28">
        <v>21681.210000000003</v>
      </c>
      <c r="C24" s="261">
        <v>16483.590000000007</v>
      </c>
      <c r="D24" s="4">
        <f t="shared" si="2"/>
        <v>1.0575336742999724E-2</v>
      </c>
      <c r="E24" s="267">
        <f t="shared" si="3"/>
        <v>7.2898908245800451E-3</v>
      </c>
      <c r="F24" s="107">
        <f t="shared" si="4"/>
        <v>-0.23972924020384448</v>
      </c>
      <c r="G24" s="103">
        <f t="shared" si="5"/>
        <v>-0.31067057231954892</v>
      </c>
      <c r="I24" s="28">
        <v>5384.0130000000017</v>
      </c>
      <c r="J24" s="261">
        <v>4484.4510000000009</v>
      </c>
      <c r="K24" s="4">
        <f t="shared" si="6"/>
        <v>1.4122166962178764E-2</v>
      </c>
      <c r="L24" s="267">
        <f t="shared" si="7"/>
        <v>1.0399765413793045E-2</v>
      </c>
      <c r="M24" s="107">
        <f t="shared" si="8"/>
        <v>-0.16708020578702179</v>
      </c>
      <c r="N24" s="103">
        <f t="shared" si="9"/>
        <v>-0.26358572012035097</v>
      </c>
      <c r="P24" s="60">
        <f t="shared" si="0"/>
        <v>2.4832622349029418</v>
      </c>
      <c r="Q24" s="309">
        <f t="shared" si="1"/>
        <v>2.7205548063255631</v>
      </c>
      <c r="R24" s="112">
        <f t="shared" si="10"/>
        <v>9.5556791420337392E-2</v>
      </c>
    </row>
    <row r="25" spans="1:18" ht="20.100000000000001" customHeight="1" x14ac:dyDescent="0.25">
      <c r="A25" s="15" t="s">
        <v>166</v>
      </c>
      <c r="B25" s="28">
        <v>71819.48000000001</v>
      </c>
      <c r="C25" s="261">
        <v>82886.150000000009</v>
      </c>
      <c r="D25" s="4">
        <f t="shared" si="2"/>
        <v>3.5031033125325281E-2</v>
      </c>
      <c r="E25" s="267">
        <f t="shared" si="3"/>
        <v>3.6656516230370029E-2</v>
      </c>
      <c r="F25" s="107">
        <f t="shared" si="4"/>
        <v>0.15409008809309113</v>
      </c>
      <c r="G25" s="103">
        <f t="shared" si="5"/>
        <v>4.6401232279661871E-2</v>
      </c>
      <c r="I25" s="28">
        <v>4142.1500000000015</v>
      </c>
      <c r="J25" s="261">
        <v>4287.5170000000007</v>
      </c>
      <c r="K25" s="4">
        <f t="shared" si="6"/>
        <v>1.0864783179830502E-2</v>
      </c>
      <c r="L25" s="267">
        <f t="shared" si="7"/>
        <v>9.9430612593714839E-3</v>
      </c>
      <c r="M25" s="107">
        <f t="shared" si="8"/>
        <v>3.5094576488055536E-2</v>
      </c>
      <c r="N25" s="103">
        <f t="shared" si="9"/>
        <v>-8.4835739950164177E-2</v>
      </c>
      <c r="P25" s="60">
        <f t="shared" si="0"/>
        <v>0.57674463808426357</v>
      </c>
      <c r="Q25" s="309">
        <f t="shared" si="1"/>
        <v>0.5172778564331918</v>
      </c>
      <c r="R25" s="112">
        <f t="shared" si="10"/>
        <v>-0.10310764543663353</v>
      </c>
    </row>
    <row r="26" spans="1:18" ht="20.100000000000001" customHeight="1" x14ac:dyDescent="0.25">
      <c r="A26" s="15" t="s">
        <v>165</v>
      </c>
      <c r="B26" s="28">
        <v>11971.990000000002</v>
      </c>
      <c r="C26" s="261">
        <v>16274.180000000009</v>
      </c>
      <c r="D26" s="4">
        <f t="shared" si="2"/>
        <v>5.8395184463332656E-3</v>
      </c>
      <c r="E26" s="267">
        <f t="shared" si="3"/>
        <v>7.1972789580160689E-3</v>
      </c>
      <c r="F26" s="107">
        <f t="shared" si="4"/>
        <v>0.35935462692501474</v>
      </c>
      <c r="G26" s="103">
        <f t="shared" si="5"/>
        <v>0.23251241076828252</v>
      </c>
      <c r="I26" s="28">
        <v>3003.2310000000002</v>
      </c>
      <c r="J26" s="261">
        <v>4048.1749999999984</v>
      </c>
      <c r="K26" s="4">
        <f t="shared" si="6"/>
        <v>7.8774196139554421E-3</v>
      </c>
      <c r="L26" s="267">
        <f t="shared" si="7"/>
        <v>9.38800989329165E-3</v>
      </c>
      <c r="M26" s="107">
        <f t="shared" si="8"/>
        <v>0.34793993535628731</v>
      </c>
      <c r="N26" s="103">
        <f t="shared" si="9"/>
        <v>0.19176206846466365</v>
      </c>
      <c r="P26" s="60">
        <f t="shared" si="0"/>
        <v>2.5085478688171303</v>
      </c>
      <c r="Q26" s="309">
        <f t="shared" si="1"/>
        <v>2.4874832403230123</v>
      </c>
      <c r="R26" s="112">
        <f t="shared" si="10"/>
        <v>-8.3971403360346385E-3</v>
      </c>
    </row>
    <row r="27" spans="1:18" ht="20.100000000000001" customHeight="1" x14ac:dyDescent="0.25">
      <c r="A27" s="15" t="s">
        <v>164</v>
      </c>
      <c r="B27" s="28">
        <v>12887.95</v>
      </c>
      <c r="C27" s="261">
        <v>12852.060000000007</v>
      </c>
      <c r="D27" s="4">
        <f t="shared" si="2"/>
        <v>6.2862917326543715E-3</v>
      </c>
      <c r="E27" s="267">
        <f t="shared" si="3"/>
        <v>5.6838415825043107E-3</v>
      </c>
      <c r="F27" s="107">
        <f t="shared" si="4"/>
        <v>-2.7847718217399943E-3</v>
      </c>
      <c r="G27" s="103">
        <f t="shared" si="5"/>
        <v>-9.5835537988256503E-2</v>
      </c>
      <c r="I27" s="28">
        <v>3367.4490000000005</v>
      </c>
      <c r="J27" s="261">
        <v>3375.565000000001</v>
      </c>
      <c r="K27" s="4">
        <f t="shared" si="6"/>
        <v>8.8327567215424445E-3</v>
      </c>
      <c r="L27" s="267">
        <f t="shared" si="7"/>
        <v>7.8281787757320392E-3</v>
      </c>
      <c r="M27" s="107">
        <f t="shared" si="8"/>
        <v>2.4101330116656373E-3</v>
      </c>
      <c r="N27" s="103">
        <f t="shared" si="9"/>
        <v>-0.11373322932808887</v>
      </c>
      <c r="P27" s="60">
        <f t="shared" si="0"/>
        <v>2.6128662820696857</v>
      </c>
      <c r="Q27" s="309">
        <f t="shared" si="1"/>
        <v>2.6264777786596074</v>
      </c>
      <c r="R27" s="112">
        <f t="shared" si="10"/>
        <v>5.2094118567521264E-3</v>
      </c>
    </row>
    <row r="28" spans="1:18" ht="20.100000000000001" customHeight="1" x14ac:dyDescent="0.25">
      <c r="A28" s="15" t="s">
        <v>162</v>
      </c>
      <c r="B28" s="28">
        <v>12236.34</v>
      </c>
      <c r="C28" s="261">
        <v>11870.74</v>
      </c>
      <c r="D28" s="4">
        <f t="shared" si="2"/>
        <v>5.9684591405109412E-3</v>
      </c>
      <c r="E28" s="267">
        <f t="shared" si="3"/>
        <v>5.2498514344857692E-3</v>
      </c>
      <c r="F28" s="107">
        <f t="shared" si="4"/>
        <v>-2.9878215217949186E-2</v>
      </c>
      <c r="G28" s="103">
        <f t="shared" si="5"/>
        <v>-0.12040087552038668</v>
      </c>
      <c r="I28" s="28">
        <v>3177.4910000000004</v>
      </c>
      <c r="J28" s="261">
        <v>3374.9919999999993</v>
      </c>
      <c r="K28" s="4">
        <f t="shared" si="6"/>
        <v>8.3345003852740244E-3</v>
      </c>
      <c r="L28" s="267">
        <f t="shared" si="7"/>
        <v>7.8268499473911519E-3</v>
      </c>
      <c r="M28" s="107">
        <f t="shared" si="8"/>
        <v>6.2156273613363129E-2</v>
      </c>
      <c r="N28" s="103">
        <f t="shared" si="9"/>
        <v>-6.0909522396786327E-2</v>
      </c>
      <c r="P28" s="60">
        <f t="shared" si="0"/>
        <v>2.5967658629949808</v>
      </c>
      <c r="Q28" s="309">
        <f t="shared" si="1"/>
        <v>2.8431184576530182</v>
      </c>
      <c r="R28" s="112">
        <f t="shared" si="10"/>
        <v>9.4869005391924915E-2</v>
      </c>
    </row>
    <row r="29" spans="1:18" ht="20.100000000000001" customHeight="1" x14ac:dyDescent="0.25">
      <c r="A29" s="15" t="s">
        <v>167</v>
      </c>
      <c r="B29" s="28">
        <v>43935.760000000009</v>
      </c>
      <c r="C29" s="261">
        <v>18613.549999999996</v>
      </c>
      <c r="D29" s="4">
        <f t="shared" si="2"/>
        <v>2.1430328706728896E-2</v>
      </c>
      <c r="E29" s="267">
        <f t="shared" si="3"/>
        <v>8.2318686255762122E-3</v>
      </c>
      <c r="F29" s="107">
        <f>(C29-B29)/B29</f>
        <v>-0.57634623823509612</v>
      </c>
      <c r="G29" s="103">
        <f>(E29-D29)/D29</f>
        <v>-0.61587763126603412</v>
      </c>
      <c r="I29" s="28">
        <v>2910.8559999999993</v>
      </c>
      <c r="J29" s="261">
        <v>3015.8799999999987</v>
      </c>
      <c r="K29" s="4">
        <f t="shared" si="6"/>
        <v>7.6351216898732973E-3</v>
      </c>
      <c r="L29" s="267">
        <f t="shared" si="7"/>
        <v>6.9940433101287423E-3</v>
      </c>
      <c r="M29" s="107">
        <f>(J29-I29)/I29</f>
        <v>3.6080108394231612E-2</v>
      </c>
      <c r="N29" s="103">
        <f>(L29-K29)/K29</f>
        <v>-8.3964395825522661E-2</v>
      </c>
      <c r="P29" s="60">
        <f t="shared" si="0"/>
        <v>0.66252546900292586</v>
      </c>
      <c r="Q29" s="309">
        <f t="shared" si="1"/>
        <v>1.6202605091452191</v>
      </c>
      <c r="R29" s="112">
        <f>(Q29-P29)/P29</f>
        <v>1.4455822227991415</v>
      </c>
    </row>
    <row r="30" spans="1:18" ht="20.100000000000001" customHeight="1" x14ac:dyDescent="0.25">
      <c r="A30" s="15" t="s">
        <v>178</v>
      </c>
      <c r="B30" s="28">
        <v>51793.929999999986</v>
      </c>
      <c r="C30" s="261">
        <v>52744.939999999981</v>
      </c>
      <c r="D30" s="4">
        <f t="shared" si="2"/>
        <v>2.5263269485114322E-2</v>
      </c>
      <c r="E30" s="267">
        <f t="shared" si="3"/>
        <v>2.3326523782078099E-2</v>
      </c>
      <c r="F30" s="107">
        <f t="shared" si="4"/>
        <v>1.836141802717027E-2</v>
      </c>
      <c r="G30" s="103">
        <f t="shared" si="5"/>
        <v>-7.6662512117736642E-2</v>
      </c>
      <c r="I30" s="28">
        <v>2993.8349999999991</v>
      </c>
      <c r="J30" s="261">
        <v>2905.37</v>
      </c>
      <c r="K30" s="4">
        <f t="shared" si="6"/>
        <v>7.852774078965714E-3</v>
      </c>
      <c r="L30" s="267">
        <f t="shared" si="7"/>
        <v>6.7377626470379298E-3</v>
      </c>
      <c r="M30" s="107">
        <f t="shared" si="8"/>
        <v>-2.9549056644738024E-2</v>
      </c>
      <c r="N30" s="103">
        <f t="shared" si="9"/>
        <v>-0.1419894957776045</v>
      </c>
      <c r="P30" s="60">
        <f t="shared" si="0"/>
        <v>0.57802815889815662</v>
      </c>
      <c r="Q30" s="309">
        <f t="shared" si="1"/>
        <v>0.55083388093720476</v>
      </c>
      <c r="R30" s="112">
        <f t="shared" si="10"/>
        <v>-4.704663179868241E-2</v>
      </c>
    </row>
    <row r="31" spans="1:18" ht="20.100000000000001" customHeight="1" x14ac:dyDescent="0.25">
      <c r="A31" s="15" t="s">
        <v>180</v>
      </c>
      <c r="B31" s="28">
        <v>36029.119999999988</v>
      </c>
      <c r="C31" s="261">
        <v>27877.139999999996</v>
      </c>
      <c r="D31" s="4">
        <f t="shared" si="2"/>
        <v>1.7573745955781345E-2</v>
      </c>
      <c r="E31" s="267">
        <f t="shared" si="3"/>
        <v>1.2328704311471787E-2</v>
      </c>
      <c r="F31" s="107">
        <f t="shared" si="4"/>
        <v>-0.22626086898597564</v>
      </c>
      <c r="G31" s="103">
        <f t="shared" si="5"/>
        <v>-0.2984589431022282</v>
      </c>
      <c r="I31" s="28">
        <v>3389.6030000000001</v>
      </c>
      <c r="J31" s="261">
        <v>2714.1679999999992</v>
      </c>
      <c r="K31" s="4">
        <f t="shared" si="6"/>
        <v>8.8908662556167698E-3</v>
      </c>
      <c r="L31" s="267">
        <f t="shared" si="7"/>
        <v>6.2943514141695E-3</v>
      </c>
      <c r="M31" s="107">
        <f t="shared" si="8"/>
        <v>-0.19926669878448916</v>
      </c>
      <c r="N31" s="103">
        <f t="shared" si="9"/>
        <v>-0.29204295361061489</v>
      </c>
      <c r="P31" s="60">
        <f t="shared" si="0"/>
        <v>0.94079538995123979</v>
      </c>
      <c r="Q31" s="309">
        <f t="shared" si="1"/>
        <v>0.97361781014838666</v>
      </c>
      <c r="R31" s="112">
        <f t="shared" si="10"/>
        <v>3.4887947525814318E-2</v>
      </c>
    </row>
    <row r="32" spans="1:18" ht="20.100000000000001" customHeight="1" thickBot="1" x14ac:dyDescent="0.3">
      <c r="A32" s="15" t="s">
        <v>18</v>
      </c>
      <c r="B32" s="28">
        <f>B33-SUM(B7:B31)</f>
        <v>122325.82000000007</v>
      </c>
      <c r="C32" s="261">
        <f>C33-SUM(C7:C31)</f>
        <v>119906.00999999978</v>
      </c>
      <c r="D32" s="4">
        <f t="shared" si="2"/>
        <v>5.9666261194074081E-2</v>
      </c>
      <c r="E32" s="267">
        <f t="shared" si="3"/>
        <v>5.3028601300505601E-2</v>
      </c>
      <c r="F32" s="107">
        <f t="shared" si="4"/>
        <v>-1.9781678144485663E-2</v>
      </c>
      <c r="G32" s="103">
        <f t="shared" si="5"/>
        <v>-0.11124645252998888</v>
      </c>
      <c r="I32" s="28">
        <f>I33-SUM(I7:I31)</f>
        <v>27216.018000000156</v>
      </c>
      <c r="J32" s="261">
        <f>J33-SUM(J7:J31)</f>
        <v>28797.200999999885</v>
      </c>
      <c r="K32" s="4">
        <f t="shared" si="6"/>
        <v>7.1387114080457198E-2</v>
      </c>
      <c r="L32" s="267">
        <f t="shared" si="7"/>
        <v>6.678278678345359E-2</v>
      </c>
      <c r="M32" s="107">
        <f t="shared" si="8"/>
        <v>5.8097514485760518E-2</v>
      </c>
      <c r="N32" s="103">
        <f t="shared" si="9"/>
        <v>-6.4498016992454374E-2</v>
      </c>
      <c r="P32" s="60">
        <f t="shared" si="0"/>
        <v>2.2248792609769663</v>
      </c>
      <c r="Q32" s="309">
        <f t="shared" si="1"/>
        <v>2.4016478406712007</v>
      </c>
      <c r="R32" s="112">
        <f t="shared" si="10"/>
        <v>7.9450864051208603E-2</v>
      </c>
    </row>
    <row r="33" spans="1:18" ht="26.25" customHeight="1" thickBot="1" x14ac:dyDescent="0.3">
      <c r="A33" s="19" t="s">
        <v>19</v>
      </c>
      <c r="B33" s="26">
        <v>2050167.3399999996</v>
      </c>
      <c r="C33" s="280">
        <v>2261157.3200000003</v>
      </c>
      <c r="D33" s="21">
        <f>SUM(D7:D32)</f>
        <v>0.99999999999999989</v>
      </c>
      <c r="E33" s="285">
        <f>SUM(E7:E32)</f>
        <v>1</v>
      </c>
      <c r="F33" s="117">
        <f t="shared" si="4"/>
        <v>0.10291354070638971</v>
      </c>
      <c r="G33" s="119">
        <f t="shared" si="5"/>
        <v>1.1102230246251568E-16</v>
      </c>
      <c r="H33" s="2"/>
      <c r="I33" s="26">
        <v>381245.52800000022</v>
      </c>
      <c r="J33" s="280">
        <v>431206.93799999991</v>
      </c>
      <c r="K33" s="21">
        <f>SUM(K7:K32)</f>
        <v>0.99999999999999989</v>
      </c>
      <c r="L33" s="285">
        <f>SUM(L7:L32)</f>
        <v>1</v>
      </c>
      <c r="M33" s="117">
        <f t="shared" si="8"/>
        <v>0.13104785848137124</v>
      </c>
      <c r="N33" s="119">
        <f t="shared" si="9"/>
        <v>1.1102230246251568E-16</v>
      </c>
      <c r="P33" s="51">
        <f t="shared" si="0"/>
        <v>1.8595824865691222</v>
      </c>
      <c r="Q33" s="298">
        <f t="shared" si="1"/>
        <v>1.9070187385281083</v>
      </c>
      <c r="R33" s="118">
        <f t="shared" si="10"/>
        <v>2.5509087282546264E-2</v>
      </c>
    </row>
    <row r="35" spans="1:18" ht="15.75" thickBot="1" x14ac:dyDescent="0.3"/>
    <row r="36" spans="1:18" x14ac:dyDescent="0.25">
      <c r="A36" s="393" t="s">
        <v>2</v>
      </c>
      <c r="B36" s="379" t="s">
        <v>1</v>
      </c>
      <c r="C36" s="375"/>
      <c r="D36" s="379" t="s">
        <v>13</v>
      </c>
      <c r="E36" s="375"/>
      <c r="F36" s="396" t="s">
        <v>50</v>
      </c>
      <c r="G36" s="392"/>
      <c r="I36" s="397" t="s">
        <v>20</v>
      </c>
      <c r="J36" s="398"/>
      <c r="K36" s="379" t="s">
        <v>13</v>
      </c>
      <c r="L36" s="381"/>
      <c r="M36" s="391" t="s">
        <v>50</v>
      </c>
      <c r="N36" s="392"/>
      <c r="P36" s="374" t="s">
        <v>23</v>
      </c>
      <c r="Q36" s="375"/>
      <c r="R36" s="243" t="s">
        <v>0</v>
      </c>
    </row>
    <row r="37" spans="1:18" x14ac:dyDescent="0.25">
      <c r="A37" s="394"/>
      <c r="B37" s="382" t="str">
        <f>B5</f>
        <v>jan - dez</v>
      </c>
      <c r="C37" s="383"/>
      <c r="D37" s="382" t="str">
        <f>B5</f>
        <v>jan - dez</v>
      </c>
      <c r="E37" s="383"/>
      <c r="F37" s="382" t="str">
        <f>B5</f>
        <v>jan - dez</v>
      </c>
      <c r="G37" s="384"/>
      <c r="I37" s="372" t="str">
        <f>B5</f>
        <v>jan - dez</v>
      </c>
      <c r="J37" s="383"/>
      <c r="K37" s="382" t="str">
        <f>B5</f>
        <v>jan - dez</v>
      </c>
      <c r="L37" s="373"/>
      <c r="M37" s="383" t="str">
        <f>B5</f>
        <v>jan - dez</v>
      </c>
      <c r="N37" s="384"/>
      <c r="P37" s="372" t="str">
        <f>B5</f>
        <v>jan - dez</v>
      </c>
      <c r="Q37" s="373"/>
      <c r="R37" s="244" t="str">
        <f>R5</f>
        <v>2017/2016</v>
      </c>
    </row>
    <row r="38" spans="1:18" ht="19.5" customHeight="1" thickBot="1" x14ac:dyDescent="0.3">
      <c r="A38" s="395"/>
      <c r="B38" s="172">
        <f>B6</f>
        <v>2016</v>
      </c>
      <c r="C38" s="248">
        <f>C6</f>
        <v>2017</v>
      </c>
      <c r="D38" s="172">
        <f>B6</f>
        <v>2016</v>
      </c>
      <c r="E38" s="248">
        <f>C6</f>
        <v>2017</v>
      </c>
      <c r="F38" s="172" t="s">
        <v>1</v>
      </c>
      <c r="G38" s="247" t="s">
        <v>15</v>
      </c>
      <c r="I38" s="41">
        <f>B6</f>
        <v>2016</v>
      </c>
      <c r="J38" s="248">
        <f>C6</f>
        <v>2017</v>
      </c>
      <c r="K38" s="172">
        <f>B6</f>
        <v>2016</v>
      </c>
      <c r="L38" s="248">
        <f>C6</f>
        <v>2017</v>
      </c>
      <c r="M38" s="42">
        <v>1000</v>
      </c>
      <c r="N38" s="247" t="s">
        <v>15</v>
      </c>
      <c r="P38" s="41">
        <f>B6</f>
        <v>2016</v>
      </c>
      <c r="Q38" s="248">
        <f>C6</f>
        <v>2017</v>
      </c>
      <c r="R38" s="245" t="s">
        <v>24</v>
      </c>
    </row>
    <row r="39" spans="1:18" ht="20.100000000000001" customHeight="1" x14ac:dyDescent="0.25">
      <c r="A39" s="68" t="s">
        <v>147</v>
      </c>
      <c r="B39" s="70">
        <v>192425.75999999992</v>
      </c>
      <c r="C39" s="300">
        <v>229431.31000000014</v>
      </c>
      <c r="D39" s="4">
        <f t="shared" ref="D39:D61" si="11">B39/$B$62</f>
        <v>0.18780505696387675</v>
      </c>
      <c r="E39" s="302">
        <f t="shared" ref="E39:E61" si="12">C39/$C$62</f>
        <v>0.21469139731252038</v>
      </c>
      <c r="F39" s="107">
        <f>(C39-B39)/B39</f>
        <v>0.19231079040561011</v>
      </c>
      <c r="G39" s="121">
        <f>(E39-D39)/D39</f>
        <v>0.14316089664089854</v>
      </c>
      <c r="I39" s="70">
        <v>30070.442999999981</v>
      </c>
      <c r="J39" s="300">
        <v>32399.229999999992</v>
      </c>
      <c r="K39" s="4">
        <f t="shared" ref="K39:K61" si="13">I39/$I$62</f>
        <v>0.17658746088941915</v>
      </c>
      <c r="L39" s="302">
        <f t="shared" ref="L39:L61" si="14">J39/$J$62</f>
        <v>0.17951767761725218</v>
      </c>
      <c r="M39" s="107">
        <f>(J39-I39)/I39</f>
        <v>7.7444386170167578E-2</v>
      </c>
      <c r="N39" s="121">
        <f>(L39-K39)/K39</f>
        <v>1.6593571893918111E-2</v>
      </c>
      <c r="P39" s="60">
        <f t="shared" ref="P39:P62" si="15">(I39/B39)*10</f>
        <v>1.5627036109926236</v>
      </c>
      <c r="Q39" s="308">
        <f t="shared" ref="Q39:Q62" si="16">(J39/C39)*10</f>
        <v>1.4121538163208835</v>
      </c>
      <c r="R39" s="124">
        <f t="shared" si="10"/>
        <v>-9.6339314514101201E-2</v>
      </c>
    </row>
    <row r="40" spans="1:18" ht="20.100000000000001" customHeight="1" x14ac:dyDescent="0.25">
      <c r="A40" s="68" t="s">
        <v>144</v>
      </c>
      <c r="B40" s="28">
        <v>151731.63999999987</v>
      </c>
      <c r="C40" s="261">
        <v>163471.40000000011</v>
      </c>
      <c r="D40" s="4">
        <f t="shared" si="11"/>
        <v>0.14808812132753132</v>
      </c>
      <c r="E40" s="267">
        <f t="shared" si="12"/>
        <v>0.15296910995554158</v>
      </c>
      <c r="F40" s="107">
        <f t="shared" ref="F40:F62" si="17">(C40-B40)/B40</f>
        <v>7.7371865222047642E-2</v>
      </c>
      <c r="G40" s="103">
        <f t="shared" ref="G40:G61" si="18">(E40-D40)/D40</f>
        <v>3.296002801747222E-2</v>
      </c>
      <c r="I40" s="28">
        <v>26287.667999999998</v>
      </c>
      <c r="J40" s="261">
        <v>26950.191999999988</v>
      </c>
      <c r="K40" s="4">
        <f t="shared" si="13"/>
        <v>0.15437326762442569</v>
      </c>
      <c r="L40" s="267">
        <f t="shared" si="14"/>
        <v>0.14932564382483929</v>
      </c>
      <c r="M40" s="107">
        <f t="shared" ref="M40:M62" si="19">(J40-I40)/I40</f>
        <v>2.5202844162517207E-2</v>
      </c>
      <c r="N40" s="103">
        <f t="shared" ref="N40:N61" si="20">(L40-K40)/K40</f>
        <v>-3.2697525143192206E-2</v>
      </c>
      <c r="P40" s="60">
        <f t="shared" si="15"/>
        <v>1.732510635224138</v>
      </c>
      <c r="Q40" s="309">
        <f t="shared" si="16"/>
        <v>1.6486181680709879</v>
      </c>
      <c r="R40" s="112">
        <f t="shared" si="10"/>
        <v>-4.8422483214538362E-2</v>
      </c>
    </row>
    <row r="41" spans="1:18" ht="20.100000000000001" customHeight="1" x14ac:dyDescent="0.25">
      <c r="A41" s="68" t="s">
        <v>145</v>
      </c>
      <c r="B41" s="28">
        <v>106433.0299999999</v>
      </c>
      <c r="C41" s="261">
        <v>118611.93999999996</v>
      </c>
      <c r="D41" s="4">
        <f t="shared" si="11"/>
        <v>0.10387726290902004</v>
      </c>
      <c r="E41" s="267">
        <f t="shared" si="12"/>
        <v>0.11099166515916596</v>
      </c>
      <c r="F41" s="107">
        <f t="shared" si="17"/>
        <v>0.11442791772441387</v>
      </c>
      <c r="G41" s="103">
        <f t="shared" si="18"/>
        <v>6.8488541678047563E-2</v>
      </c>
      <c r="I41" s="28">
        <v>23551.651000000005</v>
      </c>
      <c r="J41" s="261">
        <v>26464.262999999995</v>
      </c>
      <c r="K41" s="4">
        <f t="shared" si="13"/>
        <v>0.13830611839818099</v>
      </c>
      <c r="L41" s="267">
        <f t="shared" si="14"/>
        <v>0.14663320806118466</v>
      </c>
      <c r="M41" s="107">
        <f t="shared" si="19"/>
        <v>0.12366912196516454</v>
      </c>
      <c r="N41" s="103">
        <f t="shared" si="20"/>
        <v>6.0207673814039887E-2</v>
      </c>
      <c r="P41" s="60">
        <f t="shared" si="15"/>
        <v>2.2128141047943508</v>
      </c>
      <c r="Q41" s="309">
        <f t="shared" si="16"/>
        <v>2.2311634899488202</v>
      </c>
      <c r="R41" s="112">
        <f t="shared" si="10"/>
        <v>8.2923301666927365E-3</v>
      </c>
    </row>
    <row r="42" spans="1:18" ht="20.100000000000001" customHeight="1" x14ac:dyDescent="0.25">
      <c r="A42" s="68" t="s">
        <v>156</v>
      </c>
      <c r="B42" s="28">
        <v>90448.829999999973</v>
      </c>
      <c r="C42" s="261">
        <v>88177.32</v>
      </c>
      <c r="D42" s="4">
        <f t="shared" si="11"/>
        <v>8.8276890113184459E-2</v>
      </c>
      <c r="E42" s="267">
        <f t="shared" si="12"/>
        <v>8.2512330344420903E-2</v>
      </c>
      <c r="F42" s="107">
        <f t="shared" si="17"/>
        <v>-2.5113757690397615E-2</v>
      </c>
      <c r="G42" s="103">
        <f t="shared" si="18"/>
        <v>-6.5300893148507039E-2</v>
      </c>
      <c r="I42" s="28">
        <v>16883.222000000002</v>
      </c>
      <c r="J42" s="261">
        <v>17828.548000000003</v>
      </c>
      <c r="K42" s="4">
        <f t="shared" si="13"/>
        <v>9.9146038673669806E-2</v>
      </c>
      <c r="L42" s="267">
        <f t="shared" si="14"/>
        <v>9.8784431983343662E-2</v>
      </c>
      <c r="M42" s="107">
        <f t="shared" si="19"/>
        <v>5.5992037538806327E-2</v>
      </c>
      <c r="N42" s="103">
        <f t="shared" si="20"/>
        <v>-3.6472126891154929E-3</v>
      </c>
      <c r="P42" s="60">
        <f t="shared" si="15"/>
        <v>1.8666047974307689</v>
      </c>
      <c r="Q42" s="309">
        <f t="shared" si="16"/>
        <v>2.0218972406963607</v>
      </c>
      <c r="R42" s="112">
        <f t="shared" si="10"/>
        <v>8.3195137759926097E-2</v>
      </c>
    </row>
    <row r="43" spans="1:18" ht="20.100000000000001" customHeight="1" x14ac:dyDescent="0.25">
      <c r="A43" s="68" t="s">
        <v>154</v>
      </c>
      <c r="B43" s="28">
        <v>209834.64000000004</v>
      </c>
      <c r="C43" s="261">
        <v>191602.33000000005</v>
      </c>
      <c r="D43" s="4">
        <f t="shared" si="11"/>
        <v>0.20479589904280276</v>
      </c>
      <c r="E43" s="267">
        <f t="shared" si="12"/>
        <v>0.1792927563201144</v>
      </c>
      <c r="F43" s="107">
        <f t="shared" si="17"/>
        <v>-8.6888942645504064E-2</v>
      </c>
      <c r="G43" s="103">
        <f t="shared" si="18"/>
        <v>-0.12452955768102637</v>
      </c>
      <c r="I43" s="28">
        <v>12422.065000000001</v>
      </c>
      <c r="J43" s="261">
        <v>14437.617999999999</v>
      </c>
      <c r="K43" s="4">
        <f t="shared" si="13"/>
        <v>7.2948074537954904E-2</v>
      </c>
      <c r="L43" s="267">
        <f t="shared" si="14"/>
        <v>7.9995964524003732E-2</v>
      </c>
      <c r="M43" s="107">
        <f t="shared" si="19"/>
        <v>0.16225587291645938</v>
      </c>
      <c r="N43" s="103">
        <f t="shared" si="20"/>
        <v>9.6615161273130079E-2</v>
      </c>
      <c r="P43" s="60">
        <f t="shared" si="15"/>
        <v>0.591993057009081</v>
      </c>
      <c r="Q43" s="309">
        <f t="shared" si="16"/>
        <v>0.75351995980424635</v>
      </c>
      <c r="R43" s="112">
        <f t="shared" si="10"/>
        <v>0.2728526979881245</v>
      </c>
    </row>
    <row r="44" spans="1:18" ht="20.100000000000001" customHeight="1" x14ac:dyDescent="0.25">
      <c r="A44" s="68" t="s">
        <v>158</v>
      </c>
      <c r="B44" s="28">
        <v>63322.690000000031</v>
      </c>
      <c r="C44" s="261">
        <v>62178.270000000004</v>
      </c>
      <c r="D44" s="4">
        <f t="shared" si="11"/>
        <v>6.1802127753352351E-2</v>
      </c>
      <c r="E44" s="267">
        <f t="shared" si="12"/>
        <v>5.8183600436989877E-2</v>
      </c>
      <c r="F44" s="107">
        <f t="shared" si="17"/>
        <v>-1.8072826659764878E-2</v>
      </c>
      <c r="G44" s="103">
        <f t="shared" si="18"/>
        <v>-5.8550206083579276E-2</v>
      </c>
      <c r="I44" s="28">
        <v>14097.656000000001</v>
      </c>
      <c r="J44" s="261">
        <v>13576.198999999999</v>
      </c>
      <c r="K44" s="4">
        <f t="shared" si="13"/>
        <v>8.2787914947993521E-2</v>
      </c>
      <c r="L44" s="267">
        <f t="shared" si="14"/>
        <v>7.5223013489816332E-2</v>
      </c>
      <c r="M44" s="107">
        <f t="shared" si="19"/>
        <v>-3.6988915036655891E-2</v>
      </c>
      <c r="N44" s="103">
        <f t="shared" si="20"/>
        <v>-9.1376881069288665E-2</v>
      </c>
      <c r="P44" s="60">
        <f t="shared" si="15"/>
        <v>2.2263198231155363</v>
      </c>
      <c r="Q44" s="309">
        <f t="shared" si="16"/>
        <v>2.1834314463879418</v>
      </c>
      <c r="R44" s="112">
        <f t="shared" si="10"/>
        <v>-1.9264247787892409E-2</v>
      </c>
    </row>
    <row r="45" spans="1:18" ht="20.100000000000001" customHeight="1" x14ac:dyDescent="0.25">
      <c r="A45" s="68" t="s">
        <v>149</v>
      </c>
      <c r="B45" s="28">
        <v>56651.659999999982</v>
      </c>
      <c r="C45" s="261">
        <v>55256.219999999987</v>
      </c>
      <c r="D45" s="4">
        <f t="shared" si="11"/>
        <v>5.5291288616441885E-2</v>
      </c>
      <c r="E45" s="267">
        <f t="shared" si="12"/>
        <v>5.1706260501271709E-2</v>
      </c>
      <c r="F45" s="107">
        <f t="shared" si="17"/>
        <v>-2.4631934880637134E-2</v>
      </c>
      <c r="G45" s="103">
        <f t="shared" si="18"/>
        <v>-6.483893222383863E-2</v>
      </c>
      <c r="I45" s="28">
        <v>13184.863000000001</v>
      </c>
      <c r="J45" s="261">
        <v>13105.684999999998</v>
      </c>
      <c r="K45" s="4">
        <f t="shared" si="13"/>
        <v>7.7427574956074025E-2</v>
      </c>
      <c r="L45" s="267">
        <f t="shared" si="14"/>
        <v>7.2615989169596246E-2</v>
      </c>
      <c r="M45" s="107">
        <f t="shared" si="19"/>
        <v>-6.005219773614903E-3</v>
      </c>
      <c r="N45" s="103">
        <f t="shared" si="20"/>
        <v>-6.2143051609293884E-2</v>
      </c>
      <c r="P45" s="60">
        <f t="shared" si="15"/>
        <v>2.327356868271822</v>
      </c>
      <c r="Q45" s="309">
        <f t="shared" si="16"/>
        <v>2.3718026676453801</v>
      </c>
      <c r="R45" s="112">
        <f t="shared" si="10"/>
        <v>1.9097113974859085E-2</v>
      </c>
    </row>
    <row r="46" spans="1:18" ht="20.100000000000001" customHeight="1" x14ac:dyDescent="0.25">
      <c r="A46" s="68" t="s">
        <v>159</v>
      </c>
      <c r="B46" s="28">
        <v>42019.189999999959</v>
      </c>
      <c r="C46" s="261">
        <v>41455.510000000017</v>
      </c>
      <c r="D46" s="4">
        <f t="shared" si="11"/>
        <v>4.1010186845700673E-2</v>
      </c>
      <c r="E46" s="267">
        <f t="shared" si="12"/>
        <v>3.8792183020718317E-2</v>
      </c>
      <c r="F46" s="107">
        <f t="shared" si="17"/>
        <v>-1.3414823084403641E-2</v>
      </c>
      <c r="G46" s="103">
        <f t="shared" si="18"/>
        <v>-5.4084216522287856E-2</v>
      </c>
      <c r="I46" s="28">
        <v>7860.5820000000012</v>
      </c>
      <c r="J46" s="261">
        <v>8241.3439999999955</v>
      </c>
      <c r="K46" s="4">
        <f t="shared" si="13"/>
        <v>4.6160950023020057E-2</v>
      </c>
      <c r="L46" s="267">
        <f t="shared" si="14"/>
        <v>4.5663644948502641E-2</v>
      </c>
      <c r="M46" s="107">
        <f t="shared" si="19"/>
        <v>4.8439415809159447E-2</v>
      </c>
      <c r="N46" s="103">
        <f t="shared" si="20"/>
        <v>-1.0773285087707573E-2</v>
      </c>
      <c r="P46" s="60">
        <f t="shared" si="15"/>
        <v>1.8707124054509403</v>
      </c>
      <c r="Q46" s="309">
        <f t="shared" si="16"/>
        <v>1.9879972529586518</v>
      </c>
      <c r="R46" s="112">
        <f t="shared" si="10"/>
        <v>6.2695285050744981E-2</v>
      </c>
    </row>
    <row r="47" spans="1:18" ht="20.100000000000001" customHeight="1" x14ac:dyDescent="0.25">
      <c r="A47" s="68" t="s">
        <v>148</v>
      </c>
      <c r="B47" s="28">
        <v>34417.569999999992</v>
      </c>
      <c r="C47" s="261">
        <v>35701.670000000006</v>
      </c>
      <c r="D47" s="4">
        <f t="shared" si="11"/>
        <v>3.359110388551001E-2</v>
      </c>
      <c r="E47" s="267">
        <f t="shared" si="12"/>
        <v>3.340800093365847E-2</v>
      </c>
      <c r="F47" s="107">
        <f t="shared" si="17"/>
        <v>3.7309432362598913E-2</v>
      </c>
      <c r="G47" s="103">
        <f t="shared" si="18"/>
        <v>-5.4509358333568649E-3</v>
      </c>
      <c r="I47" s="28">
        <v>7279.9130000000014</v>
      </c>
      <c r="J47" s="261">
        <v>7205.1150000000034</v>
      </c>
      <c r="K47" s="4">
        <f t="shared" si="13"/>
        <v>4.2750994794651852E-2</v>
      </c>
      <c r="L47" s="267">
        <f t="shared" si="14"/>
        <v>3.9922106536643895E-2</v>
      </c>
      <c r="M47" s="107">
        <f t="shared" si="19"/>
        <v>-1.0274573336247005E-2</v>
      </c>
      <c r="N47" s="103">
        <f t="shared" si="20"/>
        <v>-6.6171284939592817E-2</v>
      </c>
      <c r="P47" s="60">
        <f t="shared" si="15"/>
        <v>2.1151734419367791</v>
      </c>
      <c r="Q47" s="309">
        <f t="shared" si="16"/>
        <v>2.018145089571441</v>
      </c>
      <c r="R47" s="112">
        <f t="shared" si="10"/>
        <v>-4.5872527728266659E-2</v>
      </c>
    </row>
    <row r="48" spans="1:18" ht="20.100000000000001" customHeight="1" x14ac:dyDescent="0.25">
      <c r="A48" s="68" t="s">
        <v>157</v>
      </c>
      <c r="B48" s="28">
        <v>21681.209999999988</v>
      </c>
      <c r="C48" s="261">
        <v>16483.590000000007</v>
      </c>
      <c r="D48" s="4">
        <f t="shared" si="11"/>
        <v>2.1160580990277879E-2</v>
      </c>
      <c r="E48" s="267">
        <f t="shared" si="12"/>
        <v>1.5424594706915491E-2</v>
      </c>
      <c r="F48" s="107">
        <f t="shared" si="17"/>
        <v>-0.23972924020384395</v>
      </c>
      <c r="G48" s="103">
        <f t="shared" si="18"/>
        <v>-0.27106941373669075</v>
      </c>
      <c r="I48" s="28">
        <v>5384.0129999999981</v>
      </c>
      <c r="J48" s="261">
        <v>4484.4510000000028</v>
      </c>
      <c r="K48" s="4">
        <f t="shared" si="13"/>
        <v>3.1617398688327428E-2</v>
      </c>
      <c r="L48" s="267">
        <f t="shared" si="14"/>
        <v>2.4847449427297032E-2</v>
      </c>
      <c r="M48" s="107">
        <f t="shared" si="19"/>
        <v>-0.16708020578702087</v>
      </c>
      <c r="N48" s="103">
        <f t="shared" si="20"/>
        <v>-0.21412100747964882</v>
      </c>
      <c r="P48" s="60">
        <f t="shared" si="15"/>
        <v>2.4832622349029418</v>
      </c>
      <c r="Q48" s="309">
        <f t="shared" si="16"/>
        <v>2.720554806325564</v>
      </c>
      <c r="R48" s="112">
        <f t="shared" si="10"/>
        <v>9.5556791420337739E-2</v>
      </c>
    </row>
    <row r="49" spans="1:18" ht="20.100000000000001" customHeight="1" x14ac:dyDescent="0.25">
      <c r="A49" s="68" t="s">
        <v>165</v>
      </c>
      <c r="B49" s="28">
        <v>11971.990000000002</v>
      </c>
      <c r="C49" s="261">
        <v>16274.180000000009</v>
      </c>
      <c r="D49" s="4">
        <f t="shared" si="11"/>
        <v>1.168450764555101E-2</v>
      </c>
      <c r="E49" s="267">
        <f t="shared" si="12"/>
        <v>1.5228638341974654E-2</v>
      </c>
      <c r="F49" s="107">
        <f t="shared" si="17"/>
        <v>0.35935462692501474</v>
      </c>
      <c r="G49" s="103">
        <f t="shared" si="18"/>
        <v>0.30331878791427774</v>
      </c>
      <c r="I49" s="28">
        <v>3003.2310000000011</v>
      </c>
      <c r="J49" s="261">
        <v>4048.1749999999984</v>
      </c>
      <c r="K49" s="4">
        <f t="shared" si="13"/>
        <v>1.7636352638848444E-2</v>
      </c>
      <c r="L49" s="267">
        <f t="shared" si="14"/>
        <v>2.2430131042874158E-2</v>
      </c>
      <c r="M49" s="107">
        <f t="shared" si="19"/>
        <v>0.34793993535628687</v>
      </c>
      <c r="N49" s="103">
        <f t="shared" si="20"/>
        <v>0.27181234704199708</v>
      </c>
      <c r="P49" s="60">
        <f t="shared" si="15"/>
        <v>2.5085478688171312</v>
      </c>
      <c r="Q49" s="309">
        <f t="shared" si="16"/>
        <v>2.4874832403230123</v>
      </c>
      <c r="R49" s="112">
        <f t="shared" si="10"/>
        <v>-8.3971403360349889E-3</v>
      </c>
    </row>
    <row r="50" spans="1:18" ht="20.100000000000001" customHeight="1" x14ac:dyDescent="0.25">
      <c r="A50" s="68" t="s">
        <v>164</v>
      </c>
      <c r="B50" s="28">
        <v>12887.949999999999</v>
      </c>
      <c r="C50" s="261">
        <v>12852.060000000007</v>
      </c>
      <c r="D50" s="4">
        <f t="shared" si="11"/>
        <v>1.2578472777748656E-2</v>
      </c>
      <c r="E50" s="267">
        <f t="shared" si="12"/>
        <v>1.2026373905742641E-2</v>
      </c>
      <c r="F50" s="107">
        <f t="shared" si="17"/>
        <v>-2.7847718217398534E-3</v>
      </c>
      <c r="G50" s="103">
        <f t="shared" si="18"/>
        <v>-4.3892361319307314E-2</v>
      </c>
      <c r="I50" s="28">
        <v>3367.4490000000005</v>
      </c>
      <c r="J50" s="261">
        <v>3375.565000000001</v>
      </c>
      <c r="K50" s="4">
        <f t="shared" si="13"/>
        <v>1.9775208119967309E-2</v>
      </c>
      <c r="L50" s="267">
        <f t="shared" si="14"/>
        <v>1.8703333055942385E-2</v>
      </c>
      <c r="M50" s="107">
        <f t="shared" si="19"/>
        <v>2.4101330116656373E-3</v>
      </c>
      <c r="N50" s="103">
        <f t="shared" si="20"/>
        <v>-5.4202972607030955E-2</v>
      </c>
      <c r="P50" s="60">
        <f t="shared" si="15"/>
        <v>2.6128662820696857</v>
      </c>
      <c r="Q50" s="309">
        <f t="shared" si="16"/>
        <v>2.6264777786596074</v>
      </c>
      <c r="R50" s="112">
        <f t="shared" si="10"/>
        <v>5.2094118567521264E-3</v>
      </c>
    </row>
    <row r="51" spans="1:18" ht="20.100000000000001" customHeight="1" x14ac:dyDescent="0.25">
      <c r="A51" s="68" t="s">
        <v>168</v>
      </c>
      <c r="B51" s="28">
        <v>5466.2599999999984</v>
      </c>
      <c r="C51" s="261">
        <v>6844.869999999999</v>
      </c>
      <c r="D51" s="4">
        <f t="shared" si="11"/>
        <v>5.3349991741197282E-3</v>
      </c>
      <c r="E51" s="267">
        <f t="shared" si="12"/>
        <v>6.4051183978444367E-3</v>
      </c>
      <c r="F51" s="107">
        <f t="shared" si="17"/>
        <v>0.25220351757874687</v>
      </c>
      <c r="G51" s="103">
        <f t="shared" si="18"/>
        <v>0.20058470278981394</v>
      </c>
      <c r="I51" s="28">
        <v>1401.02</v>
      </c>
      <c r="J51" s="261">
        <v>1838.0019999999997</v>
      </c>
      <c r="K51" s="4">
        <f t="shared" si="13"/>
        <v>8.2274333123490799E-3</v>
      </c>
      <c r="L51" s="267">
        <f t="shared" si="14"/>
        <v>1.018400284500171E-2</v>
      </c>
      <c r="M51" s="107">
        <f t="shared" si="19"/>
        <v>0.31190275656307531</v>
      </c>
      <c r="N51" s="103">
        <f t="shared" si="20"/>
        <v>0.23781043958337411</v>
      </c>
      <c r="P51" s="60">
        <f t="shared" si="15"/>
        <v>2.5630321279997665</v>
      </c>
      <c r="Q51" s="309">
        <f t="shared" si="16"/>
        <v>2.6852255776954124</v>
      </c>
      <c r="R51" s="112">
        <f t="shared" si="10"/>
        <v>4.7675348412822144E-2</v>
      </c>
    </row>
    <row r="52" spans="1:18" ht="20.100000000000001" customHeight="1" x14ac:dyDescent="0.25">
      <c r="A52" s="68" t="s">
        <v>169</v>
      </c>
      <c r="B52" s="28">
        <v>3042.8800000000019</v>
      </c>
      <c r="C52" s="261">
        <v>3958.5800000000004</v>
      </c>
      <c r="D52" s="4">
        <f t="shared" si="11"/>
        <v>2.9698115872544397E-3</v>
      </c>
      <c r="E52" s="267">
        <f t="shared" si="12"/>
        <v>3.7042593339740621E-3</v>
      </c>
      <c r="F52" s="107">
        <f t="shared" si="17"/>
        <v>0.30093201177831458</v>
      </c>
      <c r="G52" s="103">
        <f t="shared" si="18"/>
        <v>0.24730449226868692</v>
      </c>
      <c r="I52" s="28">
        <v>1049.9999999999998</v>
      </c>
      <c r="J52" s="261">
        <v>1272.1810000000003</v>
      </c>
      <c r="K52" s="4">
        <f t="shared" si="13"/>
        <v>6.166082552687707E-3</v>
      </c>
      <c r="L52" s="267">
        <f t="shared" si="14"/>
        <v>7.0489014284843684E-3</v>
      </c>
      <c r="M52" s="107">
        <f t="shared" si="19"/>
        <v>0.21160095238095289</v>
      </c>
      <c r="N52" s="103">
        <f t="shared" si="20"/>
        <v>0.14317337924901011</v>
      </c>
      <c r="P52" s="60">
        <f t="shared" si="15"/>
        <v>3.4506783047639051</v>
      </c>
      <c r="Q52" s="309">
        <f t="shared" si="16"/>
        <v>3.2137306812038662</v>
      </c>
      <c r="R52" s="112">
        <f t="shared" si="10"/>
        <v>-6.8666969978892559E-2</v>
      </c>
    </row>
    <row r="53" spans="1:18" ht="20.100000000000001" customHeight="1" x14ac:dyDescent="0.25">
      <c r="A53" s="68" t="s">
        <v>172</v>
      </c>
      <c r="B53" s="28">
        <v>3024.2099999999996</v>
      </c>
      <c r="C53" s="261">
        <v>4946.1200000000008</v>
      </c>
      <c r="D53" s="4">
        <f t="shared" si="11"/>
        <v>2.9515899083403688E-3</v>
      </c>
      <c r="E53" s="267">
        <f t="shared" si="12"/>
        <v>4.6283544040933338E-3</v>
      </c>
      <c r="F53" s="107">
        <f t="shared" si="17"/>
        <v>0.6355081161691819</v>
      </c>
      <c r="G53" s="103">
        <f t="shared" si="18"/>
        <v>0.56808857186253992</v>
      </c>
      <c r="I53" s="28">
        <v>765.44000000000017</v>
      </c>
      <c r="J53" s="261">
        <v>1148.885</v>
      </c>
      <c r="K53" s="4">
        <f t="shared" si="13"/>
        <v>4.4950154563136004E-3</v>
      </c>
      <c r="L53" s="267">
        <f t="shared" si="14"/>
        <v>6.365742860225284E-3</v>
      </c>
      <c r="M53" s="107">
        <f t="shared" si="19"/>
        <v>0.50094716764214009</v>
      </c>
      <c r="N53" s="103">
        <f t="shared" si="20"/>
        <v>0.41617819161980873</v>
      </c>
      <c r="P53" s="60">
        <f t="shared" si="15"/>
        <v>2.5310411644694</v>
      </c>
      <c r="Q53" s="309">
        <f t="shared" si="16"/>
        <v>2.3228004981682608</v>
      </c>
      <c r="R53" s="112">
        <f t="shared" si="10"/>
        <v>-8.2274705454975908E-2</v>
      </c>
    </row>
    <row r="54" spans="1:18" ht="20.100000000000001" customHeight="1" x14ac:dyDescent="0.25">
      <c r="A54" s="68" t="s">
        <v>171</v>
      </c>
      <c r="B54" s="28">
        <v>4914.7199999999984</v>
      </c>
      <c r="C54" s="261">
        <v>5445.1599999999971</v>
      </c>
      <c r="D54" s="4">
        <f t="shared" si="11"/>
        <v>4.7967032561622956E-3</v>
      </c>
      <c r="E54" s="267">
        <f t="shared" si="12"/>
        <v>5.0953333657478665E-3</v>
      </c>
      <c r="F54" s="107">
        <f t="shared" si="17"/>
        <v>0.10792883419604755</v>
      </c>
      <c r="G54" s="103">
        <f t="shared" si="18"/>
        <v>6.2257365869344244E-2</v>
      </c>
      <c r="I54" s="28">
        <v>963.08900000000006</v>
      </c>
      <c r="J54" s="261">
        <v>1129.5529999999999</v>
      </c>
      <c r="K54" s="4">
        <f t="shared" si="13"/>
        <v>5.655701218652812E-3</v>
      </c>
      <c r="L54" s="267">
        <f t="shared" si="14"/>
        <v>6.2586281002851019E-3</v>
      </c>
      <c r="M54" s="107">
        <f t="shared" si="19"/>
        <v>0.1728438389390802</v>
      </c>
      <c r="N54" s="103">
        <f t="shared" si="20"/>
        <v>0.10660515085977386</v>
      </c>
      <c r="P54" s="60">
        <f t="shared" si="15"/>
        <v>1.9596009538691936</v>
      </c>
      <c r="Q54" s="309">
        <f t="shared" si="16"/>
        <v>2.0744165460702724</v>
      </c>
      <c r="R54" s="112">
        <f t="shared" si="10"/>
        <v>5.8591312672295649E-2</v>
      </c>
    </row>
    <row r="55" spans="1:18" ht="20.100000000000001" customHeight="1" x14ac:dyDescent="0.25">
      <c r="A55" s="68" t="s">
        <v>170</v>
      </c>
      <c r="B55" s="28">
        <v>4589.8400000000029</v>
      </c>
      <c r="C55" s="261">
        <v>3372.6500000000015</v>
      </c>
      <c r="D55" s="4">
        <f t="shared" si="11"/>
        <v>4.4796245713415962E-3</v>
      </c>
      <c r="E55" s="267">
        <f t="shared" si="12"/>
        <v>3.1559726575508449E-3</v>
      </c>
      <c r="F55" s="107">
        <f t="shared" si="17"/>
        <v>-0.26519225071026453</v>
      </c>
      <c r="G55" s="103">
        <f t="shared" si="18"/>
        <v>-0.29548277823521552</v>
      </c>
      <c r="I55" s="28">
        <v>1071.0989999999995</v>
      </c>
      <c r="J55" s="261">
        <v>717.73800000000017</v>
      </c>
      <c r="K55" s="4">
        <f t="shared" si="13"/>
        <v>6.2899855772392847E-3</v>
      </c>
      <c r="L55" s="267">
        <f t="shared" si="14"/>
        <v>3.9768432428070486E-3</v>
      </c>
      <c r="M55" s="107">
        <f t="shared" si="19"/>
        <v>-0.32990507880223907</v>
      </c>
      <c r="N55" s="103">
        <f t="shared" si="20"/>
        <v>-0.36775002200362583</v>
      </c>
      <c r="P55" s="60">
        <f t="shared" si="15"/>
        <v>2.3336303662001265</v>
      </c>
      <c r="Q55" s="309">
        <f t="shared" si="16"/>
        <v>2.1281129082472234</v>
      </c>
      <c r="R55" s="112">
        <f t="shared" si="10"/>
        <v>-8.8067699550700151E-2</v>
      </c>
    </row>
    <row r="56" spans="1:18" ht="20.100000000000001" customHeight="1" x14ac:dyDescent="0.25">
      <c r="A56" s="68" t="s">
        <v>174</v>
      </c>
      <c r="B56" s="28">
        <v>1942.9300000000003</v>
      </c>
      <c r="C56" s="261">
        <v>2396.92</v>
      </c>
      <c r="D56" s="4">
        <f t="shared" si="11"/>
        <v>1.8962745909218456E-3</v>
      </c>
      <c r="E56" s="267">
        <f t="shared" si="12"/>
        <v>2.2429288489279257E-3</v>
      </c>
      <c r="F56" s="107">
        <f t="shared" si="17"/>
        <v>0.23366256118336723</v>
      </c>
      <c r="G56" s="103">
        <f t="shared" si="18"/>
        <v>0.18280804882670462</v>
      </c>
      <c r="I56" s="28">
        <v>485.678</v>
      </c>
      <c r="J56" s="261">
        <v>584.245</v>
      </c>
      <c r="K56" s="4">
        <f t="shared" si="13"/>
        <v>2.8521244209754864E-3</v>
      </c>
      <c r="L56" s="267">
        <f t="shared" si="14"/>
        <v>3.2371851293839862E-3</v>
      </c>
      <c r="M56" s="107">
        <f t="shared" si="19"/>
        <v>0.20294722017468367</v>
      </c>
      <c r="N56" s="103">
        <f t="shared" si="20"/>
        <v>0.13500838377759164</v>
      </c>
      <c r="P56" s="60">
        <f t="shared" si="15"/>
        <v>2.4997194958130242</v>
      </c>
      <c r="Q56" s="309">
        <f t="shared" si="16"/>
        <v>2.4374822689117699</v>
      </c>
      <c r="R56" s="112">
        <f t="shared" si="10"/>
        <v>-2.4897684322381104E-2</v>
      </c>
    </row>
    <row r="57" spans="1:18" ht="20.100000000000001" customHeight="1" x14ac:dyDescent="0.25">
      <c r="A57" s="68" t="s">
        <v>175</v>
      </c>
      <c r="B57" s="28">
        <v>1442.0899999999997</v>
      </c>
      <c r="C57" s="261">
        <v>1981.2399999999998</v>
      </c>
      <c r="D57" s="4">
        <f t="shared" si="11"/>
        <v>1.4074612182747106E-3</v>
      </c>
      <c r="E57" s="267">
        <f t="shared" si="12"/>
        <v>1.8539543884026012E-3</v>
      </c>
      <c r="F57" s="107">
        <f t="shared" si="17"/>
        <v>0.37386709567364046</v>
      </c>
      <c r="G57" s="103">
        <f t="shared" si="18"/>
        <v>0.31723301809708782</v>
      </c>
      <c r="I57" s="28">
        <v>374.04899999999998</v>
      </c>
      <c r="J57" s="261">
        <v>518.28999999999985</v>
      </c>
      <c r="K57" s="4">
        <f t="shared" si="13"/>
        <v>2.1965876311907471E-3</v>
      </c>
      <c r="L57" s="267">
        <f t="shared" si="14"/>
        <v>2.8717416164595771E-3</v>
      </c>
      <c r="M57" s="107">
        <f t="shared" si="19"/>
        <v>0.3856206005095586</v>
      </c>
      <c r="N57" s="103">
        <f t="shared" si="20"/>
        <v>0.30736492170031754</v>
      </c>
      <c r="P57" s="60">
        <f t="shared" si="15"/>
        <v>2.5937978905616159</v>
      </c>
      <c r="Q57" s="309">
        <f t="shared" si="16"/>
        <v>2.6159879671316948</v>
      </c>
      <c r="R57" s="112">
        <f t="shared" si="10"/>
        <v>8.5550522848463813E-3</v>
      </c>
    </row>
    <row r="58" spans="1:18" ht="20.100000000000001" customHeight="1" x14ac:dyDescent="0.25">
      <c r="A58" s="68" t="s">
        <v>173</v>
      </c>
      <c r="B58" s="28">
        <v>955.66</v>
      </c>
      <c r="C58" s="261">
        <v>1785.6899999999991</v>
      </c>
      <c r="D58" s="4">
        <f t="shared" si="11"/>
        <v>9.3271181955107525E-4</v>
      </c>
      <c r="E58" s="267">
        <f t="shared" si="12"/>
        <v>1.6709675818308936E-3</v>
      </c>
      <c r="F58" s="107">
        <f t="shared" si="17"/>
        <v>0.86854111294811875</v>
      </c>
      <c r="G58" s="103">
        <f t="shared" si="18"/>
        <v>0.7915153928628772</v>
      </c>
      <c r="I58" s="28">
        <v>199.85899999999998</v>
      </c>
      <c r="J58" s="261">
        <v>444.58399999999995</v>
      </c>
      <c r="K58" s="4">
        <f t="shared" si="13"/>
        <v>1.1736638979977262E-3</v>
      </c>
      <c r="L58" s="267">
        <f t="shared" si="14"/>
        <v>2.4633513569855968E-3</v>
      </c>
      <c r="M58" s="107">
        <f t="shared" si="19"/>
        <v>1.2244882642262795</v>
      </c>
      <c r="N58" s="103">
        <f t="shared" si="20"/>
        <v>1.0988558659664669</v>
      </c>
      <c r="P58" s="60">
        <f t="shared" si="15"/>
        <v>2.0913190883787118</v>
      </c>
      <c r="Q58" s="309">
        <f t="shared" si="16"/>
        <v>2.4897042599779367</v>
      </c>
      <c r="R58" s="112">
        <f t="shared" si="10"/>
        <v>0.19049468529839297</v>
      </c>
    </row>
    <row r="59" spans="1:18" ht="20.100000000000001" customHeight="1" x14ac:dyDescent="0.25">
      <c r="A59" s="68" t="s">
        <v>194</v>
      </c>
      <c r="B59" s="28">
        <v>3144.0900000000006</v>
      </c>
      <c r="C59" s="261">
        <v>4456.2899999999991</v>
      </c>
      <c r="D59" s="4">
        <f t="shared" si="11"/>
        <v>3.0685912403285069E-3</v>
      </c>
      <c r="E59" s="267">
        <f t="shared" si="12"/>
        <v>4.1699937420477213E-3</v>
      </c>
      <c r="F59" s="107">
        <f>(C59-B59)/B59</f>
        <v>0.41735446504393903</v>
      </c>
      <c r="G59" s="103">
        <f>(E59-D59)/D59</f>
        <v>0.35892773440926073</v>
      </c>
      <c r="I59" s="28">
        <v>125.417</v>
      </c>
      <c r="J59" s="261">
        <v>199.76400000000004</v>
      </c>
      <c r="K59" s="4">
        <f t="shared" si="13"/>
        <v>7.3650626239088988E-4</v>
      </c>
      <c r="L59" s="267">
        <f t="shared" si="14"/>
        <v>1.1068525193818736E-3</v>
      </c>
      <c r="M59" s="107">
        <f>(J59-I59)/I59</f>
        <v>0.59279842445601505</v>
      </c>
      <c r="N59" s="103">
        <f>(L59-K59)/K59</f>
        <v>0.50284196605300269</v>
      </c>
      <c r="P59" s="60">
        <f t="shared" si="15"/>
        <v>0.39889761425404485</v>
      </c>
      <c r="Q59" s="309">
        <f t="shared" si="16"/>
        <v>0.44827423708959713</v>
      </c>
      <c r="R59" s="112">
        <f>(Q59-P59)/P59</f>
        <v>0.12378269779298785</v>
      </c>
    </row>
    <row r="60" spans="1:18" ht="20.100000000000001" customHeight="1" x14ac:dyDescent="0.25">
      <c r="A60" s="68" t="s">
        <v>176</v>
      </c>
      <c r="B60" s="28">
        <v>722.06999999999994</v>
      </c>
      <c r="C60" s="261">
        <v>751.91999999999973</v>
      </c>
      <c r="D60" s="4">
        <f t="shared" si="11"/>
        <v>7.0473099590151814E-4</v>
      </c>
      <c r="E60" s="267">
        <f t="shared" si="12"/>
        <v>7.0361257784401867E-4</v>
      </c>
      <c r="F60" s="107">
        <f>(C60-B60)/B60</f>
        <v>4.1339482321658287E-2</v>
      </c>
      <c r="G60" s="103">
        <f>(E60-D60)/D60</f>
        <v>-1.587014142990465E-3</v>
      </c>
      <c r="I60" s="28">
        <v>170.57399999999998</v>
      </c>
      <c r="J60" s="261">
        <v>193.33999999999997</v>
      </c>
      <c r="K60" s="4">
        <f t="shared" si="13"/>
        <v>1.0016889193734792E-3</v>
      </c>
      <c r="L60" s="267">
        <f t="shared" si="14"/>
        <v>1.0712584154166484E-3</v>
      </c>
      <c r="M60" s="107">
        <f>(J60-I60)/I60</f>
        <v>0.13346699965997158</v>
      </c>
      <c r="N60" s="103">
        <f>(L60-K60)/K60</f>
        <v>6.9452196882323972E-2</v>
      </c>
      <c r="P60" s="60">
        <f t="shared" si="15"/>
        <v>2.3622917445677012</v>
      </c>
      <c r="Q60" s="309">
        <f t="shared" si="16"/>
        <v>2.5712841791679972</v>
      </c>
      <c r="R60" s="112">
        <f>(Q60-P60)/P60</f>
        <v>8.8470204868172031E-2</v>
      </c>
    </row>
    <row r="61" spans="1:18" ht="20.100000000000001" customHeight="1" thickBot="1" x14ac:dyDescent="0.3">
      <c r="A61" s="15" t="s">
        <v>18</v>
      </c>
      <c r="B61" s="28">
        <f>B62-SUM(B39:B60)</f>
        <v>1532.8100000000559</v>
      </c>
      <c r="C61" s="261">
        <f>C62-SUM(C39:C60)</f>
        <v>1221.0400000005029</v>
      </c>
      <c r="D61" s="4">
        <f t="shared" si="11"/>
        <v>1.4960027668063285E-3</v>
      </c>
      <c r="E61" s="267">
        <f t="shared" si="12"/>
        <v>1.1425937627021687E-3</v>
      </c>
      <c r="F61" s="107">
        <f t="shared" si="17"/>
        <v>-0.20339768138225978</v>
      </c>
      <c r="G61" s="103">
        <f t="shared" si="18"/>
        <v>-0.23623552839986953</v>
      </c>
      <c r="I61" s="28">
        <f>I62-SUM(I39:I60)</f>
        <v>287.41899999999441</v>
      </c>
      <c r="J61" s="261">
        <f>J62-SUM(J39:J60)</f>
        <v>316.36199999999371</v>
      </c>
      <c r="K61" s="4">
        <f t="shared" si="13"/>
        <v>1.6878564582961087E-3</v>
      </c>
      <c r="L61" s="267">
        <f t="shared" si="14"/>
        <v>1.7528988042724478E-3</v>
      </c>
      <c r="M61" s="107">
        <f t="shared" si="19"/>
        <v>0.10069967538680416</v>
      </c>
      <c r="N61" s="103">
        <f t="shared" si="20"/>
        <v>3.8535472407410391E-2</v>
      </c>
      <c r="P61" s="60">
        <f t="shared" si="15"/>
        <v>1.8751117229140202</v>
      </c>
      <c r="Q61" s="309">
        <f t="shared" si="16"/>
        <v>2.5909224923005256</v>
      </c>
      <c r="R61" s="112">
        <f t="shared" si="10"/>
        <v>0.38174299730476785</v>
      </c>
    </row>
    <row r="62" spans="1:18" ht="26.25" customHeight="1" thickBot="1" x14ac:dyDescent="0.3">
      <c r="A62" s="19" t="s">
        <v>19</v>
      </c>
      <c r="B62" s="72">
        <v>1024603.7199999995</v>
      </c>
      <c r="C62" s="306">
        <v>1068656.2800000005</v>
      </c>
      <c r="D62" s="69">
        <f>SUM(D39:D61)</f>
        <v>1.0000000000000002</v>
      </c>
      <c r="E62" s="307">
        <f>SUM(E39:E61)</f>
        <v>1.0000000000000004</v>
      </c>
      <c r="F62" s="117">
        <f t="shared" si="17"/>
        <v>4.2994729708770732E-2</v>
      </c>
      <c r="G62" s="119">
        <v>0</v>
      </c>
      <c r="H62" s="2"/>
      <c r="I62" s="72">
        <v>170286.39999999997</v>
      </c>
      <c r="J62" s="306">
        <v>180479.329</v>
      </c>
      <c r="K62" s="69">
        <f>SUM(K39:K61)</f>
        <v>1</v>
      </c>
      <c r="L62" s="307">
        <f>SUM(L39:L61)</f>
        <v>0.99999999999999967</v>
      </c>
      <c r="M62" s="117">
        <f t="shared" si="19"/>
        <v>5.9857563493033117E-2</v>
      </c>
      <c r="N62" s="119">
        <v>0</v>
      </c>
      <c r="O62" s="2"/>
      <c r="P62" s="51">
        <f t="shared" si="15"/>
        <v>1.6619732748969529</v>
      </c>
      <c r="Q62" s="298">
        <f t="shared" si="16"/>
        <v>1.6888435727903075</v>
      </c>
      <c r="R62" s="118">
        <f t="shared" si="10"/>
        <v>1.6167707567391922E-2</v>
      </c>
    </row>
    <row r="64" spans="1:18" ht="15.75" thickBot="1" x14ac:dyDescent="0.3"/>
    <row r="65" spans="1:18" x14ac:dyDescent="0.25">
      <c r="A65" s="393" t="s">
        <v>16</v>
      </c>
      <c r="B65" s="379" t="s">
        <v>1</v>
      </c>
      <c r="C65" s="375"/>
      <c r="D65" s="379" t="s">
        <v>13</v>
      </c>
      <c r="E65" s="375"/>
      <c r="F65" s="396" t="s">
        <v>50</v>
      </c>
      <c r="G65" s="392"/>
      <c r="I65" s="397" t="s">
        <v>20</v>
      </c>
      <c r="J65" s="398"/>
      <c r="K65" s="379" t="s">
        <v>13</v>
      </c>
      <c r="L65" s="381"/>
      <c r="M65" s="391" t="s">
        <v>50</v>
      </c>
      <c r="N65" s="392"/>
      <c r="P65" s="374" t="s">
        <v>23</v>
      </c>
      <c r="Q65" s="375"/>
      <c r="R65" s="243" t="s">
        <v>0</v>
      </c>
    </row>
    <row r="66" spans="1:18" x14ac:dyDescent="0.25">
      <c r="A66" s="394"/>
      <c r="B66" s="382" t="str">
        <f>B5</f>
        <v>jan - dez</v>
      </c>
      <c r="C66" s="383"/>
      <c r="D66" s="382" t="str">
        <f>B5</f>
        <v>jan - dez</v>
      </c>
      <c r="E66" s="383"/>
      <c r="F66" s="382" t="str">
        <f>B5</f>
        <v>jan - dez</v>
      </c>
      <c r="G66" s="384"/>
      <c r="I66" s="372" t="str">
        <f>B5</f>
        <v>jan - dez</v>
      </c>
      <c r="J66" s="383"/>
      <c r="K66" s="382" t="str">
        <f>B5</f>
        <v>jan - dez</v>
      </c>
      <c r="L66" s="373"/>
      <c r="M66" s="383" t="str">
        <f>B5</f>
        <v>jan - dez</v>
      </c>
      <c r="N66" s="384"/>
      <c r="P66" s="372" t="str">
        <f>B5</f>
        <v>jan - dez</v>
      </c>
      <c r="Q66" s="373"/>
      <c r="R66" s="244" t="str">
        <f>R37</f>
        <v>2017/2016</v>
      </c>
    </row>
    <row r="67" spans="1:18" ht="19.5" customHeight="1" thickBot="1" x14ac:dyDescent="0.3">
      <c r="A67" s="395"/>
      <c r="B67" s="172">
        <f>B6</f>
        <v>2016</v>
      </c>
      <c r="C67" s="248">
        <f>C6</f>
        <v>2017</v>
      </c>
      <c r="D67" s="172">
        <f>B6</f>
        <v>2016</v>
      </c>
      <c r="E67" s="248">
        <f>C6</f>
        <v>2017</v>
      </c>
      <c r="F67" s="172" t="s">
        <v>1</v>
      </c>
      <c r="G67" s="247" t="s">
        <v>15</v>
      </c>
      <c r="I67" s="41">
        <f>B6</f>
        <v>2016</v>
      </c>
      <c r="J67" s="248">
        <f>C6</f>
        <v>2017</v>
      </c>
      <c r="K67" s="172">
        <f>B6</f>
        <v>2016</v>
      </c>
      <c r="L67" s="248">
        <f>C6</f>
        <v>2017</v>
      </c>
      <c r="M67" s="42">
        <v>1000</v>
      </c>
      <c r="N67" s="247" t="s">
        <v>15</v>
      </c>
      <c r="P67" s="41">
        <f>B6</f>
        <v>2016</v>
      </c>
      <c r="Q67" s="248">
        <f>C6</f>
        <v>2017</v>
      </c>
      <c r="R67" s="245" t="s">
        <v>24</v>
      </c>
    </row>
    <row r="68" spans="1:18" ht="20.100000000000001" customHeight="1" x14ac:dyDescent="0.25">
      <c r="A68" s="68" t="s">
        <v>146</v>
      </c>
      <c r="B68" s="70">
        <v>149189.27000000002</v>
      </c>
      <c r="C68" s="300">
        <v>162987.43000000005</v>
      </c>
      <c r="D68" s="4">
        <f>B68/$B$96</f>
        <v>0.14547051698265195</v>
      </c>
      <c r="E68" s="302">
        <f>C68/$C$96</f>
        <v>0.13667697094838596</v>
      </c>
      <c r="F68" s="120">
        <f t="shared" ref="F68:F80" si="21">(C68-B68)/B68</f>
        <v>9.2487616569207898E-2</v>
      </c>
      <c r="G68" s="121">
        <f t="shared" ref="G68:G80" si="22">(E68-D68)/D68</f>
        <v>-6.0448991429065069E-2</v>
      </c>
      <c r="I68" s="28">
        <v>40145.17</v>
      </c>
      <c r="J68" s="300">
        <v>44025.386000000013</v>
      </c>
      <c r="K68" s="74">
        <f>I68/$I$96</f>
        <v>0.19029833115351141</v>
      </c>
      <c r="L68" s="302">
        <f>J68/$J$96</f>
        <v>0.17559049909019001</v>
      </c>
      <c r="M68" s="120">
        <f t="shared" ref="M68:M80" si="23">(J68-I68)/I68</f>
        <v>9.6654616234033014E-2</v>
      </c>
      <c r="N68" s="121">
        <f t="shared" ref="N68:N80" si="24">(L68-K68)/K68</f>
        <v>-7.7288287155060614E-2</v>
      </c>
      <c r="P68" s="75">
        <f t="shared" ref="P68:P96" si="25">(I68/B68)*10</f>
        <v>2.6908885605513042</v>
      </c>
      <c r="Q68" s="304">
        <f t="shared" ref="Q68:Q96" si="26">(J68/C68)*10</f>
        <v>2.7011522299603103</v>
      </c>
      <c r="R68" s="124">
        <f t="shared" si="10"/>
        <v>3.8142305703300237E-3</v>
      </c>
    </row>
    <row r="69" spans="1:18" ht="20.100000000000001" customHeight="1" x14ac:dyDescent="0.25">
      <c r="A69" s="68" t="s">
        <v>150</v>
      </c>
      <c r="B69" s="28">
        <v>164505.26999999996</v>
      </c>
      <c r="C69" s="261">
        <v>263895.2699999999</v>
      </c>
      <c r="D69" s="4">
        <f t="shared" ref="D69:D95" si="27">B69/$B$96</f>
        <v>0.16040474407623775</v>
      </c>
      <c r="E69" s="267">
        <f t="shared" ref="E69:E95" si="28">C69/$C$96</f>
        <v>0.22129563090360063</v>
      </c>
      <c r="F69" s="122">
        <f t="shared" si="21"/>
        <v>0.60417517323305181</v>
      </c>
      <c r="G69" s="103">
        <f t="shared" si="22"/>
        <v>0.37960776770057647</v>
      </c>
      <c r="I69" s="28">
        <v>28917.050999999992</v>
      </c>
      <c r="J69" s="261">
        <v>42977.261000000006</v>
      </c>
      <c r="K69" s="35">
        <f t="shared" ref="K69:K96" si="29">I69/$I$96</f>
        <v>0.13707418718568082</v>
      </c>
      <c r="L69" s="267">
        <f t="shared" ref="L69:L96" si="30">J69/$J$96</f>
        <v>0.17141016568303019</v>
      </c>
      <c r="M69" s="122">
        <f t="shared" si="23"/>
        <v>0.48622558365305013</v>
      </c>
      <c r="N69" s="103">
        <f t="shared" si="24"/>
        <v>0.25049193580727075</v>
      </c>
      <c r="P69" s="73">
        <f t="shared" si="25"/>
        <v>1.7578191264024552</v>
      </c>
      <c r="Q69" s="274">
        <f t="shared" si="26"/>
        <v>1.6285726151893523</v>
      </c>
      <c r="R69" s="112">
        <f t="shared" si="10"/>
        <v>-7.352662698443739E-2</v>
      </c>
    </row>
    <row r="70" spans="1:18" ht="20.100000000000001" customHeight="1" x14ac:dyDescent="0.25">
      <c r="A70" s="68" t="s">
        <v>151</v>
      </c>
      <c r="B70" s="28">
        <v>109385.04999999996</v>
      </c>
      <c r="C70" s="261">
        <v>162487.56</v>
      </c>
      <c r="D70" s="4">
        <f t="shared" si="27"/>
        <v>0.10665847331831052</v>
      </c>
      <c r="E70" s="267">
        <f t="shared" si="28"/>
        <v>0.13625779311689321</v>
      </c>
      <c r="F70" s="122">
        <f t="shared" si="21"/>
        <v>0.48546405564563033</v>
      </c>
      <c r="G70" s="103">
        <f t="shared" si="22"/>
        <v>0.27751493976710845</v>
      </c>
      <c r="I70" s="28">
        <v>25891.41699999999</v>
      </c>
      <c r="J70" s="261">
        <v>40208.676999999989</v>
      </c>
      <c r="K70" s="35">
        <f t="shared" si="29"/>
        <v>0.12273191136815845</v>
      </c>
      <c r="L70" s="267">
        <f t="shared" si="30"/>
        <v>0.16036796729473854</v>
      </c>
      <c r="M70" s="122">
        <f t="shared" si="23"/>
        <v>0.55297321116105791</v>
      </c>
      <c r="N70" s="103">
        <f t="shared" si="24"/>
        <v>0.30665256905910443</v>
      </c>
      <c r="P70" s="73">
        <f t="shared" si="25"/>
        <v>2.3669977752901334</v>
      </c>
      <c r="Q70" s="274">
        <f t="shared" si="26"/>
        <v>2.4745695608943841</v>
      </c>
      <c r="R70" s="112">
        <f t="shared" si="10"/>
        <v>4.5446508960518592E-2</v>
      </c>
    </row>
    <row r="71" spans="1:18" ht="20.100000000000001" customHeight="1" x14ac:dyDescent="0.25">
      <c r="A71" s="68" t="s">
        <v>152</v>
      </c>
      <c r="B71" s="28">
        <v>89413.389999999985</v>
      </c>
      <c r="C71" s="261">
        <v>96018.51</v>
      </c>
      <c r="D71" s="4">
        <f t="shared" si="27"/>
        <v>8.7184635118004644E-2</v>
      </c>
      <c r="E71" s="267">
        <f t="shared" si="28"/>
        <v>8.0518596444997648E-2</v>
      </c>
      <c r="F71" s="122">
        <f t="shared" si="21"/>
        <v>7.3871709818853881E-2</v>
      </c>
      <c r="G71" s="103">
        <f t="shared" si="22"/>
        <v>-7.6458869891288694E-2</v>
      </c>
      <c r="I71" s="28">
        <v>27519.057000000008</v>
      </c>
      <c r="J71" s="261">
        <v>30746.494999999974</v>
      </c>
      <c r="K71" s="35">
        <f t="shared" si="29"/>
        <v>0.130447339543421</v>
      </c>
      <c r="L71" s="267">
        <f t="shared" si="30"/>
        <v>0.12262907592278749</v>
      </c>
      <c r="M71" s="122">
        <f t="shared" si="23"/>
        <v>0.11728010883512341</v>
      </c>
      <c r="N71" s="103">
        <f t="shared" si="24"/>
        <v>-5.9934251231172894E-2</v>
      </c>
      <c r="P71" s="73">
        <f t="shared" si="25"/>
        <v>3.0777333238343845</v>
      </c>
      <c r="Q71" s="274">
        <f t="shared" si="26"/>
        <v>3.2021424827358782</v>
      </c>
      <c r="R71" s="112">
        <f t="shared" si="10"/>
        <v>4.042233222029093E-2</v>
      </c>
    </row>
    <row r="72" spans="1:18" ht="20.100000000000001" customHeight="1" x14ac:dyDescent="0.25">
      <c r="A72" s="68" t="s">
        <v>153</v>
      </c>
      <c r="B72" s="28">
        <v>84813.390000000029</v>
      </c>
      <c r="C72" s="261">
        <v>85961.169999999969</v>
      </c>
      <c r="D72" s="4">
        <f t="shared" si="27"/>
        <v>8.2699296607264619E-2</v>
      </c>
      <c r="E72" s="267">
        <f t="shared" si="28"/>
        <v>7.2084775708036258E-2</v>
      </c>
      <c r="F72" s="122">
        <f t="shared" si="21"/>
        <v>1.3533004635234368E-2</v>
      </c>
      <c r="G72" s="103">
        <f t="shared" si="22"/>
        <v>-0.12835080024484682</v>
      </c>
      <c r="I72" s="28">
        <v>23168.592000000004</v>
      </c>
      <c r="J72" s="261">
        <v>23769.483999999982</v>
      </c>
      <c r="K72" s="35">
        <f t="shared" si="29"/>
        <v>0.10982502733894504</v>
      </c>
      <c r="L72" s="267">
        <f t="shared" si="30"/>
        <v>9.4802020785832108E-2</v>
      </c>
      <c r="M72" s="122">
        <f t="shared" si="23"/>
        <v>2.5935628716668577E-2</v>
      </c>
      <c r="N72" s="103">
        <f t="shared" si="24"/>
        <v>-0.13679037389855153</v>
      </c>
      <c r="P72" s="73">
        <f t="shared" si="25"/>
        <v>2.7317139428102095</v>
      </c>
      <c r="Q72" s="274">
        <f t="shared" si="26"/>
        <v>2.7651419821298373</v>
      </c>
      <c r="R72" s="112">
        <f t="shared" ref="R72:R80" si="31">(Q72-P72)/P72</f>
        <v>1.2237020427270359E-2</v>
      </c>
    </row>
    <row r="73" spans="1:18" ht="20.100000000000001" customHeight="1" x14ac:dyDescent="0.25">
      <c r="A73" s="68" t="s">
        <v>155</v>
      </c>
      <c r="B73" s="28">
        <v>69987.400000000052</v>
      </c>
      <c r="C73" s="261">
        <v>93739.160000000047</v>
      </c>
      <c r="D73" s="4">
        <f t="shared" si="27"/>
        <v>6.8242865323167409E-2</v>
      </c>
      <c r="E73" s="267">
        <f t="shared" si="28"/>
        <v>7.8607193499806119E-2</v>
      </c>
      <c r="F73" s="122">
        <f t="shared" si="21"/>
        <v>0.33937194409279353</v>
      </c>
      <c r="G73" s="103">
        <f t="shared" si="22"/>
        <v>0.15187416483112087</v>
      </c>
      <c r="I73" s="28">
        <v>15904.053999999996</v>
      </c>
      <c r="J73" s="261">
        <v>19245.900000000005</v>
      </c>
      <c r="K73" s="35">
        <f t="shared" si="29"/>
        <v>7.5389266872585847E-2</v>
      </c>
      <c r="L73" s="267">
        <f t="shared" si="30"/>
        <v>7.6760194366947462E-2</v>
      </c>
      <c r="M73" s="122">
        <f t="shared" si="23"/>
        <v>0.21012541833673409</v>
      </c>
      <c r="N73" s="103">
        <f t="shared" si="24"/>
        <v>1.8184650829389241E-2</v>
      </c>
      <c r="P73" s="73">
        <f t="shared" si="25"/>
        <v>2.2724167493005862</v>
      </c>
      <c r="Q73" s="274">
        <f t="shared" si="26"/>
        <v>2.0531333969709133</v>
      </c>
      <c r="R73" s="112">
        <f t="shared" si="31"/>
        <v>-9.6497859557303833E-2</v>
      </c>
    </row>
    <row r="74" spans="1:18" ht="20.100000000000001" customHeight="1" x14ac:dyDescent="0.25">
      <c r="A74" s="68" t="s">
        <v>160</v>
      </c>
      <c r="B74" s="28">
        <v>32544.680000000004</v>
      </c>
      <c r="C74" s="261">
        <v>31007.930000000008</v>
      </c>
      <c r="D74" s="4">
        <f t="shared" si="27"/>
        <v>3.1733457939937454E-2</v>
      </c>
      <c r="E74" s="267">
        <f t="shared" si="28"/>
        <v>2.6002434345885356E-2</v>
      </c>
      <c r="F74" s="122">
        <f t="shared" si="21"/>
        <v>-4.7219699195075696E-2</v>
      </c>
      <c r="G74" s="103">
        <f t="shared" si="22"/>
        <v>-0.18059877385248466</v>
      </c>
      <c r="I74" s="28">
        <v>7226.1130000000039</v>
      </c>
      <c r="J74" s="261">
        <v>7325.0680000000029</v>
      </c>
      <c r="K74" s="35">
        <f t="shared" si="29"/>
        <v>3.4253616179149189E-2</v>
      </c>
      <c r="L74" s="267">
        <f t="shared" si="30"/>
        <v>2.9215242905299688E-2</v>
      </c>
      <c r="M74" s="122">
        <f t="shared" si="23"/>
        <v>1.3694084219275144E-2</v>
      </c>
      <c r="N74" s="103">
        <f t="shared" si="24"/>
        <v>-0.14709025895246797</v>
      </c>
      <c r="P74" s="73">
        <f t="shared" si="25"/>
        <v>2.220366892530516</v>
      </c>
      <c r="Q74" s="274">
        <f t="shared" si="26"/>
        <v>2.3623208643724367</v>
      </c>
      <c r="R74" s="112">
        <f t="shared" si="31"/>
        <v>6.3932664605775166E-2</v>
      </c>
    </row>
    <row r="75" spans="1:18" ht="20.100000000000001" customHeight="1" x14ac:dyDescent="0.25">
      <c r="A75" s="68" t="s">
        <v>163</v>
      </c>
      <c r="B75" s="28">
        <v>18362.28</v>
      </c>
      <c r="C75" s="261">
        <v>19665.960000000003</v>
      </c>
      <c r="D75" s="4">
        <f t="shared" si="27"/>
        <v>1.7904574267172228E-2</v>
      </c>
      <c r="E75" s="267">
        <f t="shared" si="28"/>
        <v>1.6491356686783268E-2</v>
      </c>
      <c r="F75" s="122">
        <f t="shared" si="21"/>
        <v>7.0997719237480536E-2</v>
      </c>
      <c r="G75" s="103">
        <f t="shared" si="22"/>
        <v>-7.8930532460639066E-2</v>
      </c>
      <c r="I75" s="28">
        <v>5251.3650000000007</v>
      </c>
      <c r="J75" s="261">
        <v>5697.1539999999995</v>
      </c>
      <c r="K75" s="35">
        <f t="shared" si="29"/>
        <v>2.4892807672204642E-2</v>
      </c>
      <c r="L75" s="267">
        <f t="shared" si="30"/>
        <v>2.2722483665530431E-2</v>
      </c>
      <c r="M75" s="122">
        <f t="shared" si="23"/>
        <v>8.489011904523848E-2</v>
      </c>
      <c r="N75" s="103">
        <f t="shared" si="24"/>
        <v>-8.7186790467898845E-2</v>
      </c>
      <c r="P75" s="73">
        <f t="shared" si="25"/>
        <v>2.859865441546475</v>
      </c>
      <c r="Q75" s="274">
        <f t="shared" si="26"/>
        <v>2.8969620603316586</v>
      </c>
      <c r="R75" s="112">
        <f t="shared" si="31"/>
        <v>1.2971456015470267E-2</v>
      </c>
    </row>
    <row r="76" spans="1:18" ht="20.100000000000001" customHeight="1" x14ac:dyDescent="0.25">
      <c r="A76" s="68" t="s">
        <v>166</v>
      </c>
      <c r="B76" s="28">
        <v>71819.480000000025</v>
      </c>
      <c r="C76" s="261">
        <v>82886.150000000009</v>
      </c>
      <c r="D76" s="4">
        <f t="shared" si="27"/>
        <v>7.0029278144636234E-2</v>
      </c>
      <c r="E76" s="267">
        <f t="shared" si="28"/>
        <v>6.9506144833215419E-2</v>
      </c>
      <c r="F76" s="122">
        <f t="shared" si="21"/>
        <v>0.15409008809309091</v>
      </c>
      <c r="G76" s="103">
        <f t="shared" si="22"/>
        <v>-7.4702085367830285E-3</v>
      </c>
      <c r="I76" s="28">
        <v>4142.1500000000015</v>
      </c>
      <c r="J76" s="261">
        <v>4287.5170000000016</v>
      </c>
      <c r="K76" s="35">
        <f t="shared" si="29"/>
        <v>1.9634846044680285E-2</v>
      </c>
      <c r="L76" s="267">
        <f t="shared" si="30"/>
        <v>1.7100298675125171E-2</v>
      </c>
      <c r="M76" s="122">
        <f t="shared" si="23"/>
        <v>3.5094576488055751E-2</v>
      </c>
      <c r="N76" s="103">
        <f t="shared" si="24"/>
        <v>-0.12908414783531266</v>
      </c>
      <c r="P76" s="73">
        <f t="shared" si="25"/>
        <v>0.57674463808426346</v>
      </c>
      <c r="Q76" s="274">
        <f t="shared" si="26"/>
        <v>0.51727785643319191</v>
      </c>
      <c r="R76" s="112">
        <f t="shared" si="31"/>
        <v>-0.10310764543663317</v>
      </c>
    </row>
    <row r="77" spans="1:18" ht="20.100000000000001" customHeight="1" x14ac:dyDescent="0.25">
      <c r="A77" s="68" t="s">
        <v>162</v>
      </c>
      <c r="B77" s="28">
        <v>12236.34</v>
      </c>
      <c r="C77" s="261">
        <v>11870.74</v>
      </c>
      <c r="D77" s="4">
        <f t="shared" si="27"/>
        <v>1.1931331963588957E-2</v>
      </c>
      <c r="E77" s="267">
        <f t="shared" si="28"/>
        <v>9.9544902702977927E-3</v>
      </c>
      <c r="F77" s="122">
        <f t="shared" si="21"/>
        <v>-2.9878215217949186E-2</v>
      </c>
      <c r="G77" s="103">
        <f t="shared" si="22"/>
        <v>-0.16568491257505236</v>
      </c>
      <c r="I77" s="28">
        <v>3177.4909999999995</v>
      </c>
      <c r="J77" s="261">
        <v>3374.9919999999993</v>
      </c>
      <c r="K77" s="35">
        <f t="shared" si="29"/>
        <v>1.5062116676932795E-2</v>
      </c>
      <c r="L77" s="267">
        <f t="shared" si="30"/>
        <v>1.3460791228619739E-2</v>
      </c>
      <c r="M77" s="122">
        <f t="shared" si="23"/>
        <v>6.2156273613363427E-2</v>
      </c>
      <c r="N77" s="103">
        <f t="shared" si="24"/>
        <v>-0.10631476854547543</v>
      </c>
      <c r="P77" s="73">
        <f t="shared" si="25"/>
        <v>2.5967658629949804</v>
      </c>
      <c r="Q77" s="274">
        <f t="shared" si="26"/>
        <v>2.8431184576530182</v>
      </c>
      <c r="R77" s="112">
        <f t="shared" si="31"/>
        <v>9.4869005391925096E-2</v>
      </c>
    </row>
    <row r="78" spans="1:18" ht="20.100000000000001" customHeight="1" x14ac:dyDescent="0.25">
      <c r="A78" s="68" t="s">
        <v>167</v>
      </c>
      <c r="B78" s="28">
        <v>43935.76</v>
      </c>
      <c r="C78" s="261">
        <v>18613.549999999996</v>
      </c>
      <c r="D78" s="4">
        <f t="shared" si="27"/>
        <v>4.284059920144203E-2</v>
      </c>
      <c r="E78" s="267">
        <f t="shared" si="28"/>
        <v>1.5608833347432549E-2</v>
      </c>
      <c r="F78" s="122">
        <f t="shared" si="21"/>
        <v>-0.57634623823509612</v>
      </c>
      <c r="G78" s="103">
        <f t="shared" si="22"/>
        <v>-0.63565324392318134</v>
      </c>
      <c r="I78" s="28">
        <v>2910.8560000000002</v>
      </c>
      <c r="J78" s="261">
        <v>3015.8799999999987</v>
      </c>
      <c r="K78" s="35">
        <f t="shared" si="29"/>
        <v>1.3798198862482977E-2</v>
      </c>
      <c r="L78" s="267">
        <f t="shared" si="30"/>
        <v>1.2028511786270809E-2</v>
      </c>
      <c r="M78" s="122">
        <f t="shared" si="23"/>
        <v>3.6080108394231293E-2</v>
      </c>
      <c r="N78" s="103">
        <f t="shared" si="24"/>
        <v>-0.12825493340467145</v>
      </c>
      <c r="P78" s="73">
        <f t="shared" si="25"/>
        <v>0.66252546900292608</v>
      </c>
      <c r="Q78" s="274">
        <f t="shared" si="26"/>
        <v>1.6202605091452191</v>
      </c>
      <c r="R78" s="112">
        <f t="shared" si="31"/>
        <v>1.4455822227991406</v>
      </c>
    </row>
    <row r="79" spans="1:18" ht="20.100000000000001" customHeight="1" x14ac:dyDescent="0.25">
      <c r="A79" s="68" t="s">
        <v>178</v>
      </c>
      <c r="B79" s="28">
        <v>51793.930000000008</v>
      </c>
      <c r="C79" s="261">
        <v>52744.939999999981</v>
      </c>
      <c r="D79" s="4">
        <f t="shared" si="27"/>
        <v>5.0502893228603414E-2</v>
      </c>
      <c r="E79" s="267">
        <f t="shared" si="28"/>
        <v>4.423051907778628E-2</v>
      </c>
      <c r="F79" s="122">
        <f t="shared" si="21"/>
        <v>1.836141802716984E-2</v>
      </c>
      <c r="G79" s="103">
        <f t="shared" si="22"/>
        <v>-0.12419831320207686</v>
      </c>
      <c r="I79" s="28">
        <v>2993.8349999999987</v>
      </c>
      <c r="J79" s="261">
        <v>2905.37</v>
      </c>
      <c r="K79" s="35">
        <f t="shared" si="29"/>
        <v>1.4191540458017057E-2</v>
      </c>
      <c r="L79" s="267">
        <f t="shared" si="30"/>
        <v>1.1587754581905658E-2</v>
      </c>
      <c r="M79" s="122">
        <f t="shared" si="23"/>
        <v>-2.9549056644737875E-2</v>
      </c>
      <c r="N79" s="103">
        <f t="shared" si="24"/>
        <v>-0.18347450608439578</v>
      </c>
      <c r="P79" s="73">
        <f t="shared" si="25"/>
        <v>0.57802815889815629</v>
      </c>
      <c r="Q79" s="274">
        <f t="shared" si="26"/>
        <v>0.55083388093720476</v>
      </c>
      <c r="R79" s="112">
        <f t="shared" si="31"/>
        <v>-4.7046631798681855E-2</v>
      </c>
    </row>
    <row r="80" spans="1:18" ht="20.100000000000001" customHeight="1" x14ac:dyDescent="0.25">
      <c r="A80" s="68" t="s">
        <v>180</v>
      </c>
      <c r="B80" s="28">
        <v>36029.120000000003</v>
      </c>
      <c r="C80" s="261">
        <v>27877.139999999996</v>
      </c>
      <c r="D80" s="4">
        <f t="shared" si="27"/>
        <v>3.5131043357407701E-2</v>
      </c>
      <c r="E80" s="267">
        <f t="shared" si="28"/>
        <v>2.3377036216253526E-2</v>
      </c>
      <c r="F80" s="122">
        <f t="shared" si="21"/>
        <v>-0.22626086898597597</v>
      </c>
      <c r="G80" s="103">
        <f t="shared" si="22"/>
        <v>-0.33457609048425074</v>
      </c>
      <c r="I80" s="28">
        <v>3389.6029999999992</v>
      </c>
      <c r="J80" s="261">
        <v>2714.1679999999992</v>
      </c>
      <c r="K80" s="35">
        <f t="shared" si="29"/>
        <v>1.6067581583860166E-2</v>
      </c>
      <c r="L80" s="267">
        <f t="shared" si="30"/>
        <v>1.0825166047030743E-2</v>
      </c>
      <c r="M80" s="122">
        <f t="shared" si="23"/>
        <v>-0.19926669878448897</v>
      </c>
      <c r="N80" s="103">
        <f t="shared" si="24"/>
        <v>-0.32627284382955385</v>
      </c>
      <c r="P80" s="73">
        <f t="shared" si="25"/>
        <v>0.94079538995123912</v>
      </c>
      <c r="Q80" s="274">
        <f t="shared" si="26"/>
        <v>0.97361781014838666</v>
      </c>
      <c r="R80" s="112">
        <f t="shared" si="31"/>
        <v>3.4887947525815054E-2</v>
      </c>
    </row>
    <row r="81" spans="1:18" ht="20.100000000000001" customHeight="1" x14ac:dyDescent="0.25">
      <c r="A81" s="68" t="s">
        <v>161</v>
      </c>
      <c r="B81" s="28">
        <v>1253.9899999999996</v>
      </c>
      <c r="C81" s="261">
        <v>1497.7699999999998</v>
      </c>
      <c r="D81" s="4">
        <f t="shared" si="27"/>
        <v>1.2227325302354227E-3</v>
      </c>
      <c r="E81" s="267">
        <f t="shared" si="28"/>
        <v>1.2559905188845788E-3</v>
      </c>
      <c r="F81" s="122">
        <f t="shared" ref="F81:F86" si="32">(C81-B81)/B81</f>
        <v>0.19440346414245752</v>
      </c>
      <c r="G81" s="103">
        <f t="shared" ref="G81:G86" si="33">(E81-D81)/D81</f>
        <v>2.7199725063953829E-2</v>
      </c>
      <c r="I81" s="28">
        <v>1790.3300000000004</v>
      </c>
      <c r="J81" s="261">
        <v>2602.396000000002</v>
      </c>
      <c r="K81" s="35">
        <f t="shared" si="29"/>
        <v>8.486620213940213E-3</v>
      </c>
      <c r="L81" s="267">
        <f t="shared" si="30"/>
        <v>1.0379375491910835E-2</v>
      </c>
      <c r="M81" s="122">
        <f t="shared" ref="M81:M86" si="34">(J81-I81)/I81</f>
        <v>0.45358453469472187</v>
      </c>
      <c r="N81" s="103">
        <f t="shared" ref="N81:N86" si="35">(L81-K81)/K81</f>
        <v>0.22302815847250496</v>
      </c>
      <c r="P81" s="73">
        <f t="shared" si="25"/>
        <v>14.277067600220105</v>
      </c>
      <c r="Q81" s="274">
        <f t="shared" si="26"/>
        <v>17.375137704721034</v>
      </c>
      <c r="R81" s="112">
        <f t="shared" ref="R81:R86" si="36">(Q81-P81)/P81</f>
        <v>0.2169962481968753</v>
      </c>
    </row>
    <row r="82" spans="1:18" ht="20.100000000000001" customHeight="1" x14ac:dyDescent="0.25">
      <c r="A82" s="68" t="s">
        <v>179</v>
      </c>
      <c r="B82" s="28">
        <v>7784.4799999999987</v>
      </c>
      <c r="C82" s="261">
        <v>9047.3600000000042</v>
      </c>
      <c r="D82" s="4">
        <f t="shared" si="27"/>
        <v>7.5904408543664972E-3</v>
      </c>
      <c r="E82" s="267">
        <f t="shared" si="28"/>
        <v>7.5868780793683869E-3</v>
      </c>
      <c r="F82" s="122">
        <f t="shared" si="32"/>
        <v>0.16223048938400583</v>
      </c>
      <c r="G82" s="103">
        <f t="shared" si="33"/>
        <v>-4.6937655749741897E-4</v>
      </c>
      <c r="I82" s="28">
        <v>2049.2890000000007</v>
      </c>
      <c r="J82" s="261">
        <v>2315.0320000000002</v>
      </c>
      <c r="K82" s="35">
        <f t="shared" si="29"/>
        <v>9.7141518332404218E-3</v>
      </c>
      <c r="L82" s="267">
        <f t="shared" si="30"/>
        <v>9.2332552016638914E-3</v>
      </c>
      <c r="M82" s="122">
        <f t="shared" si="34"/>
        <v>0.12967570703790407</v>
      </c>
      <c r="N82" s="103">
        <f t="shared" si="35"/>
        <v>-4.9504747283336849E-2</v>
      </c>
      <c r="P82" s="73">
        <f t="shared" si="25"/>
        <v>2.6325316527243965</v>
      </c>
      <c r="Q82" s="274">
        <f t="shared" si="26"/>
        <v>2.558792841226611</v>
      </c>
      <c r="R82" s="112">
        <f t="shared" si="36"/>
        <v>-2.8010607743870236E-2</v>
      </c>
    </row>
    <row r="83" spans="1:18" ht="20.100000000000001" customHeight="1" x14ac:dyDescent="0.25">
      <c r="A83" s="68" t="s">
        <v>183</v>
      </c>
      <c r="B83" s="28">
        <v>32321.559999999998</v>
      </c>
      <c r="C83" s="261">
        <v>12823.889999999994</v>
      </c>
      <c r="D83" s="4">
        <f t="shared" si="27"/>
        <v>3.1515899520694772E-2</v>
      </c>
      <c r="E83" s="267">
        <f t="shared" si="28"/>
        <v>1.0753776784966152E-2</v>
      </c>
      <c r="F83" s="122">
        <f t="shared" si="32"/>
        <v>-0.60324037577394185</v>
      </c>
      <c r="G83" s="103">
        <f t="shared" si="33"/>
        <v>-0.65878248920343407</v>
      </c>
      <c r="I83" s="28">
        <v>4842.0840000000017</v>
      </c>
      <c r="J83" s="261">
        <v>2106.3839999999991</v>
      </c>
      <c r="K83" s="35">
        <f t="shared" si="29"/>
        <v>2.2952711484472966E-2</v>
      </c>
      <c r="L83" s="267">
        <f t="shared" si="30"/>
        <v>8.4010851792552261E-3</v>
      </c>
      <c r="M83" s="122">
        <f t="shared" si="34"/>
        <v>-0.56498400275583849</v>
      </c>
      <c r="N83" s="103">
        <f t="shared" si="35"/>
        <v>-0.63398288760182486</v>
      </c>
      <c r="P83" s="73">
        <f t="shared" si="25"/>
        <v>1.4980972453062296</v>
      </c>
      <c r="Q83" s="274">
        <f t="shared" si="26"/>
        <v>1.6425468403113253</v>
      </c>
      <c r="R83" s="112">
        <f t="shared" si="36"/>
        <v>9.6422041664971092E-2</v>
      </c>
    </row>
    <row r="84" spans="1:18" ht="20.100000000000001" customHeight="1" x14ac:dyDescent="0.25">
      <c r="A84" s="68" t="s">
        <v>184</v>
      </c>
      <c r="B84" s="28">
        <v>8348.82</v>
      </c>
      <c r="C84" s="261">
        <v>6792.2199999999993</v>
      </c>
      <c r="D84" s="4">
        <f t="shared" si="27"/>
        <v>8.1407138837471613E-3</v>
      </c>
      <c r="E84" s="267">
        <f t="shared" si="28"/>
        <v>5.695777003263661E-3</v>
      </c>
      <c r="F84" s="122">
        <f t="shared" si="32"/>
        <v>-0.18644550966483892</v>
      </c>
      <c r="G84" s="103">
        <f t="shared" si="33"/>
        <v>-0.30033445658430374</v>
      </c>
      <c r="I84" s="28">
        <v>1871.2750000000001</v>
      </c>
      <c r="J84" s="261">
        <v>1608.09</v>
      </c>
      <c r="K84" s="35">
        <f t="shared" si="29"/>
        <v>8.8703201313953123E-3</v>
      </c>
      <c r="L84" s="267">
        <f t="shared" si="30"/>
        <v>6.4136933559638424E-3</v>
      </c>
      <c r="M84" s="122">
        <f t="shared" si="34"/>
        <v>-0.14064474756516288</v>
      </c>
      <c r="N84" s="103">
        <f t="shared" si="35"/>
        <v>-0.27694905471749187</v>
      </c>
      <c r="P84" s="73">
        <f t="shared" si="25"/>
        <v>2.2413646479382718</v>
      </c>
      <c r="Q84" s="274">
        <f t="shared" si="26"/>
        <v>2.3675469875828523</v>
      </c>
      <c r="R84" s="112">
        <f t="shared" si="36"/>
        <v>5.6297104427273717E-2</v>
      </c>
    </row>
    <row r="85" spans="1:18" ht="20.100000000000001" customHeight="1" x14ac:dyDescent="0.25">
      <c r="A85" s="68" t="s">
        <v>182</v>
      </c>
      <c r="B85" s="28">
        <v>2713.1400000000003</v>
      </c>
      <c r="C85" s="261">
        <v>3146.5900000000006</v>
      </c>
      <c r="D85" s="4">
        <f t="shared" si="27"/>
        <v>2.6455111580498537E-3</v>
      </c>
      <c r="E85" s="267">
        <f t="shared" si="28"/>
        <v>2.6386475939677171E-3</v>
      </c>
      <c r="F85" s="122">
        <f t="shared" si="32"/>
        <v>0.15975954060608749</v>
      </c>
      <c r="G85" s="103">
        <f t="shared" si="33"/>
        <v>-2.5944188748748833E-3</v>
      </c>
      <c r="I85" s="28">
        <v>1381.7140000000006</v>
      </c>
      <c r="J85" s="261">
        <v>1089.8519999999999</v>
      </c>
      <c r="K85" s="35">
        <f t="shared" si="29"/>
        <v>6.5496762955903039E-3</v>
      </c>
      <c r="L85" s="267">
        <f t="shared" si="30"/>
        <v>4.3467570418222268E-3</v>
      </c>
      <c r="M85" s="122">
        <f t="shared" si="34"/>
        <v>-0.21123184682213586</v>
      </c>
      <c r="N85" s="103">
        <f t="shared" si="35"/>
        <v>-0.33634017230000129</v>
      </c>
      <c r="P85" s="73">
        <f t="shared" si="25"/>
        <v>5.0926749080401326</v>
      </c>
      <c r="Q85" s="274">
        <f t="shared" si="26"/>
        <v>3.4635971003530797</v>
      </c>
      <c r="R85" s="112">
        <f t="shared" si="36"/>
        <v>-0.31988647166838063</v>
      </c>
    </row>
    <row r="86" spans="1:18" ht="20.100000000000001" customHeight="1" x14ac:dyDescent="0.25">
      <c r="A86" s="68" t="s">
        <v>189</v>
      </c>
      <c r="B86" s="28">
        <v>2594.71</v>
      </c>
      <c r="C86" s="261">
        <v>7015.37</v>
      </c>
      <c r="D86" s="4">
        <f t="shared" si="27"/>
        <v>2.5300331928700824E-3</v>
      </c>
      <c r="E86" s="267">
        <f t="shared" si="28"/>
        <v>5.8829047226659024E-3</v>
      </c>
      <c r="F86" s="122">
        <f t="shared" si="32"/>
        <v>1.7037202616091971</v>
      </c>
      <c r="G86" s="103">
        <f t="shared" si="33"/>
        <v>1.3252282773382533</v>
      </c>
      <c r="I86" s="28">
        <v>317.17199999999997</v>
      </c>
      <c r="J86" s="261">
        <v>834.30499999999984</v>
      </c>
      <c r="K86" s="35">
        <f t="shared" si="29"/>
        <v>1.5034760667004654E-3</v>
      </c>
      <c r="L86" s="267">
        <f t="shared" si="30"/>
        <v>3.3275354211190996E-3</v>
      </c>
      <c r="M86" s="122">
        <f t="shared" si="34"/>
        <v>1.6304497244397358</v>
      </c>
      <c r="N86" s="103">
        <f t="shared" si="35"/>
        <v>1.2132280618352125</v>
      </c>
      <c r="P86" s="73">
        <f t="shared" si="25"/>
        <v>1.2223793795838453</v>
      </c>
      <c r="Q86" s="274">
        <f t="shared" si="26"/>
        <v>1.1892530258560843</v>
      </c>
      <c r="R86" s="112">
        <f t="shared" si="36"/>
        <v>-2.7099895728802968E-2</v>
      </c>
    </row>
    <row r="87" spans="1:18" ht="20.100000000000001" customHeight="1" x14ac:dyDescent="0.25">
      <c r="A87" s="68" t="s">
        <v>187</v>
      </c>
      <c r="B87" s="28">
        <v>1454.5699999999997</v>
      </c>
      <c r="C87" s="261">
        <v>1595.1100000000001</v>
      </c>
      <c r="D87" s="4">
        <f t="shared" si="27"/>
        <v>1.4183127907754758E-3</v>
      </c>
      <c r="E87" s="267">
        <f t="shared" si="28"/>
        <v>1.3376172820780098E-3</v>
      </c>
      <c r="F87" s="122">
        <f t="shared" ref="F87:F93" si="37">(C87-B87)/B87</f>
        <v>9.661961954392051E-2</v>
      </c>
      <c r="G87" s="103">
        <f t="shared" ref="G87:G93" si="38">(E87-D87)/D87</f>
        <v>-5.6895424776748332E-2</v>
      </c>
      <c r="I87" s="28">
        <v>617.64300000000014</v>
      </c>
      <c r="J87" s="261">
        <v>752.70399999999995</v>
      </c>
      <c r="K87" s="35">
        <f t="shared" si="29"/>
        <v>2.9277851394986817E-3</v>
      </c>
      <c r="L87" s="267">
        <f t="shared" si="30"/>
        <v>3.00207864224478E-3</v>
      </c>
      <c r="M87" s="122">
        <f t="shared" ref="M87:M93" si="39">(J87-I87)/I87</f>
        <v>0.21867162746117058</v>
      </c>
      <c r="N87" s="103">
        <f t="shared" ref="N87:N93" si="40">(L87-K87)/K87</f>
        <v>2.5375326127524286E-2</v>
      </c>
      <c r="P87" s="73">
        <f t="shared" si="25"/>
        <v>4.246223969970508</v>
      </c>
      <c r="Q87" s="274">
        <f t="shared" si="26"/>
        <v>4.7188218994301332</v>
      </c>
      <c r="R87" s="112">
        <f t="shared" ref="R87:R93" si="41">(Q87-P87)/P87</f>
        <v>0.11129839895442624</v>
      </c>
    </row>
    <row r="88" spans="1:18" ht="20.100000000000001" customHeight="1" x14ac:dyDescent="0.25">
      <c r="A88" s="68" t="s">
        <v>190</v>
      </c>
      <c r="B88" s="28">
        <v>5780.35</v>
      </c>
      <c r="C88" s="261">
        <v>5527.89</v>
      </c>
      <c r="D88" s="4">
        <f t="shared" si="27"/>
        <v>5.6362666218600851E-3</v>
      </c>
      <c r="E88" s="267">
        <f t="shared" si="28"/>
        <v>4.6355431270734991E-3</v>
      </c>
      <c r="F88" s="122">
        <f t="shared" si="37"/>
        <v>-4.3675555978444212E-2</v>
      </c>
      <c r="G88" s="103">
        <f t="shared" si="38"/>
        <v>-0.17755077286537707</v>
      </c>
      <c r="I88" s="28">
        <v>693.80899999999997</v>
      </c>
      <c r="J88" s="261">
        <v>661.41599999999983</v>
      </c>
      <c r="K88" s="35">
        <f t="shared" si="29"/>
        <v>3.2888313796973984E-3</v>
      </c>
      <c r="L88" s="267">
        <f t="shared" si="30"/>
        <v>2.6379863096768091E-3</v>
      </c>
      <c r="M88" s="122">
        <f t="shared" si="39"/>
        <v>-4.6688641974952969E-2</v>
      </c>
      <c r="N88" s="103">
        <f t="shared" si="40"/>
        <v>-0.19789554248307883</v>
      </c>
      <c r="P88" s="73">
        <f t="shared" si="25"/>
        <v>1.2002889098410994</v>
      </c>
      <c r="Q88" s="274">
        <f t="shared" si="26"/>
        <v>1.1965071663871745</v>
      </c>
      <c r="R88" s="112">
        <f t="shared" si="41"/>
        <v>-3.1506943227739637E-3</v>
      </c>
    </row>
    <row r="89" spans="1:18" ht="20.100000000000001" customHeight="1" x14ac:dyDescent="0.25">
      <c r="A89" s="68" t="s">
        <v>181</v>
      </c>
      <c r="B89" s="28">
        <v>814.83000000000015</v>
      </c>
      <c r="C89" s="261">
        <v>1962.67</v>
      </c>
      <c r="D89" s="4">
        <f t="shared" si="27"/>
        <v>7.9451921276224688E-4</v>
      </c>
      <c r="E89" s="267">
        <f t="shared" si="28"/>
        <v>1.6458434283629639E-3</v>
      </c>
      <c r="F89" s="122">
        <f t="shared" si="37"/>
        <v>1.4086864744793388</v>
      </c>
      <c r="G89" s="103">
        <f t="shared" si="38"/>
        <v>1.0714960719967745</v>
      </c>
      <c r="I89" s="28">
        <v>278.23799999999994</v>
      </c>
      <c r="J89" s="261">
        <v>650.65599999999995</v>
      </c>
      <c r="K89" s="35">
        <f t="shared" si="29"/>
        <v>1.3189189898433786E-3</v>
      </c>
      <c r="L89" s="267">
        <f t="shared" si="30"/>
        <v>2.5950712113239991E-3</v>
      </c>
      <c r="M89" s="122">
        <f t="shared" si="39"/>
        <v>1.3384871944162915</v>
      </c>
      <c r="N89" s="103">
        <f t="shared" si="40"/>
        <v>0.9675743781899474</v>
      </c>
      <c r="P89" s="73">
        <f t="shared" si="25"/>
        <v>3.414675453775633</v>
      </c>
      <c r="Q89" s="274">
        <f t="shared" si="26"/>
        <v>3.3151574131158061</v>
      </c>
      <c r="R89" s="112">
        <f t="shared" si="41"/>
        <v>-2.9144216487628119E-2</v>
      </c>
    </row>
    <row r="90" spans="1:18" ht="20.100000000000001" customHeight="1" x14ac:dyDescent="0.25">
      <c r="A90" s="68" t="s">
        <v>186</v>
      </c>
      <c r="B90" s="28">
        <v>1109.0399999999997</v>
      </c>
      <c r="C90" s="261">
        <v>1721.7199999999996</v>
      </c>
      <c r="D90" s="4">
        <f t="shared" si="27"/>
        <v>1.0813956134676458E-3</v>
      </c>
      <c r="E90" s="267">
        <f t="shared" si="28"/>
        <v>1.4437890972405353E-3</v>
      </c>
      <c r="F90" s="122">
        <f t="shared" si="37"/>
        <v>0.55244175142465557</v>
      </c>
      <c r="G90" s="103">
        <f t="shared" si="38"/>
        <v>0.33511647287973018</v>
      </c>
      <c r="I90" s="28">
        <v>334.00299999999999</v>
      </c>
      <c r="J90" s="261">
        <v>569.47899999999993</v>
      </c>
      <c r="K90" s="35">
        <f t="shared" si="29"/>
        <v>1.583259293714942E-3</v>
      </c>
      <c r="L90" s="267">
        <f t="shared" si="30"/>
        <v>2.2713055106747338E-3</v>
      </c>
      <c r="M90" s="122">
        <f t="shared" si="39"/>
        <v>0.70501163163205105</v>
      </c>
      <c r="N90" s="103">
        <f t="shared" si="40"/>
        <v>0.43457582702411796</v>
      </c>
      <c r="P90" s="73">
        <f t="shared" si="25"/>
        <v>3.01164069826156</v>
      </c>
      <c r="Q90" s="274">
        <f t="shared" si="26"/>
        <v>3.3076168018028484</v>
      </c>
      <c r="R90" s="112">
        <f t="shared" si="41"/>
        <v>9.82773621408881E-2</v>
      </c>
    </row>
    <row r="91" spans="1:18" ht="20.100000000000001" customHeight="1" x14ac:dyDescent="0.25">
      <c r="A91" s="68" t="s">
        <v>195</v>
      </c>
      <c r="B91" s="28">
        <v>2188.8700000000003</v>
      </c>
      <c r="C91" s="261">
        <v>2041.3699999999992</v>
      </c>
      <c r="D91" s="4">
        <f t="shared" si="27"/>
        <v>2.1343093273920931E-3</v>
      </c>
      <c r="E91" s="267">
        <f t="shared" si="28"/>
        <v>1.7118391779348042E-3</v>
      </c>
      <c r="F91" s="122">
        <f t="shared" ref="F91" si="42">(C91-B91)/B91</f>
        <v>-6.7386368308762559E-2</v>
      </c>
      <c r="G91" s="103">
        <f t="shared" ref="G91" si="43">(E91-D91)/D91</f>
        <v>-0.19794232449590801</v>
      </c>
      <c r="I91" s="28">
        <v>502.91499999999996</v>
      </c>
      <c r="J91" s="261">
        <v>529.39599999999996</v>
      </c>
      <c r="K91" s="35">
        <f t="shared" si="29"/>
        <v>2.3839451971947858E-3</v>
      </c>
      <c r="L91" s="267">
        <f t="shared" si="30"/>
        <v>2.1114387925264344E-3</v>
      </c>
      <c r="M91" s="122">
        <f t="shared" ref="M91:M92" si="44">(J91-I91)/I91</f>
        <v>5.2655021226250952E-2</v>
      </c>
      <c r="N91" s="103">
        <f t="shared" ref="N91:N92" si="45">(L91-K91)/K91</f>
        <v>-0.11430900550441035</v>
      </c>
      <c r="P91" s="73">
        <f t="shared" ref="P91:P92" si="46">(I91/B91)*10</f>
        <v>2.2976010452882076</v>
      </c>
      <c r="Q91" s="274">
        <f t="shared" ref="Q91:Q92" si="47">(J91/C91)*10</f>
        <v>2.593336827718641</v>
      </c>
      <c r="R91" s="112">
        <f t="shared" ref="R91:R92" si="48">(Q91-P91)/P91</f>
        <v>0.12871502780559396</v>
      </c>
    </row>
    <row r="92" spans="1:18" ht="20.100000000000001" customHeight="1" x14ac:dyDescent="0.25">
      <c r="A92" s="68" t="s">
        <v>196</v>
      </c>
      <c r="B92" s="28">
        <v>555.6400000000001</v>
      </c>
      <c r="C92" s="261">
        <v>1237.4099999999999</v>
      </c>
      <c r="D92" s="4">
        <f t="shared" si="27"/>
        <v>5.4178988915382943E-4</v>
      </c>
      <c r="E92" s="267">
        <f t="shared" si="28"/>
        <v>1.0376594723976089E-3</v>
      </c>
      <c r="F92" s="122">
        <f t="shared" si="37"/>
        <v>1.2269994960765958</v>
      </c>
      <c r="G92" s="103">
        <f t="shared" si="38"/>
        <v>0.91524333172446504</v>
      </c>
      <c r="I92" s="28">
        <v>184.315</v>
      </c>
      <c r="J92" s="261">
        <v>497.7650000000001</v>
      </c>
      <c r="K92" s="35">
        <f t="shared" si="29"/>
        <v>8.7370004676924921E-4</v>
      </c>
      <c r="L92" s="267">
        <f t="shared" si="30"/>
        <v>1.9852819639021094E-3</v>
      </c>
      <c r="M92" s="122">
        <f t="shared" si="44"/>
        <v>1.7006212191085919</v>
      </c>
      <c r="N92" s="103">
        <f t="shared" si="45"/>
        <v>1.2722694948263373</v>
      </c>
      <c r="P92" s="73">
        <f t="shared" si="46"/>
        <v>3.3171657907997973</v>
      </c>
      <c r="Q92" s="274">
        <f t="shared" si="47"/>
        <v>4.0226359896881405</v>
      </c>
      <c r="R92" s="112">
        <f t="shared" si="48"/>
        <v>0.21267257754947733</v>
      </c>
    </row>
    <row r="93" spans="1:18" ht="20.100000000000001" customHeight="1" x14ac:dyDescent="0.25">
      <c r="A93" s="68" t="s">
        <v>197</v>
      </c>
      <c r="B93" s="28">
        <v>1967.57</v>
      </c>
      <c r="C93" s="261">
        <v>2927.57</v>
      </c>
      <c r="D93" s="4">
        <f t="shared" si="27"/>
        <v>1.9185255420819233E-3</v>
      </c>
      <c r="E93" s="267">
        <f t="shared" si="28"/>
        <v>2.4549831839140368E-3</v>
      </c>
      <c r="F93" s="122">
        <f t="shared" si="37"/>
        <v>0.48791148472481299</v>
      </c>
      <c r="G93" s="103">
        <f t="shared" si="38"/>
        <v>0.27961975489258617</v>
      </c>
      <c r="I93" s="28">
        <v>397.92599999999999</v>
      </c>
      <c r="J93" s="261">
        <v>496.86100000000005</v>
      </c>
      <c r="K93" s="35">
        <f t="shared" si="29"/>
        <v>1.8862705955060644E-3</v>
      </c>
      <c r="L93" s="267">
        <f t="shared" si="30"/>
        <v>1.9816764574977466E-3</v>
      </c>
      <c r="M93" s="122">
        <f t="shared" si="39"/>
        <v>0.2486266290717371</v>
      </c>
      <c r="N93" s="103">
        <f t="shared" si="40"/>
        <v>5.0579096243657438E-2</v>
      </c>
      <c r="P93" s="73">
        <f t="shared" si="25"/>
        <v>2.0224235986521446</v>
      </c>
      <c r="Q93" s="274">
        <f t="shared" si="26"/>
        <v>1.6971788889761816</v>
      </c>
      <c r="R93" s="112">
        <f t="shared" si="41"/>
        <v>-0.16081928132796913</v>
      </c>
    </row>
    <row r="94" spans="1:18" ht="20.100000000000001" customHeight="1" x14ac:dyDescent="0.25">
      <c r="A94" s="68" t="s">
        <v>192</v>
      </c>
      <c r="B94" s="28">
        <v>2093.0700000000002</v>
      </c>
      <c r="C94" s="261">
        <v>2097.6399999999994</v>
      </c>
      <c r="D94" s="4">
        <f t="shared" si="27"/>
        <v>2.0408972775379842E-3</v>
      </c>
      <c r="E94" s="267">
        <f t="shared" si="28"/>
        <v>1.7590257195918247E-3</v>
      </c>
      <c r="F94" s="122">
        <f t="shared" ref="F94" si="49">(C94-B94)/B94</f>
        <v>2.1833956819405247E-3</v>
      </c>
      <c r="G94" s="103">
        <f t="shared" ref="G94" si="50">(E94-D94)/D94</f>
        <v>-0.13811158506036736</v>
      </c>
      <c r="I94" s="28">
        <v>421.11399999999992</v>
      </c>
      <c r="J94" s="261">
        <v>463.089</v>
      </c>
      <c r="K94" s="35">
        <f t="shared" si="29"/>
        <v>1.9961876217084095E-3</v>
      </c>
      <c r="L94" s="267">
        <f t="shared" si="30"/>
        <v>1.8469804815153007E-3</v>
      </c>
      <c r="M94" s="122">
        <f t="shared" ref="M94" si="51">(J94-I94)/I94</f>
        <v>9.9676097208832026E-2</v>
      </c>
      <c r="N94" s="103">
        <f t="shared" ref="N94" si="52">(L94-K94)/K94</f>
        <v>-7.4746050206148426E-2</v>
      </c>
      <c r="P94" s="73">
        <f t="shared" ref="P94" si="53">(I94/B94)*10</f>
        <v>2.011944177691142</v>
      </c>
      <c r="Q94" s="274">
        <f t="shared" ref="Q94" si="54">(J94/C94)*10</f>
        <v>2.207666711161115</v>
      </c>
      <c r="R94" s="112">
        <f t="shared" ref="R94" si="55">(Q94-P94)/P94</f>
        <v>9.7280300139628836E-2</v>
      </c>
    </row>
    <row r="95" spans="1:18" ht="20.100000000000001" customHeight="1" thickBot="1" x14ac:dyDescent="0.3">
      <c r="A95" s="15" t="s">
        <v>18</v>
      </c>
      <c r="B95" s="28">
        <f>B96-SUM(B68:B94)</f>
        <v>20567.620000000228</v>
      </c>
      <c r="C95" s="261">
        <f>C96-SUM(C68:C94)</f>
        <v>23310.949999999953</v>
      </c>
      <c r="D95" s="4">
        <f t="shared" si="27"/>
        <v>2.0054943056580173E-2</v>
      </c>
      <c r="E95" s="267">
        <f t="shared" si="28"/>
        <v>1.9547949408916198E-2</v>
      </c>
      <c r="F95" s="122">
        <f>(C95-B95)/B95</f>
        <v>0.13338101345705991</v>
      </c>
      <c r="G95" s="103">
        <f>(E95-D95)/D95</f>
        <v>-2.5280233717623394E-2</v>
      </c>
      <c r="I95" s="28">
        <f>I96-SUM(I68:I94)</f>
        <v>4640.5469999999623</v>
      </c>
      <c r="J95" s="261">
        <f>J96-SUM(J68:J94)</f>
        <v>5256.8319999999949</v>
      </c>
      <c r="K95" s="35">
        <f t="shared" si="29"/>
        <v>2.1997374771097665E-2</v>
      </c>
      <c r="L95" s="267">
        <f t="shared" si="30"/>
        <v>2.0966306905594891E-2</v>
      </c>
      <c r="M95" s="122">
        <f>(J95-I95)/I95</f>
        <v>0.1328043870690325</v>
      </c>
      <c r="N95" s="103">
        <f>(L95-K95)/K95</f>
        <v>-4.6872314366234874E-2</v>
      </c>
      <c r="P95" s="73">
        <f t="shared" si="25"/>
        <v>2.2562391759473925</v>
      </c>
      <c r="Q95" s="274">
        <f t="shared" si="26"/>
        <v>2.2550912768462914</v>
      </c>
      <c r="R95" s="112">
        <f>(Q95-P95)/P95</f>
        <v>-5.0876658527087833E-4</v>
      </c>
    </row>
    <row r="96" spans="1:18" ht="26.25" customHeight="1" thickBot="1" x14ac:dyDescent="0.3">
      <c r="A96" s="19" t="s">
        <v>19</v>
      </c>
      <c r="B96" s="26">
        <v>1025563.6200000001</v>
      </c>
      <c r="C96" s="280">
        <v>1192501.04</v>
      </c>
      <c r="D96" s="21">
        <f>SUM(D68:D95)</f>
        <v>1</v>
      </c>
      <c r="E96" s="285">
        <f>SUM(E68:E95)</f>
        <v>1</v>
      </c>
      <c r="F96" s="123">
        <f>(C96-B96)/B96</f>
        <v>0.1627762693064326</v>
      </c>
      <c r="G96" s="119">
        <v>0</v>
      </c>
      <c r="H96" s="2"/>
      <c r="I96" s="26">
        <v>210959.12799999997</v>
      </c>
      <c r="J96" s="280">
        <v>250727.60899999997</v>
      </c>
      <c r="K96" s="34">
        <f t="shared" si="29"/>
        <v>1</v>
      </c>
      <c r="L96" s="285">
        <f t="shared" si="30"/>
        <v>1</v>
      </c>
      <c r="M96" s="123">
        <f>(J96-I96)/I96</f>
        <v>0.18851272934726962</v>
      </c>
      <c r="N96" s="119">
        <f>(L96-K96)/K96</f>
        <v>0</v>
      </c>
      <c r="O96" s="2"/>
      <c r="P96" s="67">
        <f t="shared" si="25"/>
        <v>2.057006741327271</v>
      </c>
      <c r="Q96" s="305">
        <f t="shared" si="26"/>
        <v>2.1025357680191203</v>
      </c>
      <c r="R96" s="118">
        <f>(Q96-P96)/P96</f>
        <v>2.2133630277979547E-2</v>
      </c>
    </row>
  </sheetData>
  <mergeCells count="45">
    <mergeCell ref="A4:A6"/>
    <mergeCell ref="B4:C4"/>
    <mergeCell ref="D4:E4"/>
    <mergeCell ref="F4:G4"/>
    <mergeCell ref="K4:L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36:A38"/>
    <mergeCell ref="B36:C36"/>
    <mergeCell ref="D36:E36"/>
    <mergeCell ref="F36:G36"/>
    <mergeCell ref="K36:L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65:A67"/>
    <mergeCell ref="B65:C65"/>
    <mergeCell ref="D65:E65"/>
    <mergeCell ref="F65:G65"/>
    <mergeCell ref="K65:L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'3'!Área_de_Impressão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2017-01-12T11:22:02Z</cp:lastPrinted>
  <dcterms:created xsi:type="dcterms:W3CDTF">2012-12-21T10:54:30Z</dcterms:created>
  <dcterms:modified xsi:type="dcterms:W3CDTF">2018-02-12T15:01:07Z</dcterms:modified>
</cp:coreProperties>
</file>