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C:\Users\mjoao lima\Documents\COMÉRCIO EXTERNO\Síntese Estatistica\55. Março 2018\"/>
    </mc:Choice>
  </mc:AlternateContent>
  <bookViews>
    <workbookView xWindow="360" yWindow="3360" windowWidth="15315" windowHeight="2400"/>
  </bookViews>
  <sheets>
    <sheet name="Indice" sheetId="30" r:id="rId1"/>
    <sheet name="0" sheetId="32" r:id="rId2"/>
    <sheet name="1" sheetId="58" r:id="rId3"/>
    <sheet name="2" sheetId="60" r:id="rId4"/>
    <sheet name="3" sheetId="2" r:id="rId5"/>
    <sheet name="4" sheetId="34" r:id="rId6"/>
    <sheet name="5" sheetId="3" r:id="rId7"/>
    <sheet name="6" sheetId="71" r:id="rId8"/>
    <sheet name="7" sheetId="36" r:id="rId9"/>
    <sheet name="8" sheetId="72" r:id="rId10"/>
    <sheet name="9" sheetId="46" r:id="rId11"/>
    <sheet name="10" sheetId="73" r:id="rId12"/>
    <sheet name="11" sheetId="47" r:id="rId13"/>
    <sheet name="12" sheetId="74" r:id="rId14"/>
    <sheet name="13" sheetId="48" r:id="rId15"/>
    <sheet name="14" sheetId="65" r:id="rId16"/>
    <sheet name="15" sheetId="66" r:id="rId17"/>
    <sheet name="16" sheetId="67" r:id="rId18"/>
    <sheet name="17" sheetId="68" r:id="rId19"/>
    <sheet name="18" sheetId="69" r:id="rId20"/>
    <sheet name="19" sheetId="70" r:id="rId21"/>
    <sheet name="1 (2)" sheetId="49" state="hidden" r:id="rId22"/>
  </sheets>
  <externalReferences>
    <externalReference r:id="rId23"/>
  </externalReferences>
  <definedNames>
    <definedName name="_xlnm.Print_Area" localSheetId="2">'1'!$A$1:$P$36</definedName>
    <definedName name="_xlnm.Print_Area" localSheetId="12">'11'!$A$1:$R$96</definedName>
    <definedName name="_xlnm.Print_Area" localSheetId="14">'13'!$A$1:$R$96</definedName>
    <definedName name="_xlnm.Print_Area" localSheetId="15">'14'!$A$1:$T$8</definedName>
    <definedName name="_xlnm.Print_Area" localSheetId="16">'15'!$A$1:$R$91</definedName>
    <definedName name="_xlnm.Print_Area" localSheetId="17">'16'!$A$1:$T$8</definedName>
    <definedName name="_xlnm.Print_Area" localSheetId="18">'17'!$A$1:$R$96</definedName>
    <definedName name="_xlnm.Print_Area" localSheetId="19">'18'!$A$1:$T$8</definedName>
    <definedName name="_xlnm.Print_Area" localSheetId="20">'19'!$A$1:$R$84</definedName>
    <definedName name="_xlnm.Print_Area" localSheetId="3">'2'!$A$1:$BL$68</definedName>
    <definedName name="_xlnm.Print_Area" localSheetId="4">'3'!$A$1:$S$58</definedName>
    <definedName name="_xlnm.Print_Area" localSheetId="6">'5'!$A$1:$S$96</definedName>
    <definedName name="_xlnm.Print_Area" localSheetId="8">'7'!$A$1:$R$96</definedName>
    <definedName name="_xlnm.Print_Area" localSheetId="10">'9'!$A$1:$R$96</definedName>
    <definedName name="_xlnm.Print_Area" localSheetId="0">Indice!$B$1:$N$17</definedName>
    <definedName name="Z_D2454DF7_9151_402B_B9E4_208D72282370_.wvu.Cols" localSheetId="21" hidden="1">'1 (2)'!#REF!</definedName>
    <definedName name="Z_D2454DF7_9151_402B_B9E4_208D72282370_.wvu.Cols" localSheetId="11" hidden="1">'10'!#REF!</definedName>
    <definedName name="Z_D2454DF7_9151_402B_B9E4_208D72282370_.wvu.Cols" localSheetId="12" hidden="1">'11'!#REF!</definedName>
    <definedName name="Z_D2454DF7_9151_402B_B9E4_208D72282370_.wvu.Cols" localSheetId="13" hidden="1">'12'!#REF!</definedName>
    <definedName name="Z_D2454DF7_9151_402B_B9E4_208D72282370_.wvu.Cols" localSheetId="14" hidden="1">'13'!#REF!</definedName>
    <definedName name="Z_D2454DF7_9151_402B_B9E4_208D72282370_.wvu.Cols" localSheetId="15" hidden="1">'14'!#REF!</definedName>
    <definedName name="Z_D2454DF7_9151_402B_B9E4_208D72282370_.wvu.Cols" localSheetId="16" hidden="1">'15'!#REF!</definedName>
    <definedName name="Z_D2454DF7_9151_402B_B9E4_208D72282370_.wvu.Cols" localSheetId="17" hidden="1">'16'!#REF!</definedName>
    <definedName name="Z_D2454DF7_9151_402B_B9E4_208D72282370_.wvu.Cols" localSheetId="18" hidden="1">'17'!#REF!</definedName>
    <definedName name="Z_D2454DF7_9151_402B_B9E4_208D72282370_.wvu.Cols" localSheetId="19" hidden="1">'18'!#REF!</definedName>
    <definedName name="Z_D2454DF7_9151_402B_B9E4_208D72282370_.wvu.Cols" localSheetId="20" hidden="1">'19'!#REF!</definedName>
    <definedName name="Z_D2454DF7_9151_402B_B9E4_208D72282370_.wvu.Cols" localSheetId="4" hidden="1">'3'!#REF!</definedName>
    <definedName name="Z_D2454DF7_9151_402B_B9E4_208D72282370_.wvu.Cols" localSheetId="5" hidden="1">'4'!#REF!</definedName>
    <definedName name="Z_D2454DF7_9151_402B_B9E4_208D72282370_.wvu.Cols" localSheetId="6" hidden="1">'5'!#REF!</definedName>
    <definedName name="Z_D2454DF7_9151_402B_B9E4_208D72282370_.wvu.Cols" localSheetId="7" hidden="1">'6'!#REF!</definedName>
    <definedName name="Z_D2454DF7_9151_402B_B9E4_208D72282370_.wvu.Cols" localSheetId="8" hidden="1">'7'!#REF!</definedName>
    <definedName name="Z_D2454DF7_9151_402B_B9E4_208D72282370_.wvu.Cols" localSheetId="9" hidden="1">'8'!#REF!</definedName>
    <definedName name="Z_D2454DF7_9151_402B_B9E4_208D72282370_.wvu.Cols" localSheetId="10" hidden="1">'9'!#REF!</definedName>
    <definedName name="Z_D2454DF7_9151_402B_B9E4_208D72282370_.wvu.PrintArea" localSheetId="12" hidden="1">'11'!$A$1:$R$96</definedName>
    <definedName name="Z_D2454DF7_9151_402B_B9E4_208D72282370_.wvu.PrintArea" localSheetId="14" hidden="1">'13'!$A$1:$R$96</definedName>
    <definedName name="Z_D2454DF7_9151_402B_B9E4_208D72282370_.wvu.PrintArea" localSheetId="15" hidden="1">'14'!$A$1:$T$8</definedName>
    <definedName name="Z_D2454DF7_9151_402B_B9E4_208D72282370_.wvu.PrintArea" localSheetId="16" hidden="1">'15'!$A$1:$R$91</definedName>
    <definedName name="Z_D2454DF7_9151_402B_B9E4_208D72282370_.wvu.PrintArea" localSheetId="17" hidden="1">'16'!$A$1:$T$8</definedName>
    <definedName name="Z_D2454DF7_9151_402B_B9E4_208D72282370_.wvu.PrintArea" localSheetId="18" hidden="1">'17'!$A$1:$R$96</definedName>
    <definedName name="Z_D2454DF7_9151_402B_B9E4_208D72282370_.wvu.PrintArea" localSheetId="19" hidden="1">'18'!$A$1:$T$8</definedName>
    <definedName name="Z_D2454DF7_9151_402B_B9E4_208D72282370_.wvu.PrintArea" localSheetId="20" hidden="1">'19'!$A$1:$R$84</definedName>
    <definedName name="Z_D2454DF7_9151_402B_B9E4_208D72282370_.wvu.PrintArea" localSheetId="4" hidden="1">'3'!$A$1:$S$58</definedName>
    <definedName name="Z_D2454DF7_9151_402B_B9E4_208D72282370_.wvu.PrintArea" localSheetId="6" hidden="1">'5'!$A$1:$R$96</definedName>
    <definedName name="Z_D2454DF7_9151_402B_B9E4_208D72282370_.wvu.PrintArea" localSheetId="8" hidden="1">'7'!$A$1:$R$96</definedName>
    <definedName name="Z_D2454DF7_9151_402B_B9E4_208D72282370_.wvu.PrintArea" localSheetId="10" hidden="1">'9'!$A$1:$R$96</definedName>
    <definedName name="Z_D2454DF7_9151_402B_B9E4_208D72282370_.wvu.PrintArea" localSheetId="0" hidden="1">Indice!$B$1:$N$17</definedName>
  </definedNames>
  <calcPr calcId="152511"/>
  <customWorkbookViews>
    <customWorkbookView name="Maria João Lima - Vista pessoal" guid="{D2454DF7-9151-402B-B9E4-208D72282370}" mergeInterval="0" personalView="1" maximized="1" windowWidth="1436" windowHeight="675" activeSheetId="23"/>
  </customWorkbookViews>
</workbook>
</file>

<file path=xl/calcChain.xml><?xml version="1.0" encoding="utf-8"?>
<calcChain xmlns="http://schemas.openxmlformats.org/spreadsheetml/2006/main">
  <c r="Q30" i="58" l="1"/>
  <c r="P30" i="58"/>
  <c r="Q28" i="58"/>
  <c r="P28" i="58"/>
  <c r="P32" i="58" s="1"/>
  <c r="Q19" i="58"/>
  <c r="Q20" i="58" s="1"/>
  <c r="P19" i="58"/>
  <c r="Q17" i="58"/>
  <c r="P17" i="58"/>
  <c r="P23" i="58" s="1"/>
  <c r="Q8" i="58"/>
  <c r="P8" i="58"/>
  <c r="Q6" i="58"/>
  <c r="Q12" i="58" s="1"/>
  <c r="P6" i="58"/>
  <c r="P12" i="58" s="1"/>
  <c r="Q29" i="58"/>
  <c r="Q26" i="58"/>
  <c r="P26" i="58"/>
  <c r="Q15" i="58"/>
  <c r="P15" i="58"/>
  <c r="Q31" i="58" l="1"/>
  <c r="Q21" i="58"/>
  <c r="P10" i="58"/>
  <c r="Q9" i="58"/>
  <c r="Q10" i="58"/>
  <c r="Q11" i="58" s="1"/>
  <c r="Q18" i="58"/>
  <c r="P21" i="58"/>
  <c r="Q22" i="58" s="1"/>
  <c r="Q23" i="58"/>
  <c r="Q32" i="58"/>
  <c r="Q33" i="58" s="1"/>
  <c r="Q7" i="58"/>
  <c r="O30" i="58" l="1"/>
  <c r="N30" i="58"/>
  <c r="O28" i="58"/>
  <c r="N28" i="58"/>
  <c r="O19" i="58"/>
  <c r="N19" i="58"/>
  <c r="O17" i="58"/>
  <c r="N17" i="58"/>
  <c r="O8" i="58"/>
  <c r="N8" i="58"/>
  <c r="O6" i="58"/>
  <c r="N6" i="58"/>
  <c r="T63" i="60"/>
  <c r="AQ29" i="60"/>
  <c r="AQ30" i="60"/>
  <c r="AQ31" i="60"/>
  <c r="AQ32" i="60"/>
  <c r="AQ33" i="60"/>
  <c r="AQ34" i="60"/>
  <c r="AQ35" i="60"/>
  <c r="AQ36" i="60"/>
  <c r="AQ37" i="60"/>
  <c r="AQ38" i="60"/>
  <c r="AQ39" i="60"/>
  <c r="AQ40" i="60"/>
  <c r="AF41" i="60" l="1"/>
  <c r="J41" i="60"/>
  <c r="AP19" i="60"/>
  <c r="T19" i="60"/>
  <c r="T20" i="60"/>
  <c r="P79" i="70"/>
  <c r="Q79" i="70"/>
  <c r="R79" i="70"/>
  <c r="P80" i="70"/>
  <c r="Q80" i="70"/>
  <c r="R80" i="70" s="1"/>
  <c r="P81" i="70"/>
  <c r="Q81" i="70"/>
  <c r="R81" i="70"/>
  <c r="Q82" i="70"/>
  <c r="M79" i="70"/>
  <c r="N79" i="70"/>
  <c r="M80" i="70"/>
  <c r="N80" i="70"/>
  <c r="M81" i="70"/>
  <c r="N81" i="70"/>
  <c r="F79" i="70"/>
  <c r="F80" i="70"/>
  <c r="F81" i="70"/>
  <c r="P53" i="70"/>
  <c r="Q53" i="70"/>
  <c r="R53" i="70"/>
  <c r="P54" i="70"/>
  <c r="Q54" i="70"/>
  <c r="R54" i="70" s="1"/>
  <c r="P55" i="70"/>
  <c r="Q55" i="70"/>
  <c r="R55" i="70"/>
  <c r="M53" i="70"/>
  <c r="N53" i="70"/>
  <c r="M54" i="70"/>
  <c r="N54" i="70"/>
  <c r="M55" i="70"/>
  <c r="N55" i="70"/>
  <c r="F53" i="70"/>
  <c r="G53" i="70"/>
  <c r="F54" i="70"/>
  <c r="G54" i="70"/>
  <c r="F55" i="70"/>
  <c r="G55" i="70"/>
  <c r="P88" i="68"/>
  <c r="Q88" i="68"/>
  <c r="R88" i="68"/>
  <c r="P89" i="68"/>
  <c r="Q89" i="68"/>
  <c r="R89" i="68" s="1"/>
  <c r="P90" i="68"/>
  <c r="Q90" i="68"/>
  <c r="R90" i="68"/>
  <c r="P91" i="68"/>
  <c r="Q91" i="68"/>
  <c r="R91" i="68" s="1"/>
  <c r="P92" i="68"/>
  <c r="Q92" i="68"/>
  <c r="R92" i="68"/>
  <c r="P93" i="68"/>
  <c r="Q93" i="68"/>
  <c r="R93" i="68" s="1"/>
  <c r="P94" i="68"/>
  <c r="Q94" i="68"/>
  <c r="R94" i="68"/>
  <c r="M88" i="68"/>
  <c r="M89" i="68"/>
  <c r="M90" i="68"/>
  <c r="M91" i="68"/>
  <c r="M92" i="68"/>
  <c r="M93" i="68"/>
  <c r="M94" i="68"/>
  <c r="F88" i="68"/>
  <c r="F89" i="68"/>
  <c r="F90" i="68"/>
  <c r="F91" i="68"/>
  <c r="F92" i="68"/>
  <c r="F93" i="68"/>
  <c r="F94" i="68"/>
  <c r="P71" i="66"/>
  <c r="Q71" i="66"/>
  <c r="R71" i="66" s="1"/>
  <c r="P72" i="66"/>
  <c r="Q72" i="66"/>
  <c r="P73" i="66"/>
  <c r="Q73" i="66"/>
  <c r="P74" i="66"/>
  <c r="Q74" i="66"/>
  <c r="P75" i="66"/>
  <c r="Q75" i="66"/>
  <c r="R75" i="66"/>
  <c r="Q76" i="66"/>
  <c r="P77" i="66"/>
  <c r="Q77" i="66"/>
  <c r="R77" i="66" s="1"/>
  <c r="P78" i="66"/>
  <c r="Q78" i="66"/>
  <c r="Q79" i="66"/>
  <c r="P80" i="66"/>
  <c r="Q80" i="66"/>
  <c r="P81" i="66"/>
  <c r="Q81" i="66"/>
  <c r="Q82" i="66"/>
  <c r="P83" i="66"/>
  <c r="Q83" i="66"/>
  <c r="R83" i="66"/>
  <c r="Q84" i="66"/>
  <c r="P85" i="66"/>
  <c r="Q85" i="66"/>
  <c r="R85" i="66" s="1"/>
  <c r="P86" i="66"/>
  <c r="Q86" i="66"/>
  <c r="P87" i="66"/>
  <c r="Q87" i="66"/>
  <c r="R87" i="66" s="1"/>
  <c r="Q88" i="66"/>
  <c r="M71" i="66"/>
  <c r="M72" i="66"/>
  <c r="M73" i="66"/>
  <c r="M74" i="66"/>
  <c r="M75" i="66"/>
  <c r="M77" i="66"/>
  <c r="M78" i="66"/>
  <c r="M80" i="66"/>
  <c r="M81" i="66"/>
  <c r="M83" i="66"/>
  <c r="M85" i="66"/>
  <c r="M86" i="66"/>
  <c r="M87" i="66"/>
  <c r="F71" i="66"/>
  <c r="F72" i="66"/>
  <c r="F73" i="66"/>
  <c r="F74" i="66"/>
  <c r="F75" i="66"/>
  <c r="F77" i="66"/>
  <c r="F78" i="66"/>
  <c r="F80" i="66"/>
  <c r="F81" i="66"/>
  <c r="F83" i="66"/>
  <c r="F85" i="66"/>
  <c r="F86" i="66"/>
  <c r="F87" i="66"/>
  <c r="P17" i="66"/>
  <c r="Q17" i="66"/>
  <c r="P18" i="66"/>
  <c r="Q18" i="66"/>
  <c r="R18" i="66"/>
  <c r="P19" i="66"/>
  <c r="Q19" i="66"/>
  <c r="R19" i="66" s="1"/>
  <c r="P20" i="66"/>
  <c r="Q20" i="66"/>
  <c r="R20" i="66" s="1"/>
  <c r="P21" i="66"/>
  <c r="Q21" i="66"/>
  <c r="P22" i="66"/>
  <c r="Q22" i="66"/>
  <c r="R22" i="66"/>
  <c r="P23" i="66"/>
  <c r="Q23" i="66"/>
  <c r="R23" i="66" s="1"/>
  <c r="P24" i="66"/>
  <c r="Q24" i="66"/>
  <c r="R24" i="66" s="1"/>
  <c r="Q25" i="66"/>
  <c r="P26" i="66"/>
  <c r="Q26" i="66"/>
  <c r="R26" i="66" s="1"/>
  <c r="P27" i="66"/>
  <c r="Q27" i="66"/>
  <c r="P28" i="66"/>
  <c r="Q28" i="66"/>
  <c r="R28" i="66"/>
  <c r="P29" i="66"/>
  <c r="Q29" i="66"/>
  <c r="R29" i="66" s="1"/>
  <c r="P30" i="66"/>
  <c r="Q30" i="66"/>
  <c r="R30" i="66" s="1"/>
  <c r="M17" i="66"/>
  <c r="M18" i="66"/>
  <c r="M19" i="66"/>
  <c r="M20" i="66"/>
  <c r="M21" i="66"/>
  <c r="M22" i="66"/>
  <c r="M23" i="66"/>
  <c r="M24" i="66"/>
  <c r="M26" i="66"/>
  <c r="M27" i="66"/>
  <c r="M28" i="66"/>
  <c r="M29" i="66"/>
  <c r="F17" i="66"/>
  <c r="F18" i="66"/>
  <c r="F19" i="66"/>
  <c r="F20" i="66"/>
  <c r="F21" i="66"/>
  <c r="F22" i="66"/>
  <c r="F23" i="66"/>
  <c r="F24" i="66"/>
  <c r="F26" i="66"/>
  <c r="F27" i="66"/>
  <c r="F28" i="66"/>
  <c r="D8" i="65"/>
  <c r="E8" i="65"/>
  <c r="R81" i="66" l="1"/>
  <c r="R80" i="66"/>
  <c r="R73" i="66"/>
  <c r="R72" i="66"/>
  <c r="R86" i="66"/>
  <c r="R78" i="66"/>
  <c r="R74" i="66"/>
  <c r="R27" i="66"/>
  <c r="R21" i="66"/>
  <c r="R17" i="66"/>
  <c r="P81" i="47"/>
  <c r="Q81" i="47"/>
  <c r="P82" i="47"/>
  <c r="Q82" i="47"/>
  <c r="R82" i="47"/>
  <c r="P83" i="47"/>
  <c r="Q83" i="47"/>
  <c r="R83" i="47" s="1"/>
  <c r="P84" i="47"/>
  <c r="Q84" i="47"/>
  <c r="R84" i="47" s="1"/>
  <c r="Q85" i="47"/>
  <c r="P86" i="47"/>
  <c r="Q86" i="47"/>
  <c r="R86" i="47" s="1"/>
  <c r="P87" i="47"/>
  <c r="Q87" i="47"/>
  <c r="Q88" i="47"/>
  <c r="P89" i="47"/>
  <c r="Q89" i="47"/>
  <c r="P90" i="47"/>
  <c r="Q90" i="47"/>
  <c r="R90" i="47"/>
  <c r="P91" i="47"/>
  <c r="Q91" i="47"/>
  <c r="R91" i="47" s="1"/>
  <c r="P92" i="47"/>
  <c r="Q92" i="47"/>
  <c r="R92" i="47" s="1"/>
  <c r="P93" i="47"/>
  <c r="Q93" i="47"/>
  <c r="M81" i="47"/>
  <c r="M82" i="47"/>
  <c r="M83" i="47"/>
  <c r="M84" i="47"/>
  <c r="M86" i="47"/>
  <c r="M87" i="47"/>
  <c r="M89" i="47"/>
  <c r="M90" i="47"/>
  <c r="M91" i="47"/>
  <c r="M92" i="47"/>
  <c r="M93" i="47"/>
  <c r="M94" i="47"/>
  <c r="F81" i="47"/>
  <c r="F82" i="47"/>
  <c r="F83" i="47"/>
  <c r="F84" i="47"/>
  <c r="F86" i="47"/>
  <c r="F87" i="47"/>
  <c r="F89" i="47"/>
  <c r="F90" i="47"/>
  <c r="F91" i="47"/>
  <c r="F92" i="47"/>
  <c r="F93" i="47"/>
  <c r="F94" i="47"/>
  <c r="P43" i="47"/>
  <c r="Q43" i="47"/>
  <c r="R43" i="47"/>
  <c r="P44" i="47"/>
  <c r="Q44" i="47"/>
  <c r="R44" i="47" s="1"/>
  <c r="P45" i="47"/>
  <c r="Q45" i="47"/>
  <c r="R45" i="47"/>
  <c r="P46" i="47"/>
  <c r="Q46" i="47"/>
  <c r="R46" i="47" s="1"/>
  <c r="P47" i="47"/>
  <c r="Q47" i="47"/>
  <c r="R47" i="47"/>
  <c r="P48" i="47"/>
  <c r="Q48" i="47"/>
  <c r="R48" i="47" s="1"/>
  <c r="P49" i="47"/>
  <c r="Q49" i="47"/>
  <c r="R49" i="47"/>
  <c r="P50" i="47"/>
  <c r="Q50" i="47"/>
  <c r="R50" i="47" s="1"/>
  <c r="P51" i="47"/>
  <c r="Q51" i="47"/>
  <c r="R51" i="47"/>
  <c r="P52" i="47"/>
  <c r="Q52" i="47"/>
  <c r="R52" i="47" s="1"/>
  <c r="P53" i="47"/>
  <c r="Q53" i="47"/>
  <c r="R53" i="47"/>
  <c r="P54" i="47"/>
  <c r="Q54" i="47"/>
  <c r="R54" i="47" s="1"/>
  <c r="P55" i="47"/>
  <c r="Q55" i="47"/>
  <c r="R55" i="47"/>
  <c r="P56" i="47"/>
  <c r="Q56" i="47"/>
  <c r="R56" i="47" s="1"/>
  <c r="P57" i="47"/>
  <c r="Q57" i="47"/>
  <c r="R57" i="47"/>
  <c r="Q58" i="47"/>
  <c r="P59" i="47"/>
  <c r="Q59" i="47"/>
  <c r="R59" i="47" s="1"/>
  <c r="P60" i="47"/>
  <c r="Q60" i="47"/>
  <c r="R60" i="47"/>
  <c r="M44" i="47"/>
  <c r="M45" i="47"/>
  <c r="M46" i="47"/>
  <c r="M47" i="47"/>
  <c r="M48" i="47"/>
  <c r="M49" i="47"/>
  <c r="M50" i="47"/>
  <c r="M51" i="47"/>
  <c r="M52" i="47"/>
  <c r="M53" i="47"/>
  <c r="M54" i="47"/>
  <c r="M55" i="47"/>
  <c r="M56" i="47"/>
  <c r="M57" i="47"/>
  <c r="M59" i="47"/>
  <c r="F44" i="47"/>
  <c r="F45" i="47"/>
  <c r="F46" i="47"/>
  <c r="F47" i="47"/>
  <c r="F48" i="47"/>
  <c r="F49" i="47"/>
  <c r="F50" i="47"/>
  <c r="F51" i="47"/>
  <c r="F52" i="47"/>
  <c r="F53" i="47"/>
  <c r="F54" i="47"/>
  <c r="F55" i="47"/>
  <c r="F56" i="47"/>
  <c r="F57" i="47"/>
  <c r="P30" i="47"/>
  <c r="Q30" i="47"/>
  <c r="R30" i="47" s="1"/>
  <c r="P31" i="47"/>
  <c r="Q31" i="47"/>
  <c r="R31" i="47"/>
  <c r="M30" i="47"/>
  <c r="N30" i="47"/>
  <c r="M31" i="47"/>
  <c r="N31" i="47"/>
  <c r="F30" i="47"/>
  <c r="M94" i="46"/>
  <c r="P94" i="46"/>
  <c r="Q94" i="46"/>
  <c r="F94" i="46"/>
  <c r="F58" i="46"/>
  <c r="F59" i="46"/>
  <c r="R58" i="46"/>
  <c r="R59" i="46"/>
  <c r="M58" i="46"/>
  <c r="P58" i="46"/>
  <c r="M59" i="46"/>
  <c r="P59" i="46"/>
  <c r="R87" i="47" l="1"/>
  <c r="R93" i="47"/>
  <c r="R89" i="47"/>
  <c r="R81" i="47"/>
  <c r="R94" i="46"/>
  <c r="Q52" i="66"/>
  <c r="P53" i="66"/>
  <c r="Q53" i="66"/>
  <c r="M53" i="66"/>
  <c r="M54" i="66"/>
  <c r="F53" i="66"/>
  <c r="F54" i="66"/>
  <c r="P87" i="48"/>
  <c r="Q87" i="48"/>
  <c r="R87" i="48"/>
  <c r="P88" i="48"/>
  <c r="Q88" i="48"/>
  <c r="R88" i="48" s="1"/>
  <c r="P89" i="48"/>
  <c r="Q89" i="48"/>
  <c r="R89" i="48" s="1"/>
  <c r="P90" i="48"/>
  <c r="Q90" i="48"/>
  <c r="P91" i="48"/>
  <c r="Q91" i="48"/>
  <c r="R91" i="48" s="1"/>
  <c r="P92" i="48"/>
  <c r="Q92" i="48"/>
  <c r="P93" i="48"/>
  <c r="Q93" i="48"/>
  <c r="P94" i="48"/>
  <c r="Q94" i="48"/>
  <c r="M87" i="48"/>
  <c r="M88" i="48"/>
  <c r="M89" i="48"/>
  <c r="M90" i="48"/>
  <c r="M91" i="48"/>
  <c r="M92" i="48"/>
  <c r="F87" i="48"/>
  <c r="F88" i="48"/>
  <c r="F89" i="48"/>
  <c r="F90" i="48"/>
  <c r="F91" i="48"/>
  <c r="F92" i="48"/>
  <c r="F87" i="36"/>
  <c r="F88" i="36"/>
  <c r="M87" i="36"/>
  <c r="P87" i="36"/>
  <c r="Q87" i="36"/>
  <c r="R87" i="36" s="1"/>
  <c r="N14" i="58"/>
  <c r="R53" i="66" l="1"/>
  <c r="R92" i="48"/>
  <c r="R90" i="48"/>
  <c r="D63" i="70" l="1"/>
  <c r="D64" i="70"/>
  <c r="D65" i="70"/>
  <c r="D66" i="70"/>
  <c r="D67" i="70"/>
  <c r="D68" i="70"/>
  <c r="D69" i="70"/>
  <c r="D70" i="70"/>
  <c r="D71" i="70"/>
  <c r="D72" i="70"/>
  <c r="D73" i="70"/>
  <c r="D74" i="70"/>
  <c r="D75" i="70"/>
  <c r="D76" i="70"/>
  <c r="D77" i="70"/>
  <c r="D78" i="70"/>
  <c r="D79" i="70"/>
  <c r="D80" i="70"/>
  <c r="D81" i="70"/>
  <c r="D82" i="70"/>
  <c r="M66" i="70"/>
  <c r="P66" i="70"/>
  <c r="Q66" i="70"/>
  <c r="M67" i="70"/>
  <c r="P67" i="70"/>
  <c r="Q67" i="70"/>
  <c r="F66" i="70"/>
  <c r="F67" i="70"/>
  <c r="M69" i="70"/>
  <c r="P69" i="70"/>
  <c r="Q69" i="70"/>
  <c r="M70" i="70"/>
  <c r="P70" i="70"/>
  <c r="Q70" i="70"/>
  <c r="M71" i="70"/>
  <c r="P71" i="70"/>
  <c r="Q71" i="70"/>
  <c r="M72" i="70"/>
  <c r="P72" i="70"/>
  <c r="Q72" i="70"/>
  <c r="M73" i="70"/>
  <c r="P73" i="70"/>
  <c r="Q73" i="70"/>
  <c r="M74" i="70"/>
  <c r="P74" i="70"/>
  <c r="Q74" i="70"/>
  <c r="M75" i="70"/>
  <c r="P75" i="70"/>
  <c r="Q75" i="70"/>
  <c r="M76" i="70"/>
  <c r="P76" i="70"/>
  <c r="Q76" i="70"/>
  <c r="M77" i="70"/>
  <c r="P77" i="70"/>
  <c r="Q77" i="70"/>
  <c r="M78" i="70"/>
  <c r="P78" i="70"/>
  <c r="Q78" i="70"/>
  <c r="F69" i="70"/>
  <c r="F70" i="70"/>
  <c r="F71" i="70"/>
  <c r="F72" i="70"/>
  <c r="F73" i="70"/>
  <c r="F74" i="70"/>
  <c r="F75" i="70"/>
  <c r="F76" i="70"/>
  <c r="F77" i="70"/>
  <c r="F78" i="70"/>
  <c r="P52" i="70"/>
  <c r="Q52" i="70"/>
  <c r="M52" i="70"/>
  <c r="F52" i="70"/>
  <c r="M19" i="70"/>
  <c r="P19" i="70"/>
  <c r="Q19" i="70"/>
  <c r="M20" i="70"/>
  <c r="P20" i="70"/>
  <c r="Q20" i="70"/>
  <c r="M21" i="70"/>
  <c r="P21" i="70"/>
  <c r="Q21" i="70"/>
  <c r="R21" i="70"/>
  <c r="M22" i="70"/>
  <c r="P22" i="70"/>
  <c r="Q22" i="70"/>
  <c r="M23" i="70"/>
  <c r="P23" i="70"/>
  <c r="Q23" i="70"/>
  <c r="R23" i="70" s="1"/>
  <c r="M24" i="70"/>
  <c r="P24" i="70"/>
  <c r="Q24" i="70"/>
  <c r="M25" i="70"/>
  <c r="P25" i="70"/>
  <c r="Q25" i="70"/>
  <c r="R25" i="70" s="1"/>
  <c r="M26" i="70"/>
  <c r="P26" i="70"/>
  <c r="Q26" i="70"/>
  <c r="M27" i="70"/>
  <c r="P27" i="70"/>
  <c r="Q27" i="70"/>
  <c r="M28" i="70"/>
  <c r="P28" i="70"/>
  <c r="Q28" i="70"/>
  <c r="M29" i="70"/>
  <c r="P29" i="70"/>
  <c r="Q29" i="70"/>
  <c r="R29" i="70" s="1"/>
  <c r="M30" i="70"/>
  <c r="P30" i="70"/>
  <c r="Q30" i="70"/>
  <c r="M31" i="70"/>
  <c r="P31" i="70"/>
  <c r="Q31" i="70"/>
  <c r="R31" i="70" s="1"/>
  <c r="F19" i="70"/>
  <c r="F20" i="70"/>
  <c r="F21" i="70"/>
  <c r="F22" i="70"/>
  <c r="F23" i="70"/>
  <c r="F24" i="70"/>
  <c r="F25" i="70"/>
  <c r="F26" i="70"/>
  <c r="F27" i="70"/>
  <c r="F28" i="70"/>
  <c r="F29" i="70"/>
  <c r="F30" i="70"/>
  <c r="F31" i="70"/>
  <c r="M82" i="68"/>
  <c r="P82" i="68"/>
  <c r="Q82" i="68"/>
  <c r="M83" i="68"/>
  <c r="P83" i="68"/>
  <c r="Q83" i="68"/>
  <c r="M84" i="68"/>
  <c r="P84" i="68"/>
  <c r="Q84" i="68"/>
  <c r="M85" i="68"/>
  <c r="P85" i="68"/>
  <c r="Q85" i="68"/>
  <c r="M86" i="68"/>
  <c r="P86" i="68"/>
  <c r="Q86" i="68"/>
  <c r="M87" i="68"/>
  <c r="P87" i="68"/>
  <c r="Q87" i="68"/>
  <c r="F82" i="68"/>
  <c r="F83" i="68"/>
  <c r="F84" i="68"/>
  <c r="F85" i="68"/>
  <c r="F86" i="68"/>
  <c r="F87" i="68"/>
  <c r="J61" i="68"/>
  <c r="I61" i="68"/>
  <c r="C61" i="68"/>
  <c r="B61" i="68"/>
  <c r="M60" i="68"/>
  <c r="P60" i="68"/>
  <c r="Q60" i="68"/>
  <c r="R60" i="68" s="1"/>
  <c r="F60" i="68"/>
  <c r="M70" i="66"/>
  <c r="P70" i="66"/>
  <c r="Q70" i="66"/>
  <c r="M89" i="66"/>
  <c r="P89" i="66"/>
  <c r="Q89" i="66"/>
  <c r="F70" i="66"/>
  <c r="F89" i="66"/>
  <c r="M47" i="66"/>
  <c r="P47" i="66"/>
  <c r="Q47" i="66"/>
  <c r="M48" i="66"/>
  <c r="P48" i="66"/>
  <c r="Q48" i="66"/>
  <c r="M49" i="66"/>
  <c r="P49" i="66"/>
  <c r="Q49" i="66"/>
  <c r="M50" i="66"/>
  <c r="P50" i="66"/>
  <c r="Q50" i="66"/>
  <c r="M51" i="66"/>
  <c r="P51" i="66"/>
  <c r="Q51" i="66"/>
  <c r="P54" i="66"/>
  <c r="Q54" i="66"/>
  <c r="Q55" i="66"/>
  <c r="F47" i="66"/>
  <c r="F48" i="66"/>
  <c r="F49" i="66"/>
  <c r="F50" i="66"/>
  <c r="F51" i="66"/>
  <c r="M30" i="66"/>
  <c r="Q31" i="66"/>
  <c r="F29" i="66"/>
  <c r="F30" i="66"/>
  <c r="M77" i="47"/>
  <c r="P77" i="47"/>
  <c r="Q77" i="47"/>
  <c r="M78" i="47"/>
  <c r="P78" i="47"/>
  <c r="Q78" i="47"/>
  <c r="M79" i="47"/>
  <c r="P79" i="47"/>
  <c r="Q79" i="47"/>
  <c r="M80" i="47"/>
  <c r="P80" i="47"/>
  <c r="Q80" i="47"/>
  <c r="F77" i="47"/>
  <c r="F78" i="47"/>
  <c r="F79" i="47"/>
  <c r="F80" i="47"/>
  <c r="M60" i="47"/>
  <c r="P25" i="47"/>
  <c r="Q25" i="47"/>
  <c r="R25" i="47" s="1"/>
  <c r="P26" i="47"/>
  <c r="Q26" i="47"/>
  <c r="P27" i="47"/>
  <c r="Q27" i="47"/>
  <c r="P28" i="47"/>
  <c r="Q28" i="47"/>
  <c r="P29" i="47"/>
  <c r="Q29" i="47"/>
  <c r="R29" i="47" s="1"/>
  <c r="M25" i="47"/>
  <c r="M26" i="47"/>
  <c r="M27" i="47"/>
  <c r="M28" i="47"/>
  <c r="M29" i="47"/>
  <c r="F27" i="47"/>
  <c r="F28" i="47"/>
  <c r="F29" i="47"/>
  <c r="F25" i="47"/>
  <c r="F26" i="47"/>
  <c r="D7" i="47"/>
  <c r="E7" i="47"/>
  <c r="D8" i="47"/>
  <c r="E8" i="47"/>
  <c r="D9" i="47"/>
  <c r="E9" i="47"/>
  <c r="D10" i="47"/>
  <c r="E10" i="47"/>
  <c r="D11" i="47"/>
  <c r="E11" i="47"/>
  <c r="D12" i="47"/>
  <c r="E12" i="47"/>
  <c r="D13" i="47"/>
  <c r="E13" i="47"/>
  <c r="D14" i="47"/>
  <c r="E14" i="47"/>
  <c r="D15" i="47"/>
  <c r="E15" i="47"/>
  <c r="D16" i="47"/>
  <c r="E16" i="47"/>
  <c r="D17" i="47"/>
  <c r="E17" i="47"/>
  <c r="D18" i="47"/>
  <c r="E18" i="47"/>
  <c r="D19" i="47"/>
  <c r="E19" i="47"/>
  <c r="D20" i="47"/>
  <c r="E20" i="47"/>
  <c r="D21" i="47"/>
  <c r="E21" i="47"/>
  <c r="D22" i="47"/>
  <c r="E22" i="47"/>
  <c r="D23" i="47"/>
  <c r="E23" i="47"/>
  <c r="D24" i="47"/>
  <c r="E24" i="47"/>
  <c r="D25" i="47"/>
  <c r="E25" i="47"/>
  <c r="D26" i="47"/>
  <c r="E26" i="47"/>
  <c r="D27" i="47"/>
  <c r="E27" i="47"/>
  <c r="D28" i="47"/>
  <c r="E28" i="47"/>
  <c r="D29" i="47"/>
  <c r="E29" i="47"/>
  <c r="D30" i="47"/>
  <c r="E30" i="47"/>
  <c r="G30" i="47" s="1"/>
  <c r="D31" i="47"/>
  <c r="E31" i="47"/>
  <c r="M76" i="46"/>
  <c r="P76" i="46"/>
  <c r="Q76" i="46"/>
  <c r="M77" i="46"/>
  <c r="P77" i="46"/>
  <c r="Q77" i="46"/>
  <c r="M78" i="46"/>
  <c r="P78" i="46"/>
  <c r="Q78" i="46"/>
  <c r="M79" i="46"/>
  <c r="P79" i="46"/>
  <c r="Q79" i="46"/>
  <c r="M80" i="46"/>
  <c r="P80" i="46"/>
  <c r="Q80" i="46"/>
  <c r="M81" i="46"/>
  <c r="P81" i="46"/>
  <c r="Q81" i="46"/>
  <c r="M82" i="46"/>
  <c r="P82" i="46"/>
  <c r="Q82" i="46"/>
  <c r="M83" i="46"/>
  <c r="P83" i="46"/>
  <c r="Q83" i="46"/>
  <c r="R83" i="46" s="1"/>
  <c r="M84" i="46"/>
  <c r="P84" i="46"/>
  <c r="Q84" i="46"/>
  <c r="M85" i="46"/>
  <c r="P85" i="46"/>
  <c r="Q85" i="46"/>
  <c r="M86" i="46"/>
  <c r="P86" i="46"/>
  <c r="Q86" i="46"/>
  <c r="M87" i="46"/>
  <c r="P87" i="46"/>
  <c r="Q87" i="46"/>
  <c r="M88" i="46"/>
  <c r="P88" i="46"/>
  <c r="Q88" i="46"/>
  <c r="M89" i="46"/>
  <c r="P89" i="46"/>
  <c r="Q89" i="46"/>
  <c r="M90" i="46"/>
  <c r="P90" i="46"/>
  <c r="Q90" i="46"/>
  <c r="M91" i="46"/>
  <c r="P91" i="46"/>
  <c r="Q91" i="46"/>
  <c r="M92" i="46"/>
  <c r="P92" i="46"/>
  <c r="Q92" i="46"/>
  <c r="M93" i="46"/>
  <c r="P93" i="46"/>
  <c r="Q93" i="46"/>
  <c r="F76" i="46"/>
  <c r="F77" i="46"/>
  <c r="F78" i="46"/>
  <c r="F79" i="46"/>
  <c r="F80" i="46"/>
  <c r="F81" i="46"/>
  <c r="F82" i="46"/>
  <c r="F83" i="46"/>
  <c r="F84" i="46"/>
  <c r="P56" i="46"/>
  <c r="Q56" i="46"/>
  <c r="Q57" i="46"/>
  <c r="M56" i="46"/>
  <c r="F56" i="46"/>
  <c r="P24" i="46"/>
  <c r="Q24" i="46"/>
  <c r="R24" i="46" s="1"/>
  <c r="P25" i="46"/>
  <c r="Q25" i="46"/>
  <c r="P26" i="46"/>
  <c r="Q26" i="46"/>
  <c r="P27" i="46"/>
  <c r="Q27" i="46"/>
  <c r="M24" i="46"/>
  <c r="M25" i="46"/>
  <c r="F24" i="46"/>
  <c r="F25" i="46"/>
  <c r="P84" i="36"/>
  <c r="Q84" i="36"/>
  <c r="R84" i="36" s="1"/>
  <c r="P85" i="36"/>
  <c r="Q85" i="36"/>
  <c r="P86" i="36"/>
  <c r="Q86" i="36"/>
  <c r="P88" i="36"/>
  <c r="Q88" i="36"/>
  <c r="R88" i="36" s="1"/>
  <c r="P89" i="36"/>
  <c r="Q89" i="36"/>
  <c r="R89" i="36" s="1"/>
  <c r="P90" i="36"/>
  <c r="Q90" i="36"/>
  <c r="R90" i="36" s="1"/>
  <c r="P91" i="36"/>
  <c r="Q91" i="36"/>
  <c r="R91" i="36" s="1"/>
  <c r="P92" i="36"/>
  <c r="Q92" i="36"/>
  <c r="R92" i="36" s="1"/>
  <c r="P93" i="36"/>
  <c r="Q93" i="36"/>
  <c r="Q94" i="36"/>
  <c r="M84" i="36"/>
  <c r="M85" i="36"/>
  <c r="M89" i="36"/>
  <c r="M90" i="36"/>
  <c r="M91" i="36"/>
  <c r="M92" i="36"/>
  <c r="M93" i="36"/>
  <c r="F84" i="36"/>
  <c r="F85" i="36"/>
  <c r="F86" i="36"/>
  <c r="F89" i="36"/>
  <c r="F90" i="36"/>
  <c r="F91" i="36"/>
  <c r="F92" i="36"/>
  <c r="P87" i="3"/>
  <c r="Q87" i="3"/>
  <c r="P88" i="3"/>
  <c r="Q88" i="3"/>
  <c r="P89" i="3"/>
  <c r="Q89" i="3"/>
  <c r="P90" i="3"/>
  <c r="Q90" i="3"/>
  <c r="P91" i="3"/>
  <c r="Q91" i="3"/>
  <c r="P92" i="3"/>
  <c r="Q92" i="3"/>
  <c r="P93" i="3"/>
  <c r="Q93" i="3"/>
  <c r="P94" i="3"/>
  <c r="Q94" i="3"/>
  <c r="M87" i="3"/>
  <c r="M88" i="3"/>
  <c r="M89" i="3"/>
  <c r="M90" i="3"/>
  <c r="M91" i="3"/>
  <c r="M92" i="3"/>
  <c r="M93" i="3"/>
  <c r="F87" i="3"/>
  <c r="F88" i="3"/>
  <c r="F89" i="3"/>
  <c r="F90" i="3"/>
  <c r="F91" i="3"/>
  <c r="F92" i="3"/>
  <c r="F93" i="3"/>
  <c r="R73" i="70" l="1"/>
  <c r="R69" i="70"/>
  <c r="R66" i="70"/>
  <c r="R87" i="68"/>
  <c r="R85" i="68"/>
  <c r="R83" i="68"/>
  <c r="F61" i="68"/>
  <c r="R51" i="66"/>
  <c r="R50" i="66"/>
  <c r="R47" i="66"/>
  <c r="R92" i="46"/>
  <c r="R26" i="46"/>
  <c r="R25" i="46"/>
  <c r="R91" i="3"/>
  <c r="R87" i="3"/>
  <c r="R93" i="3"/>
  <c r="R92" i="3"/>
  <c r="R52" i="70"/>
  <c r="R30" i="70"/>
  <c r="R22" i="70"/>
  <c r="R84" i="68"/>
  <c r="P61" i="68"/>
  <c r="R61" i="68" s="1"/>
  <c r="Q61" i="68"/>
  <c r="R89" i="66"/>
  <c r="R70" i="66"/>
  <c r="R49" i="66"/>
  <c r="R54" i="66"/>
  <c r="R48" i="66"/>
  <c r="R77" i="47"/>
  <c r="G29" i="47"/>
  <c r="G28" i="47"/>
  <c r="G27" i="47"/>
  <c r="G26" i="47"/>
  <c r="G25" i="47"/>
  <c r="R27" i="47"/>
  <c r="R26" i="47"/>
  <c r="R28" i="47"/>
  <c r="R91" i="46"/>
  <c r="R87" i="46"/>
  <c r="R85" i="46"/>
  <c r="R76" i="46"/>
  <c r="R93" i="46"/>
  <c r="R84" i="46"/>
  <c r="R79" i="46"/>
  <c r="R77" i="46"/>
  <c r="R56" i="46"/>
  <c r="R27" i="46"/>
  <c r="R86" i="36"/>
  <c r="R85" i="36"/>
  <c r="R93" i="36"/>
  <c r="R89" i="3"/>
  <c r="R88" i="3"/>
  <c r="R94" i="3"/>
  <c r="R90" i="3"/>
  <c r="R76" i="70"/>
  <c r="R74" i="70"/>
  <c r="R72" i="70"/>
  <c r="R70" i="70"/>
  <c r="R67" i="70"/>
  <c r="R78" i="70"/>
  <c r="R77" i="70"/>
  <c r="R75" i="70"/>
  <c r="R71" i="70"/>
  <c r="R27" i="70"/>
  <c r="R26" i="70"/>
  <c r="R19" i="70"/>
  <c r="R28" i="70"/>
  <c r="R24" i="70"/>
  <c r="R20" i="70"/>
  <c r="R86" i="68"/>
  <c r="R82" i="68"/>
  <c r="M61" i="68"/>
  <c r="R79" i="47"/>
  <c r="R78" i="47"/>
  <c r="R80" i="47"/>
  <c r="R89" i="46"/>
  <c r="R88" i="46"/>
  <c r="R81" i="46"/>
  <c r="R80" i="46"/>
  <c r="R90" i="46"/>
  <c r="R86" i="46"/>
  <c r="R82" i="46"/>
  <c r="R78" i="46"/>
  <c r="BK52" i="60"/>
  <c r="BK53" i="60"/>
  <c r="BK54" i="60"/>
  <c r="BL54" i="60" s="1"/>
  <c r="BK55" i="60"/>
  <c r="BL55" i="60" s="1"/>
  <c r="BK56" i="60"/>
  <c r="BL56" i="60" s="1"/>
  <c r="BK57" i="60"/>
  <c r="BL57" i="60" s="1"/>
  <c r="BK58" i="60"/>
  <c r="BL58" i="60" s="1"/>
  <c r="BK59" i="60"/>
  <c r="BL59" i="60" s="1"/>
  <c r="BK60" i="60"/>
  <c r="BL60" i="60" s="1"/>
  <c r="BK61" i="60"/>
  <c r="BL61" i="60" s="1"/>
  <c r="BK62" i="60"/>
  <c r="BL62" i="60" s="1"/>
  <c r="BK51" i="60"/>
  <c r="BJ51" i="60"/>
  <c r="BJ52" i="60"/>
  <c r="BJ53" i="60"/>
  <c r="BJ54" i="60"/>
  <c r="BJ55" i="60"/>
  <c r="BJ56" i="60"/>
  <c r="BJ57" i="60"/>
  <c r="BJ58" i="60"/>
  <c r="BJ59" i="60"/>
  <c r="BJ60" i="60"/>
  <c r="BJ61" i="60"/>
  <c r="BJ62" i="60"/>
  <c r="BA52" i="60"/>
  <c r="BA53" i="60"/>
  <c r="BA51" i="60"/>
  <c r="AZ51" i="60"/>
  <c r="AZ52" i="60"/>
  <c r="AZ53" i="60"/>
  <c r="AZ54" i="60"/>
  <c r="AZ55" i="60"/>
  <c r="AZ56" i="60"/>
  <c r="AZ57" i="60"/>
  <c r="AZ58" i="60"/>
  <c r="AZ59" i="60"/>
  <c r="AZ60" i="60"/>
  <c r="AZ61" i="60"/>
  <c r="AZ62" i="60"/>
  <c r="AQ52" i="60"/>
  <c r="AQ53" i="60"/>
  <c r="AQ54" i="60"/>
  <c r="AQ55" i="60"/>
  <c r="AQ56" i="60"/>
  <c r="AQ57" i="60"/>
  <c r="AQ58" i="60"/>
  <c r="AQ59" i="60"/>
  <c r="AQ60" i="60"/>
  <c r="AQ61" i="60"/>
  <c r="AQ62" i="60"/>
  <c r="AQ51" i="60"/>
  <c r="AP64" i="60"/>
  <c r="AO64" i="60"/>
  <c r="BJ64" i="60" s="1"/>
  <c r="AO65" i="60"/>
  <c r="AO66" i="60"/>
  <c r="BJ66" i="60" s="1"/>
  <c r="AO67" i="60"/>
  <c r="AG52" i="60"/>
  <c r="AG53" i="60"/>
  <c r="AG54" i="60"/>
  <c r="AG55" i="60"/>
  <c r="AG56" i="60"/>
  <c r="AG57" i="60"/>
  <c r="AG58" i="60"/>
  <c r="AG59" i="60"/>
  <c r="AG60" i="60"/>
  <c r="AG61" i="60"/>
  <c r="AG62" i="60"/>
  <c r="AG51" i="60"/>
  <c r="AF65" i="60"/>
  <c r="AG65" i="60" s="1"/>
  <c r="AF64" i="60"/>
  <c r="AE64" i="60"/>
  <c r="AE65" i="60"/>
  <c r="AE66" i="60"/>
  <c r="AE67" i="60"/>
  <c r="AB64" i="60"/>
  <c r="U52" i="60"/>
  <c r="U53" i="60"/>
  <c r="U54" i="60"/>
  <c r="U55" i="60"/>
  <c r="U56" i="60"/>
  <c r="U57" i="60"/>
  <c r="U58" i="60"/>
  <c r="U59" i="60"/>
  <c r="U60" i="60"/>
  <c r="U61" i="60"/>
  <c r="U62" i="60"/>
  <c r="U63" i="60"/>
  <c r="U51" i="60"/>
  <c r="T64" i="60"/>
  <c r="U64" i="60" s="1"/>
  <c r="S64" i="60"/>
  <c r="S65" i="60"/>
  <c r="BJ65" i="60" s="1"/>
  <c r="S66" i="60"/>
  <c r="S67" i="60"/>
  <c r="BJ67" i="60" s="1"/>
  <c r="K52" i="60"/>
  <c r="K53" i="60"/>
  <c r="K54" i="60"/>
  <c r="K55" i="60"/>
  <c r="K56" i="60"/>
  <c r="K57" i="60"/>
  <c r="K58" i="60"/>
  <c r="K59" i="60"/>
  <c r="K60" i="60"/>
  <c r="K61" i="60"/>
  <c r="K62" i="60"/>
  <c r="K51" i="60"/>
  <c r="J63" i="60"/>
  <c r="K63" i="60" s="1"/>
  <c r="J64" i="60"/>
  <c r="I64" i="60"/>
  <c r="I65" i="60"/>
  <c r="AZ65" i="60" s="1"/>
  <c r="I66" i="60"/>
  <c r="I67" i="60"/>
  <c r="AZ67" i="60" s="1"/>
  <c r="BK30" i="60"/>
  <c r="BK31" i="60"/>
  <c r="BL31" i="60" s="1"/>
  <c r="BK32" i="60"/>
  <c r="BL32" i="60" s="1"/>
  <c r="BK33" i="60"/>
  <c r="BL33" i="60" s="1"/>
  <c r="BK34" i="60"/>
  <c r="BL34" i="60" s="1"/>
  <c r="BK35" i="60"/>
  <c r="BL35" i="60" s="1"/>
  <c r="BK36" i="60"/>
  <c r="BL36" i="60" s="1"/>
  <c r="BK37" i="60"/>
  <c r="BL37" i="60" s="1"/>
  <c r="BK38" i="60"/>
  <c r="BL38" i="60" s="1"/>
  <c r="BK39" i="60"/>
  <c r="BL39" i="60" s="1"/>
  <c r="BK40" i="60"/>
  <c r="BL40" i="60" s="1"/>
  <c r="BK29" i="60"/>
  <c r="BJ29" i="60"/>
  <c r="BJ30" i="60"/>
  <c r="BJ31" i="60"/>
  <c r="BJ32" i="60"/>
  <c r="BJ33" i="60"/>
  <c r="BJ34" i="60"/>
  <c r="BJ35" i="60"/>
  <c r="BJ36" i="60"/>
  <c r="BJ37" i="60"/>
  <c r="BJ38" i="60"/>
  <c r="BJ39" i="60"/>
  <c r="BJ40" i="60"/>
  <c r="BA30" i="60"/>
  <c r="BA31" i="60"/>
  <c r="BA32" i="60"/>
  <c r="BB32" i="60" s="1"/>
  <c r="BA33" i="60"/>
  <c r="BB33" i="60" s="1"/>
  <c r="BA34" i="60"/>
  <c r="BB34" i="60" s="1"/>
  <c r="BA35" i="60"/>
  <c r="BB35" i="60" s="1"/>
  <c r="BA36" i="60"/>
  <c r="BB36" i="60" s="1"/>
  <c r="BA37" i="60"/>
  <c r="BB37" i="60" s="1"/>
  <c r="BA38" i="60"/>
  <c r="BB38" i="60" s="1"/>
  <c r="BA39" i="60"/>
  <c r="BB39" i="60" s="1"/>
  <c r="BA40" i="60"/>
  <c r="BB40" i="60" s="1"/>
  <c r="BA41" i="60"/>
  <c r="BB41" i="60" s="1"/>
  <c r="BA29" i="60"/>
  <c r="AZ29" i="60"/>
  <c r="AZ30" i="60"/>
  <c r="AZ31" i="60"/>
  <c r="AZ32" i="60"/>
  <c r="AZ33" i="60"/>
  <c r="AZ34" i="60"/>
  <c r="AZ35" i="60"/>
  <c r="AZ36" i="60"/>
  <c r="AZ37" i="60"/>
  <c r="AZ38" i="60"/>
  <c r="AZ39" i="60"/>
  <c r="AZ40" i="60"/>
  <c r="AQ8" i="60"/>
  <c r="AQ9" i="60"/>
  <c r="AQ10" i="60"/>
  <c r="AQ11" i="60"/>
  <c r="AQ12" i="60"/>
  <c r="AQ13" i="60"/>
  <c r="AQ14" i="60"/>
  <c r="AQ15" i="60"/>
  <c r="AQ16" i="60"/>
  <c r="AQ17" i="60"/>
  <c r="AQ18" i="60"/>
  <c r="AP42" i="60"/>
  <c r="BK42" i="60" s="1"/>
  <c r="AO42" i="60"/>
  <c r="AO43" i="60"/>
  <c r="AO44" i="60"/>
  <c r="AO45" i="60"/>
  <c r="AG8" i="60"/>
  <c r="AG9" i="60"/>
  <c r="AG10" i="60"/>
  <c r="AG11" i="60"/>
  <c r="AG12" i="60"/>
  <c r="AG13" i="60"/>
  <c r="AG14" i="60"/>
  <c r="AG15" i="60"/>
  <c r="AG16" i="60"/>
  <c r="AG17" i="60"/>
  <c r="AG18" i="60"/>
  <c r="AG30" i="60"/>
  <c r="AG31" i="60"/>
  <c r="AG32" i="60"/>
  <c r="AG33" i="60"/>
  <c r="AG34" i="60"/>
  <c r="AG35" i="60"/>
  <c r="AG36" i="60"/>
  <c r="AG37" i="60"/>
  <c r="AG38" i="60"/>
  <c r="AG39" i="60"/>
  <c r="AG40" i="60"/>
  <c r="AG41" i="60"/>
  <c r="AG29" i="60"/>
  <c r="AF42" i="60"/>
  <c r="BA42" i="60" s="1"/>
  <c r="AE42" i="60"/>
  <c r="AE43" i="60"/>
  <c r="AE44" i="60"/>
  <c r="AE45" i="60"/>
  <c r="T41" i="60"/>
  <c r="T42" i="60"/>
  <c r="U30" i="60"/>
  <c r="U31" i="60"/>
  <c r="U32" i="60"/>
  <c r="U33" i="60"/>
  <c r="U34" i="60"/>
  <c r="U35" i="60"/>
  <c r="U36" i="60"/>
  <c r="U37" i="60"/>
  <c r="U38" i="60"/>
  <c r="U39" i="60"/>
  <c r="U40" i="60"/>
  <c r="U29" i="60"/>
  <c r="U8" i="60"/>
  <c r="U9" i="60"/>
  <c r="U10" i="60"/>
  <c r="U11" i="60"/>
  <c r="U12" i="60"/>
  <c r="U13" i="60"/>
  <c r="U14" i="60"/>
  <c r="U15" i="60"/>
  <c r="U16" i="60"/>
  <c r="U17" i="60"/>
  <c r="U18" i="60"/>
  <c r="S42" i="60"/>
  <c r="S43" i="60"/>
  <c r="BJ43" i="60" s="1"/>
  <c r="S44" i="60"/>
  <c r="S45" i="60"/>
  <c r="BJ45" i="60" s="1"/>
  <c r="K8" i="60"/>
  <c r="K9" i="60"/>
  <c r="K10" i="60"/>
  <c r="K11" i="60"/>
  <c r="K12" i="60"/>
  <c r="K13" i="60"/>
  <c r="K14" i="60"/>
  <c r="K15" i="60"/>
  <c r="K16" i="60"/>
  <c r="K17" i="60"/>
  <c r="K18" i="60"/>
  <c r="K30" i="60"/>
  <c r="K31" i="60"/>
  <c r="K32" i="60"/>
  <c r="K33" i="60"/>
  <c r="K34" i="60"/>
  <c r="K35" i="60"/>
  <c r="K36" i="60"/>
  <c r="K37" i="60"/>
  <c r="K38" i="60"/>
  <c r="K39" i="60"/>
  <c r="K40" i="60"/>
  <c r="K29" i="60"/>
  <c r="J42" i="60"/>
  <c r="I42" i="60"/>
  <c r="I43" i="60"/>
  <c r="I44" i="60"/>
  <c r="I45" i="60"/>
  <c r="BK9" i="60"/>
  <c r="BK10" i="60"/>
  <c r="BL10" i="60" s="1"/>
  <c r="BK11" i="60"/>
  <c r="BL11" i="60" s="1"/>
  <c r="BK12" i="60"/>
  <c r="BL12" i="60" s="1"/>
  <c r="BK13" i="60"/>
  <c r="BL13" i="60" s="1"/>
  <c r="BK14" i="60"/>
  <c r="BL14" i="60" s="1"/>
  <c r="BK15" i="60"/>
  <c r="BL15" i="60" s="1"/>
  <c r="BK16" i="60"/>
  <c r="BL16" i="60" s="1"/>
  <c r="BK17" i="60"/>
  <c r="BL17" i="60" s="1"/>
  <c r="BK18" i="60"/>
  <c r="BL18" i="60" s="1"/>
  <c r="BK8" i="60"/>
  <c r="BK7" i="60"/>
  <c r="BJ7" i="60"/>
  <c r="BJ8" i="60"/>
  <c r="BJ9" i="60"/>
  <c r="BJ10" i="60"/>
  <c r="BJ11" i="60"/>
  <c r="BJ12" i="60"/>
  <c r="BJ13" i="60"/>
  <c r="BJ14" i="60"/>
  <c r="BJ15" i="60"/>
  <c r="BJ16" i="60"/>
  <c r="BJ17" i="60"/>
  <c r="BJ18" i="60"/>
  <c r="BA8" i="60"/>
  <c r="BA9" i="60"/>
  <c r="BB9" i="60" s="1"/>
  <c r="BA10" i="60"/>
  <c r="BB10" i="60" s="1"/>
  <c r="BA11" i="60"/>
  <c r="BB11" i="60" s="1"/>
  <c r="BA12" i="60"/>
  <c r="BB12" i="60" s="1"/>
  <c r="BA13" i="60"/>
  <c r="BB13" i="60" s="1"/>
  <c r="BA14" i="60"/>
  <c r="BB14" i="60" s="1"/>
  <c r="BA15" i="60"/>
  <c r="BB15" i="60" s="1"/>
  <c r="BA16" i="60"/>
  <c r="BB16" i="60" s="1"/>
  <c r="BA17" i="60"/>
  <c r="BB17" i="60" s="1"/>
  <c r="BA18" i="60"/>
  <c r="BB18" i="60" s="1"/>
  <c r="BA7" i="60"/>
  <c r="AZ7" i="60"/>
  <c r="AZ8" i="60"/>
  <c r="AZ9" i="60"/>
  <c r="AZ10" i="60"/>
  <c r="AZ11" i="60"/>
  <c r="AZ12" i="60"/>
  <c r="AZ13" i="60"/>
  <c r="AZ14" i="60"/>
  <c r="AZ15" i="60"/>
  <c r="AZ16" i="60"/>
  <c r="AZ17" i="60"/>
  <c r="AZ18" i="60"/>
  <c r="AQ7" i="60"/>
  <c r="AP20" i="60"/>
  <c r="AQ20" i="60" s="1"/>
  <c r="AO20" i="60"/>
  <c r="AO21" i="60"/>
  <c r="AO22" i="60"/>
  <c r="AO23" i="60"/>
  <c r="AG7" i="60"/>
  <c r="AF23" i="60"/>
  <c r="AG23" i="60" s="1"/>
  <c r="AF22" i="60"/>
  <c r="AG22" i="60" s="1"/>
  <c r="AF21" i="60"/>
  <c r="AG21" i="60" s="1"/>
  <c r="AF20" i="60"/>
  <c r="AE19" i="60"/>
  <c r="L8" i="58" s="1"/>
  <c r="AE20" i="60"/>
  <c r="AE21" i="60"/>
  <c r="AE22" i="60"/>
  <c r="AE23" i="60"/>
  <c r="S20" i="60"/>
  <c r="BJ20" i="60" s="1"/>
  <c r="S21" i="60"/>
  <c r="S22" i="60"/>
  <c r="BJ22" i="60" s="1"/>
  <c r="S23" i="60"/>
  <c r="U7" i="60"/>
  <c r="J21" i="60"/>
  <c r="K21" i="60" s="1"/>
  <c r="J22" i="60"/>
  <c r="K22" i="60" s="1"/>
  <c r="J23" i="60"/>
  <c r="K23" i="60" s="1"/>
  <c r="K7" i="60"/>
  <c r="J20" i="60"/>
  <c r="K20" i="60" s="1"/>
  <c r="I20" i="60"/>
  <c r="I21" i="60"/>
  <c r="AZ21" i="60" s="1"/>
  <c r="I22" i="60"/>
  <c r="I23" i="60"/>
  <c r="I19" i="60"/>
  <c r="AZ19" i="60" s="1"/>
  <c r="S19" i="60"/>
  <c r="AO63" i="60"/>
  <c r="L28" i="58" s="1"/>
  <c r="AE63" i="60"/>
  <c r="L30" i="58" s="1"/>
  <c r="S63" i="60"/>
  <c r="BJ63" i="60" s="1"/>
  <c r="I63" i="60"/>
  <c r="AZ63" i="60" s="1"/>
  <c r="AO41" i="60"/>
  <c r="AE41" i="60"/>
  <c r="L19" i="58" s="1"/>
  <c r="L20" i="58" s="1"/>
  <c r="S41" i="60"/>
  <c r="BJ41" i="60" s="1"/>
  <c r="I41" i="60"/>
  <c r="AZ41" i="60" s="1"/>
  <c r="L31" i="58"/>
  <c r="L29" i="58"/>
  <c r="L18" i="58"/>
  <c r="L9" i="58"/>
  <c r="L10" i="58"/>
  <c r="L11" i="58" s="1"/>
  <c r="L7" i="58"/>
  <c r="AO19" i="60"/>
  <c r="BJ19" i="60" s="1"/>
  <c r="K39" i="68"/>
  <c r="K40" i="68"/>
  <c r="K41" i="68"/>
  <c r="K42" i="68"/>
  <c r="K43" i="68"/>
  <c r="K44" i="68"/>
  <c r="K45" i="68"/>
  <c r="K46" i="68"/>
  <c r="K47" i="68"/>
  <c r="K48" i="68"/>
  <c r="K49" i="68"/>
  <c r="K50" i="68"/>
  <c r="K51" i="68"/>
  <c r="K52" i="68"/>
  <c r="K53" i="68"/>
  <c r="K54" i="68"/>
  <c r="K55" i="68"/>
  <c r="K56" i="68"/>
  <c r="K57" i="68"/>
  <c r="K58" i="68"/>
  <c r="K59" i="68"/>
  <c r="K60" i="68"/>
  <c r="M18" i="74"/>
  <c r="L18" i="74"/>
  <c r="F18" i="74"/>
  <c r="H18" i="74" s="1"/>
  <c r="E18" i="74"/>
  <c r="M17" i="74"/>
  <c r="L17" i="74"/>
  <c r="F17" i="74"/>
  <c r="E17" i="74"/>
  <c r="G17" i="74" s="1"/>
  <c r="M16" i="74"/>
  <c r="L16" i="74"/>
  <c r="F16" i="74"/>
  <c r="H16" i="74" s="1"/>
  <c r="E16" i="74"/>
  <c r="T15" i="74"/>
  <c r="S15" i="74"/>
  <c r="P15" i="74"/>
  <c r="I15" i="74"/>
  <c r="T14" i="74"/>
  <c r="S14" i="74"/>
  <c r="P14" i="74"/>
  <c r="O14" i="74"/>
  <c r="N14" i="74"/>
  <c r="I14" i="74"/>
  <c r="H14" i="74"/>
  <c r="G14" i="74"/>
  <c r="T13" i="74"/>
  <c r="S13" i="74"/>
  <c r="P13" i="74"/>
  <c r="O13" i="74"/>
  <c r="N13" i="74"/>
  <c r="I13" i="74"/>
  <c r="H13" i="74"/>
  <c r="G13" i="74"/>
  <c r="T12" i="74"/>
  <c r="S12" i="74"/>
  <c r="P12" i="74"/>
  <c r="O12" i="74"/>
  <c r="N12" i="74"/>
  <c r="I12" i="74"/>
  <c r="H12" i="74"/>
  <c r="G12" i="74"/>
  <c r="T11" i="74"/>
  <c r="S11" i="74"/>
  <c r="P11" i="74"/>
  <c r="O11" i="74"/>
  <c r="N11" i="74"/>
  <c r="I11" i="74"/>
  <c r="H11" i="74"/>
  <c r="G11" i="74"/>
  <c r="T10" i="74"/>
  <c r="S10" i="74"/>
  <c r="P10" i="74"/>
  <c r="O10" i="74"/>
  <c r="N10" i="74"/>
  <c r="I10" i="74"/>
  <c r="H10" i="74"/>
  <c r="G10" i="74"/>
  <c r="T9" i="74"/>
  <c r="S9" i="74"/>
  <c r="P9" i="74"/>
  <c r="O9" i="74"/>
  <c r="N9" i="74"/>
  <c r="I9" i="74"/>
  <c r="H9" i="74"/>
  <c r="G9" i="74"/>
  <c r="T8" i="74"/>
  <c r="S8" i="74"/>
  <c r="P8" i="74"/>
  <c r="O8" i="74"/>
  <c r="N8" i="74"/>
  <c r="I8" i="74"/>
  <c r="H8" i="74"/>
  <c r="G8" i="74"/>
  <c r="T7" i="74"/>
  <c r="S7" i="74"/>
  <c r="P7" i="74"/>
  <c r="O7" i="74"/>
  <c r="O15" i="74" s="1"/>
  <c r="N7" i="74"/>
  <c r="N15" i="74" s="1"/>
  <c r="I7" i="74"/>
  <c r="H7" i="74"/>
  <c r="H15" i="74" s="1"/>
  <c r="G7" i="74"/>
  <c r="G15" i="74" s="1"/>
  <c r="T6" i="74"/>
  <c r="S6" i="74"/>
  <c r="M6" i="74"/>
  <c r="L6" i="74"/>
  <c r="H6" i="74"/>
  <c r="O6" i="74" s="1"/>
  <c r="G6" i="74"/>
  <c r="N6" i="74" s="1"/>
  <c r="S5" i="74"/>
  <c r="P5" i="74"/>
  <c r="N5" i="74"/>
  <c r="L5" i="74"/>
  <c r="G5" i="74"/>
  <c r="I5" i="74" s="1"/>
  <c r="M18" i="73"/>
  <c r="L18" i="73"/>
  <c r="F18" i="73"/>
  <c r="E18" i="73"/>
  <c r="G18" i="73" s="1"/>
  <c r="M17" i="73"/>
  <c r="L17" i="73"/>
  <c r="F17" i="73"/>
  <c r="H17" i="73" s="1"/>
  <c r="E17" i="73"/>
  <c r="M16" i="73"/>
  <c r="L16" i="73"/>
  <c r="F16" i="73"/>
  <c r="E16" i="73"/>
  <c r="G16" i="73" s="1"/>
  <c r="T15" i="73"/>
  <c r="S15" i="73"/>
  <c r="P15" i="73"/>
  <c r="I15" i="73"/>
  <c r="T14" i="73"/>
  <c r="S14" i="73"/>
  <c r="P14" i="73"/>
  <c r="O14" i="73"/>
  <c r="N14" i="73"/>
  <c r="I14" i="73"/>
  <c r="H14" i="73"/>
  <c r="G14" i="73"/>
  <c r="T13" i="73"/>
  <c r="S13" i="73"/>
  <c r="P13" i="73"/>
  <c r="O13" i="73"/>
  <c r="N13" i="73"/>
  <c r="I13" i="73"/>
  <c r="H13" i="73"/>
  <c r="G13" i="73"/>
  <c r="T12" i="73"/>
  <c r="S12" i="73"/>
  <c r="P12" i="73"/>
  <c r="O12" i="73"/>
  <c r="N12" i="73"/>
  <c r="I12" i="73"/>
  <c r="H12" i="73"/>
  <c r="G12" i="73"/>
  <c r="T11" i="73"/>
  <c r="S11" i="73"/>
  <c r="P11" i="73"/>
  <c r="O11" i="73"/>
  <c r="N11" i="73"/>
  <c r="I11" i="73"/>
  <c r="H11" i="73"/>
  <c r="G11" i="73"/>
  <c r="T10" i="73"/>
  <c r="S10" i="73"/>
  <c r="P10" i="73"/>
  <c r="O10" i="73"/>
  <c r="N10" i="73"/>
  <c r="I10" i="73"/>
  <c r="H10" i="73"/>
  <c r="G10" i="73"/>
  <c r="T9" i="73"/>
  <c r="S9" i="73"/>
  <c r="P9" i="73"/>
  <c r="O9" i="73"/>
  <c r="N9" i="73"/>
  <c r="I9" i="73"/>
  <c r="H9" i="73"/>
  <c r="G9" i="73"/>
  <c r="T8" i="73"/>
  <c r="S8" i="73"/>
  <c r="P8" i="73"/>
  <c r="O8" i="73"/>
  <c r="N8" i="73"/>
  <c r="I8" i="73"/>
  <c r="H8" i="73"/>
  <c r="G8" i="73"/>
  <c r="T7" i="73"/>
  <c r="S7" i="73"/>
  <c r="P7" i="73"/>
  <c r="O7" i="73"/>
  <c r="N7" i="73"/>
  <c r="N15" i="73" s="1"/>
  <c r="I7" i="73"/>
  <c r="H7" i="73"/>
  <c r="H15" i="73" s="1"/>
  <c r="G7" i="73"/>
  <c r="G15" i="73" s="1"/>
  <c r="T6" i="73"/>
  <c r="S6" i="73"/>
  <c r="M6" i="73"/>
  <c r="L6" i="73"/>
  <c r="H6" i="73"/>
  <c r="O6" i="73" s="1"/>
  <c r="G6" i="73"/>
  <c r="N6" i="73" s="1"/>
  <c r="S5" i="73"/>
  <c r="P5" i="73"/>
  <c r="N5" i="73"/>
  <c r="L5" i="73"/>
  <c r="G5" i="73"/>
  <c r="I5" i="73" s="1"/>
  <c r="M18" i="72"/>
  <c r="L18" i="72"/>
  <c r="F18" i="72"/>
  <c r="H18" i="72" s="1"/>
  <c r="E18" i="72"/>
  <c r="M17" i="72"/>
  <c r="P17" i="72" s="1"/>
  <c r="L17" i="72"/>
  <c r="F17" i="72"/>
  <c r="E17" i="72"/>
  <c r="G17" i="72" s="1"/>
  <c r="M16" i="72"/>
  <c r="L16" i="72"/>
  <c r="F16" i="72"/>
  <c r="H16" i="72" s="1"/>
  <c r="E16" i="72"/>
  <c r="T15" i="72"/>
  <c r="S15" i="72"/>
  <c r="P15" i="72"/>
  <c r="I15" i="72"/>
  <c r="T14" i="72"/>
  <c r="S14" i="72"/>
  <c r="P14" i="72"/>
  <c r="O14" i="72"/>
  <c r="N14" i="72"/>
  <c r="I14" i="72"/>
  <c r="H14" i="72"/>
  <c r="G14" i="72"/>
  <c r="T13" i="72"/>
  <c r="S13" i="72"/>
  <c r="P13" i="72"/>
  <c r="O13" i="72"/>
  <c r="N13" i="72"/>
  <c r="I13" i="72"/>
  <c r="H13" i="72"/>
  <c r="G13" i="72"/>
  <c r="T12" i="72"/>
  <c r="S12" i="72"/>
  <c r="P12" i="72"/>
  <c r="O12" i="72"/>
  <c r="N12" i="72"/>
  <c r="I12" i="72"/>
  <c r="H12" i="72"/>
  <c r="G12" i="72"/>
  <c r="T11" i="72"/>
  <c r="S11" i="72"/>
  <c r="P11" i="72"/>
  <c r="O11" i="72"/>
  <c r="N11" i="72"/>
  <c r="I11" i="72"/>
  <c r="H11" i="72"/>
  <c r="G11" i="72"/>
  <c r="T10" i="72"/>
  <c r="S10" i="72"/>
  <c r="P10" i="72"/>
  <c r="O10" i="72"/>
  <c r="N10" i="72"/>
  <c r="I10" i="72"/>
  <c r="H10" i="72"/>
  <c r="G10" i="72"/>
  <c r="T9" i="72"/>
  <c r="S9" i="72"/>
  <c r="P9" i="72"/>
  <c r="O9" i="72"/>
  <c r="N9" i="72"/>
  <c r="I9" i="72"/>
  <c r="H9" i="72"/>
  <c r="G9" i="72"/>
  <c r="T8" i="72"/>
  <c r="S8" i="72"/>
  <c r="P8" i="72"/>
  <c r="O8" i="72"/>
  <c r="N8" i="72"/>
  <c r="I8" i="72"/>
  <c r="H8" i="72"/>
  <c r="G8" i="72"/>
  <c r="T7" i="72"/>
  <c r="S7" i="72"/>
  <c r="P7" i="72"/>
  <c r="O7" i="72"/>
  <c r="O15" i="72" s="1"/>
  <c r="N7" i="72"/>
  <c r="N15" i="72" s="1"/>
  <c r="I7" i="72"/>
  <c r="H7" i="72"/>
  <c r="H15" i="72" s="1"/>
  <c r="G7" i="72"/>
  <c r="G15" i="72" s="1"/>
  <c r="T6" i="72"/>
  <c r="S6" i="72"/>
  <c r="M6" i="72"/>
  <c r="L6" i="72"/>
  <c r="H6" i="72"/>
  <c r="O6" i="72" s="1"/>
  <c r="G6" i="72"/>
  <c r="N6" i="72" s="1"/>
  <c r="S5" i="72"/>
  <c r="P5" i="72"/>
  <c r="N5" i="72"/>
  <c r="L5" i="72"/>
  <c r="I5" i="72"/>
  <c r="G5" i="72"/>
  <c r="M18" i="71"/>
  <c r="L18" i="71"/>
  <c r="F18" i="71"/>
  <c r="H18" i="71" s="1"/>
  <c r="E18" i="71"/>
  <c r="M17" i="71"/>
  <c r="L17" i="71"/>
  <c r="F17" i="71"/>
  <c r="E17" i="71"/>
  <c r="G17" i="71" s="1"/>
  <c r="M16" i="71"/>
  <c r="L16" i="71"/>
  <c r="F16" i="71"/>
  <c r="H16" i="71" s="1"/>
  <c r="E16" i="71"/>
  <c r="T15" i="71"/>
  <c r="S15" i="71"/>
  <c r="P15" i="71"/>
  <c r="I15" i="71"/>
  <c r="T14" i="71"/>
  <c r="S14" i="71"/>
  <c r="P14" i="71"/>
  <c r="O14" i="71"/>
  <c r="N14" i="71"/>
  <c r="I14" i="71"/>
  <c r="H14" i="71"/>
  <c r="G14" i="71"/>
  <c r="T13" i="71"/>
  <c r="S13" i="71"/>
  <c r="P13" i="71"/>
  <c r="O13" i="71"/>
  <c r="N13" i="71"/>
  <c r="I13" i="71"/>
  <c r="H13" i="71"/>
  <c r="G13" i="71"/>
  <c r="T12" i="71"/>
  <c r="S12" i="71"/>
  <c r="P12" i="71"/>
  <c r="O12" i="71"/>
  <c r="N12" i="71"/>
  <c r="I12" i="71"/>
  <c r="H12" i="71"/>
  <c r="G12" i="71"/>
  <c r="T11" i="71"/>
  <c r="S11" i="71"/>
  <c r="P11" i="71"/>
  <c r="O11" i="71"/>
  <c r="N11" i="71"/>
  <c r="I11" i="71"/>
  <c r="H11" i="71"/>
  <c r="G11" i="71"/>
  <c r="T10" i="71"/>
  <c r="S10" i="71"/>
  <c r="P10" i="71"/>
  <c r="O10" i="71"/>
  <c r="N10" i="71"/>
  <c r="I10" i="71"/>
  <c r="H10" i="71"/>
  <c r="G10" i="71"/>
  <c r="T9" i="71"/>
  <c r="S9" i="71"/>
  <c r="P9" i="71"/>
  <c r="O9" i="71"/>
  <c r="N9" i="71"/>
  <c r="I9" i="71"/>
  <c r="H9" i="71"/>
  <c r="G9" i="71"/>
  <c r="T8" i="71"/>
  <c r="S8" i="71"/>
  <c r="P8" i="71"/>
  <c r="O8" i="71"/>
  <c r="N8" i="71"/>
  <c r="I8" i="71"/>
  <c r="H8" i="71"/>
  <c r="G8" i="71"/>
  <c r="T7" i="71"/>
  <c r="S7" i="71"/>
  <c r="P7" i="71"/>
  <c r="O7" i="71"/>
  <c r="O15" i="71" s="1"/>
  <c r="N7" i="71"/>
  <c r="N15" i="71" s="1"/>
  <c r="I7" i="71"/>
  <c r="H7" i="71"/>
  <c r="H15" i="71" s="1"/>
  <c r="G7" i="71"/>
  <c r="G15" i="71" s="1"/>
  <c r="T6" i="71"/>
  <c r="S6" i="71"/>
  <c r="M6" i="71"/>
  <c r="L6" i="71"/>
  <c r="H6" i="71"/>
  <c r="O6" i="71" s="1"/>
  <c r="G6" i="71"/>
  <c r="N6" i="71" s="1"/>
  <c r="S5" i="71"/>
  <c r="P5" i="71"/>
  <c r="N5" i="71"/>
  <c r="L5" i="71"/>
  <c r="G5" i="71"/>
  <c r="I5" i="71" s="1"/>
  <c r="O14" i="34"/>
  <c r="N14" i="34"/>
  <c r="O13" i="34"/>
  <c r="N13" i="34"/>
  <c r="O10" i="34"/>
  <c r="N10" i="34"/>
  <c r="O9" i="34"/>
  <c r="N9" i="34"/>
  <c r="O8" i="34"/>
  <c r="N8" i="34"/>
  <c r="H14" i="34"/>
  <c r="G14" i="34"/>
  <c r="H13" i="34"/>
  <c r="G13" i="34"/>
  <c r="H12" i="34"/>
  <c r="G12" i="34"/>
  <c r="H10" i="34"/>
  <c r="H9" i="34"/>
  <c r="H8" i="34"/>
  <c r="G10" i="34"/>
  <c r="G9" i="34"/>
  <c r="G8" i="34"/>
  <c r="M16" i="34"/>
  <c r="O16" i="34" s="1"/>
  <c r="M17" i="34"/>
  <c r="O17" i="34" s="1"/>
  <c r="M18" i="34"/>
  <c r="O18" i="34" s="1"/>
  <c r="L18" i="34"/>
  <c r="N18" i="34" s="1"/>
  <c r="L17" i="34"/>
  <c r="N17" i="34" s="1"/>
  <c r="L16" i="34"/>
  <c r="N16" i="34" s="1"/>
  <c r="F18" i="34"/>
  <c r="H18" i="34" s="1"/>
  <c r="E18" i="34"/>
  <c r="G18" i="34" s="1"/>
  <c r="E17" i="34"/>
  <c r="G17" i="34" s="1"/>
  <c r="E16" i="34"/>
  <c r="G16" i="34" s="1"/>
  <c r="L32" i="58" l="1"/>
  <c r="L33" i="58" s="1"/>
  <c r="AQ64" i="60"/>
  <c r="BL53" i="60"/>
  <c r="AG64" i="60"/>
  <c r="BB53" i="60"/>
  <c r="K64" i="60"/>
  <c r="BL29" i="60"/>
  <c r="U42" i="60"/>
  <c r="U41" i="60"/>
  <c r="L21" i="58"/>
  <c r="L22" i="58" s="1"/>
  <c r="BB31" i="60"/>
  <c r="AZ44" i="60"/>
  <c r="AZ42" i="60"/>
  <c r="BB42" i="60"/>
  <c r="K42" i="60"/>
  <c r="AG20" i="60"/>
  <c r="AF19" i="60"/>
  <c r="AG19" i="60" s="1"/>
  <c r="AZ22" i="60"/>
  <c r="AZ20" i="60"/>
  <c r="BJ23" i="60"/>
  <c r="BJ21" i="60"/>
  <c r="BL9" i="60"/>
  <c r="U20" i="60"/>
  <c r="I16" i="74"/>
  <c r="I18" i="74"/>
  <c r="I16" i="72"/>
  <c r="I18" i="72"/>
  <c r="BL7" i="60"/>
  <c r="BL8" i="60"/>
  <c r="AZ66" i="60"/>
  <c r="AZ64" i="60"/>
  <c r="BB51" i="60"/>
  <c r="BB52" i="60"/>
  <c r="AZ45" i="60"/>
  <c r="AZ43" i="60"/>
  <c r="AG42" i="60"/>
  <c r="BB29" i="60"/>
  <c r="BB30" i="60"/>
  <c r="BA22" i="60"/>
  <c r="BB22" i="60" s="1"/>
  <c r="BA20" i="60"/>
  <c r="BB20" i="60" s="1"/>
  <c r="BB7" i="60"/>
  <c r="BA23" i="60"/>
  <c r="BB23" i="60" s="1"/>
  <c r="BA21" i="60"/>
  <c r="BB21" i="60" s="1"/>
  <c r="BA19" i="60"/>
  <c r="BB19" i="60" s="1"/>
  <c r="BB8" i="60"/>
  <c r="J19" i="60"/>
  <c r="K19" i="60" s="1"/>
  <c r="AZ23" i="60"/>
  <c r="BL51" i="60"/>
  <c r="BL52" i="60"/>
  <c r="BK64" i="60"/>
  <c r="BL64" i="60" s="1"/>
  <c r="BJ44" i="60"/>
  <c r="BJ42" i="60"/>
  <c r="BL42" i="60" s="1"/>
  <c r="AQ42" i="60"/>
  <c r="BL30" i="60"/>
  <c r="BK20" i="60"/>
  <c r="BL20" i="60" s="1"/>
  <c r="P16" i="73"/>
  <c r="P18" i="73"/>
  <c r="I17" i="73"/>
  <c r="U7" i="74"/>
  <c r="J8" i="74"/>
  <c r="J9" i="74"/>
  <c r="U9" i="74"/>
  <c r="J10" i="74"/>
  <c r="J11" i="74"/>
  <c r="U11" i="74"/>
  <c r="J12" i="74"/>
  <c r="J13" i="74"/>
  <c r="U13" i="74"/>
  <c r="J14" i="74"/>
  <c r="Q7" i="73"/>
  <c r="Q8" i="73"/>
  <c r="Q9" i="73"/>
  <c r="Q10" i="73"/>
  <c r="Q11" i="73"/>
  <c r="Q12" i="73"/>
  <c r="Q13" i="73"/>
  <c r="Q14" i="73"/>
  <c r="J8" i="73"/>
  <c r="J9" i="73"/>
  <c r="J10" i="73"/>
  <c r="J11" i="73"/>
  <c r="J12" i="73"/>
  <c r="J13" i="73"/>
  <c r="J14" i="73"/>
  <c r="Q8" i="72"/>
  <c r="U8" i="72"/>
  <c r="Q9" i="72"/>
  <c r="Q10" i="72"/>
  <c r="U10" i="72"/>
  <c r="Q11" i="72"/>
  <c r="Q12" i="72"/>
  <c r="U12" i="72"/>
  <c r="Q13" i="72"/>
  <c r="Q14" i="72"/>
  <c r="U14" i="72"/>
  <c r="U15" i="72"/>
  <c r="I17" i="72"/>
  <c r="U7" i="71"/>
  <c r="J8" i="71"/>
  <c r="J9" i="71"/>
  <c r="U9" i="71"/>
  <c r="J10" i="71"/>
  <c r="J11" i="71"/>
  <c r="U11" i="71"/>
  <c r="J12" i="71"/>
  <c r="J13" i="71"/>
  <c r="U13" i="71"/>
  <c r="J14" i="71"/>
  <c r="Q8" i="74"/>
  <c r="Q9" i="74"/>
  <c r="Q10" i="74"/>
  <c r="Q11" i="74"/>
  <c r="Q12" i="74"/>
  <c r="Q13" i="74"/>
  <c r="Q14" i="74"/>
  <c r="P17" i="74"/>
  <c r="S16" i="74"/>
  <c r="S17" i="74"/>
  <c r="S18" i="74"/>
  <c r="U8" i="74"/>
  <c r="U10" i="74"/>
  <c r="U12" i="74"/>
  <c r="U14" i="74"/>
  <c r="U15" i="74"/>
  <c r="T16" i="74"/>
  <c r="U16" i="74" s="1"/>
  <c r="I17" i="74"/>
  <c r="T18" i="74"/>
  <c r="U18" i="74" s="1"/>
  <c r="U8" i="73"/>
  <c r="U10" i="73"/>
  <c r="U12" i="73"/>
  <c r="U14" i="73"/>
  <c r="O15" i="73"/>
  <c r="U15" i="73"/>
  <c r="S16" i="73"/>
  <c r="S17" i="73"/>
  <c r="S18" i="73"/>
  <c r="U7" i="73"/>
  <c r="U9" i="73"/>
  <c r="U11" i="73"/>
  <c r="U13" i="73"/>
  <c r="I16" i="73"/>
  <c r="T17" i="73"/>
  <c r="I18" i="73"/>
  <c r="U7" i="72"/>
  <c r="J8" i="72"/>
  <c r="J9" i="72"/>
  <c r="U9" i="72"/>
  <c r="J10" i="72"/>
  <c r="J11" i="72"/>
  <c r="U11" i="72"/>
  <c r="J12" i="72"/>
  <c r="J13" i="72"/>
  <c r="U13" i="72"/>
  <c r="J14" i="72"/>
  <c r="S16" i="72"/>
  <c r="S17" i="72"/>
  <c r="S18" i="72"/>
  <c r="T16" i="72"/>
  <c r="T18" i="72"/>
  <c r="U18" i="72" s="1"/>
  <c r="I16" i="71"/>
  <c r="I18" i="71"/>
  <c r="J7" i="74"/>
  <c r="Q7" i="74"/>
  <c r="G16" i="74"/>
  <c r="J16" i="74" s="1"/>
  <c r="N16" i="74"/>
  <c r="P16" i="74"/>
  <c r="H17" i="74"/>
  <c r="J17" i="74" s="1"/>
  <c r="O17" i="74"/>
  <c r="T17" i="74"/>
  <c r="G18" i="74"/>
  <c r="J18" i="74" s="1"/>
  <c r="N18" i="74"/>
  <c r="P18" i="74"/>
  <c r="O16" i="74"/>
  <c r="Q16" i="74" s="1"/>
  <c r="N17" i="74"/>
  <c r="O18" i="74"/>
  <c r="Q18" i="74" s="1"/>
  <c r="H16" i="73"/>
  <c r="J16" i="73" s="1"/>
  <c r="O16" i="73"/>
  <c r="T16" i="73"/>
  <c r="U16" i="73" s="1"/>
  <c r="G17" i="73"/>
  <c r="J17" i="73" s="1"/>
  <c r="N17" i="73"/>
  <c r="P17" i="73"/>
  <c r="H18" i="73"/>
  <c r="J18" i="73" s="1"/>
  <c r="O18" i="73"/>
  <c r="T18" i="73"/>
  <c r="U18" i="73" s="1"/>
  <c r="J7" i="73"/>
  <c r="N16" i="73"/>
  <c r="O17" i="73"/>
  <c r="N18" i="73"/>
  <c r="J7" i="72"/>
  <c r="Q7" i="72"/>
  <c r="G16" i="72"/>
  <c r="J16" i="72" s="1"/>
  <c r="N16" i="72"/>
  <c r="P16" i="72"/>
  <c r="H17" i="72"/>
  <c r="J17" i="72" s="1"/>
  <c r="O17" i="72"/>
  <c r="T17" i="72"/>
  <c r="G18" i="72"/>
  <c r="J18" i="72" s="1"/>
  <c r="N18" i="72"/>
  <c r="P18" i="72"/>
  <c r="O16" i="72"/>
  <c r="Q16" i="72" s="1"/>
  <c r="N17" i="72"/>
  <c r="O18" i="72"/>
  <c r="Q18" i="72" s="1"/>
  <c r="Q8" i="71"/>
  <c r="Q9" i="71"/>
  <c r="Q10" i="71"/>
  <c r="Q11" i="71"/>
  <c r="Q12" i="71"/>
  <c r="Q13" i="71"/>
  <c r="Q14" i="71"/>
  <c r="P17" i="71"/>
  <c r="S16" i="71"/>
  <c r="S17" i="71"/>
  <c r="S18" i="71"/>
  <c r="U8" i="71"/>
  <c r="U10" i="71"/>
  <c r="U12" i="71"/>
  <c r="U14" i="71"/>
  <c r="U15" i="71"/>
  <c r="T16" i="71"/>
  <c r="U16" i="71" s="1"/>
  <c r="I17" i="71"/>
  <c r="T18" i="71"/>
  <c r="U18" i="71" s="1"/>
  <c r="J7" i="71"/>
  <c r="Q7" i="71"/>
  <c r="G16" i="71"/>
  <c r="J16" i="71" s="1"/>
  <c r="N16" i="71"/>
  <c r="P16" i="71"/>
  <c r="H17" i="71"/>
  <c r="J17" i="71" s="1"/>
  <c r="O17" i="71"/>
  <c r="T17" i="71"/>
  <c r="G18" i="71"/>
  <c r="J18" i="71" s="1"/>
  <c r="N18" i="71"/>
  <c r="P18" i="71"/>
  <c r="O16" i="71"/>
  <c r="Q16" i="71" s="1"/>
  <c r="N17" i="71"/>
  <c r="O18" i="71"/>
  <c r="Q18" i="71" s="1"/>
  <c r="C67" i="3"/>
  <c r="B67" i="3"/>
  <c r="C38" i="3"/>
  <c r="B38" i="3"/>
  <c r="U17" i="74" l="1"/>
  <c r="Q17" i="73"/>
  <c r="Q18" i="73"/>
  <c r="Q16" i="73"/>
  <c r="U17" i="73"/>
  <c r="U16" i="72"/>
  <c r="U17" i="72"/>
  <c r="Q17" i="74"/>
  <c r="Q17" i="72"/>
  <c r="U17" i="71"/>
  <c r="Q17" i="71"/>
  <c r="I13" i="34"/>
  <c r="I14" i="34"/>
  <c r="I9" i="34"/>
  <c r="I10" i="34"/>
  <c r="S6" i="65" l="1"/>
  <c r="J95" i="68"/>
  <c r="I95" i="68"/>
  <c r="C95" i="68"/>
  <c r="B95" i="68"/>
  <c r="K69" i="47"/>
  <c r="K70" i="47"/>
  <c r="K71" i="47"/>
  <c r="K72" i="47"/>
  <c r="K73" i="47"/>
  <c r="K74" i="47"/>
  <c r="K75" i="47"/>
  <c r="K76" i="47"/>
  <c r="K77" i="47"/>
  <c r="K78" i="47"/>
  <c r="K79" i="47"/>
  <c r="K80" i="47"/>
  <c r="K81" i="47"/>
  <c r="K82" i="47"/>
  <c r="K83" i="47"/>
  <c r="K84" i="47"/>
  <c r="K85" i="47"/>
  <c r="K86" i="47"/>
  <c r="K87" i="47"/>
  <c r="K88" i="47"/>
  <c r="K89" i="47"/>
  <c r="K90" i="47"/>
  <c r="K91" i="47"/>
  <c r="K92" i="47"/>
  <c r="K93" i="47"/>
  <c r="K94" i="47"/>
  <c r="K68" i="47"/>
  <c r="I83" i="70"/>
  <c r="J83" i="70"/>
  <c r="M83" i="70" l="1"/>
  <c r="K39" i="66"/>
  <c r="K40" i="66"/>
  <c r="K41" i="66"/>
  <c r="K42" i="66"/>
  <c r="K43" i="66"/>
  <c r="K44" i="66"/>
  <c r="K45" i="66"/>
  <c r="K46" i="66"/>
  <c r="K47" i="66"/>
  <c r="K48" i="66"/>
  <c r="K49" i="66"/>
  <c r="K50" i="66"/>
  <c r="K51" i="66"/>
  <c r="K52" i="66"/>
  <c r="K53" i="66"/>
  <c r="K54" i="66"/>
  <c r="K55" i="66"/>
  <c r="T22" i="60" l="1"/>
  <c r="U22" i="60" l="1"/>
  <c r="BK22" i="60"/>
  <c r="BL22" i="60" s="1"/>
  <c r="B61" i="70"/>
  <c r="AF67" i="60" l="1"/>
  <c r="AG67" i="60" s="1"/>
  <c r="AF66" i="60"/>
  <c r="Y64" i="60"/>
  <c r="Z64" i="60"/>
  <c r="AA64" i="60"/>
  <c r="AC64" i="60"/>
  <c r="AD64" i="60"/>
  <c r="Y65" i="60"/>
  <c r="Z65" i="60"/>
  <c r="AA65" i="60"/>
  <c r="AB65" i="60"/>
  <c r="AC65" i="60"/>
  <c r="AD65" i="60"/>
  <c r="Y66" i="60"/>
  <c r="Z66" i="60"/>
  <c r="AA66" i="60"/>
  <c r="AB66" i="60"/>
  <c r="AC66" i="60"/>
  <c r="AD66" i="60"/>
  <c r="Y67" i="60"/>
  <c r="Z67" i="60"/>
  <c r="AA67" i="60"/>
  <c r="AB67" i="60"/>
  <c r="AC67" i="60"/>
  <c r="AD67" i="60"/>
  <c r="M51" i="70"/>
  <c r="L94" i="68"/>
  <c r="D39" i="66"/>
  <c r="E39" i="66"/>
  <c r="D40" i="66"/>
  <c r="E40" i="66"/>
  <c r="D41" i="66"/>
  <c r="E41" i="66"/>
  <c r="D42" i="66"/>
  <c r="E42" i="66"/>
  <c r="D43" i="66"/>
  <c r="E43" i="66"/>
  <c r="D44" i="66"/>
  <c r="E44" i="66"/>
  <c r="D45" i="66"/>
  <c r="E45" i="66"/>
  <c r="D46" i="66"/>
  <c r="E46" i="66"/>
  <c r="D47" i="66"/>
  <c r="E47" i="66"/>
  <c r="D48" i="66"/>
  <c r="E48" i="66"/>
  <c r="D49" i="66"/>
  <c r="E49" i="66"/>
  <c r="D50" i="66"/>
  <c r="E50" i="66"/>
  <c r="D51" i="66"/>
  <c r="E51" i="66"/>
  <c r="D52" i="66"/>
  <c r="E52" i="66"/>
  <c r="D53" i="66"/>
  <c r="E53" i="66"/>
  <c r="G53" i="66" s="1"/>
  <c r="D54" i="66"/>
  <c r="E54" i="66"/>
  <c r="G54" i="66" s="1"/>
  <c r="D55" i="66"/>
  <c r="E55" i="66"/>
  <c r="AG66" i="60" l="1"/>
  <c r="AF63" i="60"/>
  <c r="AG63" i="60" s="1"/>
  <c r="G51" i="66"/>
  <c r="G50" i="66"/>
  <c r="G49" i="66"/>
  <c r="G48" i="66"/>
  <c r="G47" i="66"/>
  <c r="AJ63" i="60"/>
  <c r="AK63" i="60"/>
  <c r="AL63" i="60"/>
  <c r="AM63" i="60"/>
  <c r="J28" i="58" s="1"/>
  <c r="AN63" i="60"/>
  <c r="K28" i="58" s="1"/>
  <c r="AI63" i="60"/>
  <c r="AH63" i="60"/>
  <c r="BC63" i="60" s="1"/>
  <c r="Z63" i="60"/>
  <c r="AA63" i="60"/>
  <c r="AB63" i="60"/>
  <c r="AC63" i="60"/>
  <c r="J30" i="58" s="1"/>
  <c r="AD63" i="60"/>
  <c r="K30" i="58" s="1"/>
  <c r="Y63" i="60"/>
  <c r="X63" i="60"/>
  <c r="AS63" i="60" s="1"/>
  <c r="M63" i="60"/>
  <c r="N63" i="60"/>
  <c r="BE63" i="60" s="1"/>
  <c r="O63" i="60"/>
  <c r="P63" i="60"/>
  <c r="BG63" i="60" s="1"/>
  <c r="Q63" i="60"/>
  <c r="R63" i="60"/>
  <c r="L63" i="60"/>
  <c r="C63" i="60"/>
  <c r="AT63" i="60" s="1"/>
  <c r="D63" i="60"/>
  <c r="E63" i="60"/>
  <c r="F63" i="60"/>
  <c r="G63" i="60"/>
  <c r="H63" i="60"/>
  <c r="B63" i="60"/>
  <c r="BC41" i="60"/>
  <c r="AJ41" i="60"/>
  <c r="AK41" i="60"/>
  <c r="AL41" i="60"/>
  <c r="AM41" i="60"/>
  <c r="J17" i="58" s="1"/>
  <c r="AN41" i="60"/>
  <c r="K17" i="58" s="1"/>
  <c r="AI41" i="60"/>
  <c r="BD41" i="60" s="1"/>
  <c r="AH41" i="60"/>
  <c r="Z41" i="60"/>
  <c r="AA41" i="60"/>
  <c r="AB41" i="60"/>
  <c r="AC41" i="60"/>
  <c r="AD41" i="60"/>
  <c r="K19" i="58" s="1"/>
  <c r="Y41" i="60"/>
  <c r="AT41" i="60" s="1"/>
  <c r="X41" i="60"/>
  <c r="AS41" i="60" s="1"/>
  <c r="N41" i="60"/>
  <c r="O41" i="60"/>
  <c r="P41" i="60"/>
  <c r="Q41" i="60"/>
  <c r="BH41" i="60" s="1"/>
  <c r="R41" i="60"/>
  <c r="BI41" i="60" s="1"/>
  <c r="M41" i="60"/>
  <c r="L41" i="60"/>
  <c r="D41" i="60"/>
  <c r="E41" i="60"/>
  <c r="AV41" i="60" s="1"/>
  <c r="F41" i="60"/>
  <c r="G41" i="60"/>
  <c r="H41" i="60"/>
  <c r="C41" i="60"/>
  <c r="B41" i="60"/>
  <c r="AJ19" i="60"/>
  <c r="AK19" i="60"/>
  <c r="AL19" i="60"/>
  <c r="AM19" i="60"/>
  <c r="J6" i="58" s="1"/>
  <c r="AN19" i="60"/>
  <c r="K6" i="58" s="1"/>
  <c r="AI19" i="60"/>
  <c r="AH19" i="60"/>
  <c r="Z19" i="60"/>
  <c r="AA19" i="60"/>
  <c r="AB19" i="60"/>
  <c r="AC19" i="60"/>
  <c r="J8" i="58" s="1"/>
  <c r="AD19" i="60"/>
  <c r="K8" i="58" s="1"/>
  <c r="Y19" i="60"/>
  <c r="AT19" i="60" s="1"/>
  <c r="X19" i="60"/>
  <c r="AS19" i="60" s="1"/>
  <c r="M19" i="60"/>
  <c r="N19" i="60"/>
  <c r="O19" i="60"/>
  <c r="P19" i="60"/>
  <c r="Q19" i="60"/>
  <c r="R19" i="60"/>
  <c r="L19" i="60"/>
  <c r="BC19" i="60" s="1"/>
  <c r="D19" i="60"/>
  <c r="E19" i="60"/>
  <c r="F19" i="60"/>
  <c r="G19" i="60"/>
  <c r="AX19" i="60" s="1"/>
  <c r="H19" i="60"/>
  <c r="AY19" i="60" s="1"/>
  <c r="C19" i="60"/>
  <c r="B19" i="60"/>
  <c r="BD19" i="60"/>
  <c r="D7" i="66"/>
  <c r="D8" i="66"/>
  <c r="D9" i="66"/>
  <c r="D10" i="66"/>
  <c r="D11" i="66"/>
  <c r="D12" i="66"/>
  <c r="D13" i="66"/>
  <c r="D14" i="66"/>
  <c r="D15" i="66"/>
  <c r="D16" i="66"/>
  <c r="D17" i="66"/>
  <c r="D18" i="66"/>
  <c r="D19" i="66"/>
  <c r="D20" i="66"/>
  <c r="D21" i="66"/>
  <c r="D22" i="66"/>
  <c r="D23" i="66"/>
  <c r="D24" i="66"/>
  <c r="D25" i="66"/>
  <c r="D26" i="66"/>
  <c r="D27" i="66"/>
  <c r="D28" i="66"/>
  <c r="D29" i="66"/>
  <c r="D30" i="66"/>
  <c r="D31" i="66"/>
  <c r="P94" i="47"/>
  <c r="Q94" i="47"/>
  <c r="C32" i="48"/>
  <c r="B32" i="48"/>
  <c r="I32" i="48"/>
  <c r="J32" i="48"/>
  <c r="I32" i="36"/>
  <c r="J32" i="36"/>
  <c r="AW41" i="60" l="1"/>
  <c r="AU41" i="60"/>
  <c r="AV63" i="60"/>
  <c r="BF63" i="60"/>
  <c r="AV19" i="60"/>
  <c r="BF19" i="60"/>
  <c r="BG19" i="60"/>
  <c r="BE19" i="60"/>
  <c r="AW19" i="60"/>
  <c r="AU19" i="60"/>
  <c r="BG41" i="60"/>
  <c r="BE41" i="60"/>
  <c r="BF41" i="60"/>
  <c r="AW63" i="60"/>
  <c r="AU63" i="60"/>
  <c r="BD63" i="60"/>
  <c r="BI63" i="60"/>
  <c r="AY63" i="60"/>
  <c r="BI19" i="60"/>
  <c r="AY41" i="60"/>
  <c r="AX41" i="60"/>
  <c r="J19" i="58"/>
  <c r="BA63" i="60"/>
  <c r="BB63" i="60" s="1"/>
  <c r="R94" i="47"/>
  <c r="BH63" i="60"/>
  <c r="BH19" i="60"/>
  <c r="AX63" i="60"/>
  <c r="Q84" i="70"/>
  <c r="P84" i="70"/>
  <c r="M84" i="70"/>
  <c r="L84" i="70"/>
  <c r="K84" i="70"/>
  <c r="F84" i="70"/>
  <c r="C83" i="70"/>
  <c r="B83" i="70"/>
  <c r="L82" i="70"/>
  <c r="K82" i="70"/>
  <c r="E82" i="70"/>
  <c r="L81" i="70"/>
  <c r="K81" i="70"/>
  <c r="E81" i="70"/>
  <c r="G81" i="70" s="1"/>
  <c r="L80" i="70"/>
  <c r="K80" i="70"/>
  <c r="E80" i="70"/>
  <c r="G80" i="70" s="1"/>
  <c r="L79" i="70"/>
  <c r="K79" i="70"/>
  <c r="E79" i="70"/>
  <c r="G79" i="70" s="1"/>
  <c r="L78" i="70"/>
  <c r="K78" i="70"/>
  <c r="E78" i="70"/>
  <c r="G78" i="70" s="1"/>
  <c r="L77" i="70"/>
  <c r="K77" i="70"/>
  <c r="E77" i="70"/>
  <c r="G77" i="70" s="1"/>
  <c r="L76" i="70"/>
  <c r="K76" i="70"/>
  <c r="E76" i="70"/>
  <c r="G76" i="70" s="1"/>
  <c r="L75" i="70"/>
  <c r="K75" i="70"/>
  <c r="E75" i="70"/>
  <c r="G75" i="70" s="1"/>
  <c r="L74" i="70"/>
  <c r="K74" i="70"/>
  <c r="E74" i="70"/>
  <c r="G74" i="70" s="1"/>
  <c r="L73" i="70"/>
  <c r="K73" i="70"/>
  <c r="E73" i="70"/>
  <c r="G73" i="70" s="1"/>
  <c r="L72" i="70"/>
  <c r="K72" i="70"/>
  <c r="E72" i="70"/>
  <c r="G72" i="70" s="1"/>
  <c r="L71" i="70"/>
  <c r="K71" i="70"/>
  <c r="E71" i="70"/>
  <c r="G71" i="70" s="1"/>
  <c r="L70" i="70"/>
  <c r="K70" i="70"/>
  <c r="E70" i="70"/>
  <c r="G70" i="70" s="1"/>
  <c r="L69" i="70"/>
  <c r="K69" i="70"/>
  <c r="E69" i="70"/>
  <c r="G69" i="70" s="1"/>
  <c r="Q68" i="70"/>
  <c r="P68" i="70"/>
  <c r="M68" i="70"/>
  <c r="L68" i="70"/>
  <c r="K68" i="70"/>
  <c r="F68" i="70"/>
  <c r="E68" i="70"/>
  <c r="L67" i="70"/>
  <c r="K67" i="70"/>
  <c r="E67" i="70"/>
  <c r="G67" i="70" s="1"/>
  <c r="L66" i="70"/>
  <c r="K66" i="70"/>
  <c r="E66" i="70"/>
  <c r="G66" i="70" s="1"/>
  <c r="Q65" i="70"/>
  <c r="P65" i="70"/>
  <c r="M65" i="70"/>
  <c r="L65" i="70"/>
  <c r="K65" i="70"/>
  <c r="F65" i="70"/>
  <c r="E65" i="70"/>
  <c r="Q64" i="70"/>
  <c r="P64" i="70"/>
  <c r="M64" i="70"/>
  <c r="L64" i="70"/>
  <c r="K64" i="70"/>
  <c r="F64" i="70"/>
  <c r="E64" i="70"/>
  <c r="Q63" i="70"/>
  <c r="P63" i="70"/>
  <c r="M63" i="70"/>
  <c r="L63" i="70"/>
  <c r="K63" i="70"/>
  <c r="F63" i="70"/>
  <c r="E63" i="70"/>
  <c r="P61" i="70"/>
  <c r="M61" i="70"/>
  <c r="K61" i="70"/>
  <c r="I61" i="70"/>
  <c r="F61" i="70"/>
  <c r="D61" i="70"/>
  <c r="Q57" i="70"/>
  <c r="P57" i="70"/>
  <c r="M57" i="70"/>
  <c r="F57" i="70"/>
  <c r="J56" i="70"/>
  <c r="I56" i="70"/>
  <c r="C56" i="70"/>
  <c r="B56" i="70"/>
  <c r="P56" i="70" s="1"/>
  <c r="L55" i="70"/>
  <c r="K55" i="70"/>
  <c r="E55" i="70"/>
  <c r="D55" i="70"/>
  <c r="L54" i="70"/>
  <c r="K54" i="70"/>
  <c r="E54" i="70"/>
  <c r="D54" i="70"/>
  <c r="L53" i="70"/>
  <c r="K53" i="70"/>
  <c r="E53" i="70"/>
  <c r="D53" i="70"/>
  <c r="L52" i="70"/>
  <c r="K52" i="70"/>
  <c r="E52" i="70"/>
  <c r="D52" i="70"/>
  <c r="Q51" i="70"/>
  <c r="P51" i="70"/>
  <c r="L51" i="70"/>
  <c r="K51" i="70"/>
  <c r="F51" i="70"/>
  <c r="E51" i="70"/>
  <c r="D51" i="70"/>
  <c r="Q50" i="70"/>
  <c r="P50" i="70"/>
  <c r="M50" i="70"/>
  <c r="L50" i="70"/>
  <c r="K50" i="70"/>
  <c r="F50" i="70"/>
  <c r="E50" i="70"/>
  <c r="D50" i="70"/>
  <c r="Q49" i="70"/>
  <c r="P49" i="70"/>
  <c r="M49" i="70"/>
  <c r="L49" i="70"/>
  <c r="K49" i="70"/>
  <c r="F49" i="70"/>
  <c r="E49" i="70"/>
  <c r="D49" i="70"/>
  <c r="Q48" i="70"/>
  <c r="P48" i="70"/>
  <c r="M48" i="70"/>
  <c r="L48" i="70"/>
  <c r="K48" i="70"/>
  <c r="F48" i="70"/>
  <c r="E48" i="70"/>
  <c r="D48" i="70"/>
  <c r="Q47" i="70"/>
  <c r="P47" i="70"/>
  <c r="M47" i="70"/>
  <c r="L47" i="70"/>
  <c r="K47" i="70"/>
  <c r="F47" i="70"/>
  <c r="E47" i="70"/>
  <c r="D47" i="70"/>
  <c r="Q46" i="70"/>
  <c r="P46" i="70"/>
  <c r="M46" i="70"/>
  <c r="L46" i="70"/>
  <c r="K46" i="70"/>
  <c r="F46" i="70"/>
  <c r="E46" i="70"/>
  <c r="D46" i="70"/>
  <c r="Q45" i="70"/>
  <c r="P45" i="70"/>
  <c r="M45" i="70"/>
  <c r="L45" i="70"/>
  <c r="K45" i="70"/>
  <c r="F45" i="70"/>
  <c r="E45" i="70"/>
  <c r="D45" i="70"/>
  <c r="Q44" i="70"/>
  <c r="P44" i="70"/>
  <c r="M44" i="70"/>
  <c r="L44" i="70"/>
  <c r="K44" i="70"/>
  <c r="F44" i="70"/>
  <c r="E44" i="70"/>
  <c r="D44" i="70"/>
  <c r="Q43" i="70"/>
  <c r="P43" i="70"/>
  <c r="M43" i="70"/>
  <c r="L43" i="70"/>
  <c r="K43" i="70"/>
  <c r="F43" i="70"/>
  <c r="E43" i="70"/>
  <c r="D43" i="70"/>
  <c r="Q42" i="70"/>
  <c r="P42" i="70"/>
  <c r="M42" i="70"/>
  <c r="L42" i="70"/>
  <c r="K42" i="70"/>
  <c r="F42" i="70"/>
  <c r="E42" i="70"/>
  <c r="D42" i="70"/>
  <c r="Q41" i="70"/>
  <c r="P41" i="70"/>
  <c r="M41" i="70"/>
  <c r="L41" i="70"/>
  <c r="K41" i="70"/>
  <c r="F41" i="70"/>
  <c r="E41" i="70"/>
  <c r="D41" i="70"/>
  <c r="Q40" i="70"/>
  <c r="P40" i="70"/>
  <c r="M40" i="70"/>
  <c r="L40" i="70"/>
  <c r="K40" i="70"/>
  <c r="F40" i="70"/>
  <c r="E40" i="70"/>
  <c r="D40" i="70"/>
  <c r="Q39" i="70"/>
  <c r="P39" i="70"/>
  <c r="M39" i="70"/>
  <c r="L39" i="70"/>
  <c r="K39" i="70"/>
  <c r="F39" i="70"/>
  <c r="E39" i="70"/>
  <c r="D39" i="70"/>
  <c r="R37" i="70"/>
  <c r="R61" i="70" s="1"/>
  <c r="P37" i="70"/>
  <c r="M37" i="70"/>
  <c r="K37" i="70"/>
  <c r="I37" i="70"/>
  <c r="F37" i="70"/>
  <c r="D37" i="70"/>
  <c r="B37" i="70"/>
  <c r="Q33" i="70"/>
  <c r="P33" i="70"/>
  <c r="M33" i="70"/>
  <c r="F33" i="70"/>
  <c r="J32" i="70"/>
  <c r="I32" i="70"/>
  <c r="C32" i="70"/>
  <c r="E32" i="70" s="1"/>
  <c r="B32" i="70"/>
  <c r="L31" i="70"/>
  <c r="K31" i="70"/>
  <c r="E31" i="70"/>
  <c r="G31" i="70" s="1"/>
  <c r="D31" i="70"/>
  <c r="L30" i="70"/>
  <c r="K30" i="70"/>
  <c r="E30" i="70"/>
  <c r="G30" i="70" s="1"/>
  <c r="D30" i="70"/>
  <c r="L29" i="70"/>
  <c r="K29" i="70"/>
  <c r="E29" i="70"/>
  <c r="G29" i="70" s="1"/>
  <c r="D29" i="70"/>
  <c r="L28" i="70"/>
  <c r="K28" i="70"/>
  <c r="E28" i="70"/>
  <c r="G28" i="70" s="1"/>
  <c r="D28" i="70"/>
  <c r="L27" i="70"/>
  <c r="K27" i="70"/>
  <c r="E27" i="70"/>
  <c r="G27" i="70" s="1"/>
  <c r="D27" i="70"/>
  <c r="L26" i="70"/>
  <c r="K26" i="70"/>
  <c r="E26" i="70"/>
  <c r="G26" i="70" s="1"/>
  <c r="D26" i="70"/>
  <c r="L25" i="70"/>
  <c r="K25" i="70"/>
  <c r="E25" i="70"/>
  <c r="G25" i="70" s="1"/>
  <c r="D25" i="70"/>
  <c r="L24" i="70"/>
  <c r="K24" i="70"/>
  <c r="E24" i="70"/>
  <c r="G24" i="70" s="1"/>
  <c r="D24" i="70"/>
  <c r="L23" i="70"/>
  <c r="K23" i="70"/>
  <c r="E23" i="70"/>
  <c r="G23" i="70" s="1"/>
  <c r="D23" i="70"/>
  <c r="L22" i="70"/>
  <c r="K22" i="70"/>
  <c r="E22" i="70"/>
  <c r="G22" i="70" s="1"/>
  <c r="D22" i="70"/>
  <c r="L21" i="70"/>
  <c r="K21" i="70"/>
  <c r="E21" i="70"/>
  <c r="G21" i="70" s="1"/>
  <c r="D21" i="70"/>
  <c r="L20" i="70"/>
  <c r="K20" i="70"/>
  <c r="E20" i="70"/>
  <c r="G20" i="70" s="1"/>
  <c r="D20" i="70"/>
  <c r="L19" i="70"/>
  <c r="K19" i="70"/>
  <c r="E19" i="70"/>
  <c r="G19" i="70" s="1"/>
  <c r="D19" i="70"/>
  <c r="Q18" i="70"/>
  <c r="P18" i="70"/>
  <c r="M18" i="70"/>
  <c r="L18" i="70"/>
  <c r="K18" i="70"/>
  <c r="F18" i="70"/>
  <c r="E18" i="70"/>
  <c r="D18" i="70"/>
  <c r="Q17" i="70"/>
  <c r="P17" i="70"/>
  <c r="M17" i="70"/>
  <c r="L17" i="70"/>
  <c r="K17" i="70"/>
  <c r="F17" i="70"/>
  <c r="E17" i="70"/>
  <c r="D17" i="70"/>
  <c r="Q16" i="70"/>
  <c r="P16" i="70"/>
  <c r="M16" i="70"/>
  <c r="L16" i="70"/>
  <c r="K16" i="70"/>
  <c r="F16" i="70"/>
  <c r="E16" i="70"/>
  <c r="D16" i="70"/>
  <c r="Q15" i="70"/>
  <c r="P15" i="70"/>
  <c r="M15" i="70"/>
  <c r="L15" i="70"/>
  <c r="K15" i="70"/>
  <c r="F15" i="70"/>
  <c r="E15" i="70"/>
  <c r="D15" i="70"/>
  <c r="Q14" i="70"/>
  <c r="P14" i="70"/>
  <c r="M14" i="70"/>
  <c r="L14" i="70"/>
  <c r="K14" i="70"/>
  <c r="F14" i="70"/>
  <c r="E14" i="70"/>
  <c r="D14" i="70"/>
  <c r="Q13" i="70"/>
  <c r="P13" i="70"/>
  <c r="M13" i="70"/>
  <c r="L13" i="70"/>
  <c r="K13" i="70"/>
  <c r="F13" i="70"/>
  <c r="E13" i="70"/>
  <c r="D13" i="70"/>
  <c r="Q12" i="70"/>
  <c r="P12" i="70"/>
  <c r="M12" i="70"/>
  <c r="L12" i="70"/>
  <c r="K12" i="70"/>
  <c r="F12" i="70"/>
  <c r="E12" i="70"/>
  <c r="D12" i="70"/>
  <c r="Q11" i="70"/>
  <c r="P11" i="70"/>
  <c r="M11" i="70"/>
  <c r="L11" i="70"/>
  <c r="K11" i="70"/>
  <c r="F11" i="70"/>
  <c r="E11" i="70"/>
  <c r="D11" i="70"/>
  <c r="Q10" i="70"/>
  <c r="P10" i="70"/>
  <c r="M10" i="70"/>
  <c r="L10" i="70"/>
  <c r="K10" i="70"/>
  <c r="F10" i="70"/>
  <c r="E10" i="70"/>
  <c r="D10" i="70"/>
  <c r="Q9" i="70"/>
  <c r="P9" i="70"/>
  <c r="M9" i="70"/>
  <c r="L9" i="70"/>
  <c r="K9" i="70"/>
  <c r="F9" i="70"/>
  <c r="E9" i="70"/>
  <c r="D9" i="70"/>
  <c r="Q8" i="70"/>
  <c r="P8" i="70"/>
  <c r="M8" i="70"/>
  <c r="L8" i="70"/>
  <c r="K8" i="70"/>
  <c r="F8" i="70"/>
  <c r="E8" i="70"/>
  <c r="D8" i="70"/>
  <c r="Q7" i="70"/>
  <c r="P7" i="70"/>
  <c r="M7" i="70"/>
  <c r="L7" i="70"/>
  <c r="K7" i="70"/>
  <c r="F7" i="70"/>
  <c r="E7" i="70"/>
  <c r="D7" i="70"/>
  <c r="C6" i="70"/>
  <c r="B6" i="70"/>
  <c r="P5" i="70"/>
  <c r="M5" i="70"/>
  <c r="K5" i="70"/>
  <c r="I5" i="70"/>
  <c r="D5" i="70"/>
  <c r="F5" i="70" s="1"/>
  <c r="L8" i="69"/>
  <c r="K8" i="69"/>
  <c r="M6" i="69" s="1"/>
  <c r="E8" i="69"/>
  <c r="G7" i="69" s="1"/>
  <c r="D8" i="69"/>
  <c r="F6" i="69" s="1"/>
  <c r="S7" i="69"/>
  <c r="R7" i="69"/>
  <c r="O7" i="69"/>
  <c r="M7" i="69"/>
  <c r="H7" i="69"/>
  <c r="F7" i="69"/>
  <c r="S6" i="69"/>
  <c r="R6" i="69"/>
  <c r="O6" i="69"/>
  <c r="H6" i="69"/>
  <c r="S5" i="69"/>
  <c r="R5" i="69"/>
  <c r="L5" i="69"/>
  <c r="K5" i="69"/>
  <c r="G5" i="69"/>
  <c r="N5" i="69" s="1"/>
  <c r="F5" i="69"/>
  <c r="M5" i="69" s="1"/>
  <c r="R4" i="69"/>
  <c r="O4" i="69"/>
  <c r="M4" i="69"/>
  <c r="K4" i="69"/>
  <c r="F4" i="69"/>
  <c r="H4" i="69" s="1"/>
  <c r="M58" i="68"/>
  <c r="P58" i="68"/>
  <c r="Q58" i="68"/>
  <c r="M59" i="68"/>
  <c r="P59" i="68"/>
  <c r="Q59" i="68"/>
  <c r="F58" i="68"/>
  <c r="F59" i="68"/>
  <c r="Q96" i="68"/>
  <c r="P96" i="68"/>
  <c r="M96" i="68"/>
  <c r="L96" i="68"/>
  <c r="K96" i="68"/>
  <c r="F96" i="68"/>
  <c r="E95" i="68"/>
  <c r="D95" i="68"/>
  <c r="K94" i="68"/>
  <c r="N94" i="68" s="1"/>
  <c r="E94" i="68"/>
  <c r="G94" i="68" s="1"/>
  <c r="D94" i="68"/>
  <c r="L93" i="68"/>
  <c r="N93" i="68" s="1"/>
  <c r="K93" i="68"/>
  <c r="E93" i="68"/>
  <c r="G93" i="68" s="1"/>
  <c r="D93" i="68"/>
  <c r="L92" i="68"/>
  <c r="N92" i="68" s="1"/>
  <c r="K92" i="68"/>
  <c r="E92" i="68"/>
  <c r="G92" i="68" s="1"/>
  <c r="D92" i="68"/>
  <c r="L91" i="68"/>
  <c r="N91" i="68" s="1"/>
  <c r="K91" i="68"/>
  <c r="E91" i="68"/>
  <c r="G91" i="68" s="1"/>
  <c r="D91" i="68"/>
  <c r="L90" i="68"/>
  <c r="N90" i="68" s="1"/>
  <c r="K90" i="68"/>
  <c r="E90" i="68"/>
  <c r="G90" i="68" s="1"/>
  <c r="D90" i="68"/>
  <c r="L89" i="68"/>
  <c r="N89" i="68" s="1"/>
  <c r="K89" i="68"/>
  <c r="E89" i="68"/>
  <c r="G89" i="68" s="1"/>
  <c r="D89" i="68"/>
  <c r="L88" i="68"/>
  <c r="N88" i="68" s="1"/>
  <c r="K88" i="68"/>
  <c r="E88" i="68"/>
  <c r="G88" i="68" s="1"/>
  <c r="D88" i="68"/>
  <c r="L87" i="68"/>
  <c r="K87" i="68"/>
  <c r="E87" i="68"/>
  <c r="D87" i="68"/>
  <c r="L86" i="68"/>
  <c r="K86" i="68"/>
  <c r="E86" i="68"/>
  <c r="D86" i="68"/>
  <c r="L85" i="68"/>
  <c r="K85" i="68"/>
  <c r="E85" i="68"/>
  <c r="D85" i="68"/>
  <c r="L84" i="68"/>
  <c r="K84" i="68"/>
  <c r="E84" i="68"/>
  <c r="D84" i="68"/>
  <c r="L83" i="68"/>
  <c r="K83" i="68"/>
  <c r="E83" i="68"/>
  <c r="D83" i="68"/>
  <c r="L82" i="68"/>
  <c r="K82" i="68"/>
  <c r="E82" i="68"/>
  <c r="D82" i="68"/>
  <c r="Q81" i="68"/>
  <c r="P81" i="68"/>
  <c r="M81" i="68"/>
  <c r="L81" i="68"/>
  <c r="K81" i="68"/>
  <c r="F81" i="68"/>
  <c r="E81" i="68"/>
  <c r="D81" i="68"/>
  <c r="Q80" i="68"/>
  <c r="P80" i="68"/>
  <c r="M80" i="68"/>
  <c r="L80" i="68"/>
  <c r="K80" i="68"/>
  <c r="F80" i="68"/>
  <c r="E80" i="68"/>
  <c r="D80" i="68"/>
  <c r="Q79" i="68"/>
  <c r="P79" i="68"/>
  <c r="M79" i="68"/>
  <c r="L79" i="68"/>
  <c r="K79" i="68"/>
  <c r="F79" i="68"/>
  <c r="E79" i="68"/>
  <c r="D79" i="68"/>
  <c r="Q78" i="68"/>
  <c r="P78" i="68"/>
  <c r="M78" i="68"/>
  <c r="L78" i="68"/>
  <c r="K78" i="68"/>
  <c r="F78" i="68"/>
  <c r="E78" i="68"/>
  <c r="D78" i="68"/>
  <c r="Q77" i="68"/>
  <c r="P77" i="68"/>
  <c r="M77" i="68"/>
  <c r="L77" i="68"/>
  <c r="K77" i="68"/>
  <c r="F77" i="68"/>
  <c r="E77" i="68"/>
  <c r="D77" i="68"/>
  <c r="Q76" i="68"/>
  <c r="P76" i="68"/>
  <c r="M76" i="68"/>
  <c r="L76" i="68"/>
  <c r="K76" i="68"/>
  <c r="F76" i="68"/>
  <c r="E76" i="68"/>
  <c r="D76" i="68"/>
  <c r="Q75" i="68"/>
  <c r="P75" i="68"/>
  <c r="M75" i="68"/>
  <c r="L75" i="68"/>
  <c r="K75" i="68"/>
  <c r="F75" i="68"/>
  <c r="E75" i="68"/>
  <c r="D75" i="68"/>
  <c r="Q74" i="68"/>
  <c r="P74" i="68"/>
  <c r="M74" i="68"/>
  <c r="L74" i="68"/>
  <c r="K74" i="68"/>
  <c r="F74" i="68"/>
  <c r="E74" i="68"/>
  <c r="D74" i="68"/>
  <c r="Q73" i="68"/>
  <c r="P73" i="68"/>
  <c r="M73" i="68"/>
  <c r="L73" i="68"/>
  <c r="K73" i="68"/>
  <c r="F73" i="68"/>
  <c r="E73" i="68"/>
  <c r="D73" i="68"/>
  <c r="Q72" i="68"/>
  <c r="P72" i="68"/>
  <c r="M72" i="68"/>
  <c r="L72" i="68"/>
  <c r="K72" i="68"/>
  <c r="F72" i="68"/>
  <c r="E72" i="68"/>
  <c r="D72" i="68"/>
  <c r="Q71" i="68"/>
  <c r="P71" i="68"/>
  <c r="M71" i="68"/>
  <c r="L71" i="68"/>
  <c r="K71" i="68"/>
  <c r="F71" i="68"/>
  <c r="E71" i="68"/>
  <c r="D71" i="68"/>
  <c r="Q70" i="68"/>
  <c r="P70" i="68"/>
  <c r="M70" i="68"/>
  <c r="L70" i="68"/>
  <c r="K70" i="68"/>
  <c r="F70" i="68"/>
  <c r="E70" i="68"/>
  <c r="D70" i="68"/>
  <c r="Q69" i="68"/>
  <c r="P69" i="68"/>
  <c r="M69" i="68"/>
  <c r="L69" i="68"/>
  <c r="K69" i="68"/>
  <c r="F69" i="68"/>
  <c r="E69" i="68"/>
  <c r="D69" i="68"/>
  <c r="Q68" i="68"/>
  <c r="P68" i="68"/>
  <c r="M68" i="68"/>
  <c r="L68" i="68"/>
  <c r="K68" i="68"/>
  <c r="F68" i="68"/>
  <c r="E68" i="68"/>
  <c r="D68" i="68"/>
  <c r="P66" i="68"/>
  <c r="M66" i="68"/>
  <c r="K66" i="68"/>
  <c r="I66" i="68"/>
  <c r="F66" i="68"/>
  <c r="D66" i="68"/>
  <c r="B66" i="68"/>
  <c r="Q62" i="68"/>
  <c r="P62" i="68"/>
  <c r="M62" i="68"/>
  <c r="F62" i="68"/>
  <c r="L61" i="68"/>
  <c r="E61" i="68"/>
  <c r="L60" i="68"/>
  <c r="N60" i="68" s="1"/>
  <c r="E60" i="68"/>
  <c r="D60" i="68"/>
  <c r="L59" i="68"/>
  <c r="E59" i="68"/>
  <c r="D59" i="68"/>
  <c r="L58" i="68"/>
  <c r="E58" i="68"/>
  <c r="D58" i="68"/>
  <c r="Q57" i="68"/>
  <c r="P57" i="68"/>
  <c r="M57" i="68"/>
  <c r="L57" i="68"/>
  <c r="F57" i="68"/>
  <c r="E57" i="68"/>
  <c r="D57" i="68"/>
  <c r="Q56" i="68"/>
  <c r="P56" i="68"/>
  <c r="M56" i="68"/>
  <c r="L56" i="68"/>
  <c r="F56" i="68"/>
  <c r="E56" i="68"/>
  <c r="D56" i="68"/>
  <c r="Q55" i="68"/>
  <c r="P55" i="68"/>
  <c r="M55" i="68"/>
  <c r="L55" i="68"/>
  <c r="F55" i="68"/>
  <c r="E55" i="68"/>
  <c r="D55" i="68"/>
  <c r="Q54" i="68"/>
  <c r="P54" i="68"/>
  <c r="M54" i="68"/>
  <c r="L54" i="68"/>
  <c r="F54" i="68"/>
  <c r="E54" i="68"/>
  <c r="D54" i="68"/>
  <c r="Q53" i="68"/>
  <c r="P53" i="68"/>
  <c r="M53" i="68"/>
  <c r="L53" i="68"/>
  <c r="F53" i="68"/>
  <c r="E53" i="68"/>
  <c r="D53" i="68"/>
  <c r="Q52" i="68"/>
  <c r="P52" i="68"/>
  <c r="M52" i="68"/>
  <c r="L52" i="68"/>
  <c r="F52" i="68"/>
  <c r="E52" i="68"/>
  <c r="D52" i="68"/>
  <c r="Q51" i="68"/>
  <c r="P51" i="68"/>
  <c r="M51" i="68"/>
  <c r="L51" i="68"/>
  <c r="F51" i="68"/>
  <c r="E51" i="68"/>
  <c r="D51" i="68"/>
  <c r="Q50" i="68"/>
  <c r="P50" i="68"/>
  <c r="M50" i="68"/>
  <c r="L50" i="68"/>
  <c r="F50" i="68"/>
  <c r="E50" i="68"/>
  <c r="D50" i="68"/>
  <c r="Q49" i="68"/>
  <c r="P49" i="68"/>
  <c r="M49" i="68"/>
  <c r="L49" i="68"/>
  <c r="F49" i="68"/>
  <c r="E49" i="68"/>
  <c r="D49" i="68"/>
  <c r="Q48" i="68"/>
  <c r="P48" i="68"/>
  <c r="M48" i="68"/>
  <c r="L48" i="68"/>
  <c r="F48" i="68"/>
  <c r="E48" i="68"/>
  <c r="D48" i="68"/>
  <c r="Q47" i="68"/>
  <c r="P47" i="68"/>
  <c r="M47" i="68"/>
  <c r="L47" i="68"/>
  <c r="F47" i="68"/>
  <c r="E47" i="68"/>
  <c r="D47" i="68"/>
  <c r="Q46" i="68"/>
  <c r="P46" i="68"/>
  <c r="M46" i="68"/>
  <c r="L46" i="68"/>
  <c r="F46" i="68"/>
  <c r="E46" i="68"/>
  <c r="D46" i="68"/>
  <c r="Q45" i="68"/>
  <c r="P45" i="68"/>
  <c r="M45" i="68"/>
  <c r="L45" i="68"/>
  <c r="F45" i="68"/>
  <c r="E45" i="68"/>
  <c r="D45" i="68"/>
  <c r="Q44" i="68"/>
  <c r="P44" i="68"/>
  <c r="M44" i="68"/>
  <c r="L44" i="68"/>
  <c r="F44" i="68"/>
  <c r="E44" i="68"/>
  <c r="D44" i="68"/>
  <c r="Q43" i="68"/>
  <c r="P43" i="68"/>
  <c r="M43" i="68"/>
  <c r="L43" i="68"/>
  <c r="F43" i="68"/>
  <c r="E43" i="68"/>
  <c r="D43" i="68"/>
  <c r="Q42" i="68"/>
  <c r="P42" i="68"/>
  <c r="M42" i="68"/>
  <c r="L42" i="68"/>
  <c r="F42" i="68"/>
  <c r="E42" i="68"/>
  <c r="D42" i="68"/>
  <c r="Q41" i="68"/>
  <c r="P41" i="68"/>
  <c r="M41" i="68"/>
  <c r="L41" i="68"/>
  <c r="F41" i="68"/>
  <c r="E41" i="68"/>
  <c r="D41" i="68"/>
  <c r="Q40" i="68"/>
  <c r="P40" i="68"/>
  <c r="M40" i="68"/>
  <c r="L40" i="68"/>
  <c r="F40" i="68"/>
  <c r="E40" i="68"/>
  <c r="D40" i="68"/>
  <c r="Q39" i="68"/>
  <c r="P39" i="68"/>
  <c r="M39" i="68"/>
  <c r="L39" i="68"/>
  <c r="F39" i="68"/>
  <c r="E39" i="68"/>
  <c r="D39" i="68"/>
  <c r="R37" i="68"/>
  <c r="R66" i="68" s="1"/>
  <c r="P37" i="68"/>
  <c r="M37" i="68"/>
  <c r="K37" i="68"/>
  <c r="I37" i="68"/>
  <c r="F37" i="68"/>
  <c r="D37" i="68"/>
  <c r="B37" i="68"/>
  <c r="Q33" i="68"/>
  <c r="P33" i="68"/>
  <c r="M33" i="68"/>
  <c r="F33" i="68"/>
  <c r="J32" i="68"/>
  <c r="I32" i="68"/>
  <c r="C32" i="68"/>
  <c r="E32" i="68" s="1"/>
  <c r="B32" i="68"/>
  <c r="D32" i="68" s="1"/>
  <c r="Q31" i="68"/>
  <c r="P31" i="68"/>
  <c r="M31" i="68"/>
  <c r="L31" i="68"/>
  <c r="K31" i="68"/>
  <c r="F31" i="68"/>
  <c r="E31" i="68"/>
  <c r="D31" i="68"/>
  <c r="Q30" i="68"/>
  <c r="P30" i="68"/>
  <c r="M30" i="68"/>
  <c r="L30" i="68"/>
  <c r="K30" i="68"/>
  <c r="F30" i="68"/>
  <c r="E30" i="68"/>
  <c r="D30" i="68"/>
  <c r="Q29" i="68"/>
  <c r="P29" i="68"/>
  <c r="M29" i="68"/>
  <c r="L29" i="68"/>
  <c r="K29" i="68"/>
  <c r="F29" i="68"/>
  <c r="E29" i="68"/>
  <c r="D29" i="68"/>
  <c r="Q28" i="68"/>
  <c r="P28" i="68"/>
  <c r="M28" i="68"/>
  <c r="L28" i="68"/>
  <c r="K28" i="68"/>
  <c r="F28" i="68"/>
  <c r="E28" i="68"/>
  <c r="D28" i="68"/>
  <c r="Q27" i="68"/>
  <c r="P27" i="68"/>
  <c r="M27" i="68"/>
  <c r="L27" i="68"/>
  <c r="K27" i="68"/>
  <c r="F27" i="68"/>
  <c r="E27" i="68"/>
  <c r="D27" i="68"/>
  <c r="Q26" i="68"/>
  <c r="P26" i="68"/>
  <c r="M26" i="68"/>
  <c r="L26" i="68"/>
  <c r="K26" i="68"/>
  <c r="F26" i="68"/>
  <c r="E26" i="68"/>
  <c r="D26" i="68"/>
  <c r="Q25" i="68"/>
  <c r="P25" i="68"/>
  <c r="M25" i="68"/>
  <c r="L25" i="68"/>
  <c r="K25" i="68"/>
  <c r="F25" i="68"/>
  <c r="E25" i="68"/>
  <c r="D25" i="68"/>
  <c r="Q24" i="68"/>
  <c r="P24" i="68"/>
  <c r="M24" i="68"/>
  <c r="L24" i="68"/>
  <c r="K24" i="68"/>
  <c r="F24" i="68"/>
  <c r="E24" i="68"/>
  <c r="D24" i="68"/>
  <c r="Q23" i="68"/>
  <c r="P23" i="68"/>
  <c r="M23" i="68"/>
  <c r="L23" i="68"/>
  <c r="K23" i="68"/>
  <c r="F23" i="68"/>
  <c r="E23" i="68"/>
  <c r="D23" i="68"/>
  <c r="Q22" i="68"/>
  <c r="P22" i="68"/>
  <c r="M22" i="68"/>
  <c r="L22" i="68"/>
  <c r="K22" i="68"/>
  <c r="F22" i="68"/>
  <c r="E22" i="68"/>
  <c r="D22" i="68"/>
  <c r="Q21" i="68"/>
  <c r="P21" i="68"/>
  <c r="M21" i="68"/>
  <c r="L21" i="68"/>
  <c r="K21" i="68"/>
  <c r="F21" i="68"/>
  <c r="E21" i="68"/>
  <c r="D21" i="68"/>
  <c r="Q20" i="68"/>
  <c r="P20" i="68"/>
  <c r="M20" i="68"/>
  <c r="L20" i="68"/>
  <c r="K20" i="68"/>
  <c r="F20" i="68"/>
  <c r="E20" i="68"/>
  <c r="D20" i="68"/>
  <c r="Q19" i="68"/>
  <c r="P19" i="68"/>
  <c r="M19" i="68"/>
  <c r="L19" i="68"/>
  <c r="K19" i="68"/>
  <c r="F19" i="68"/>
  <c r="E19" i="68"/>
  <c r="D19" i="68"/>
  <c r="Q18" i="68"/>
  <c r="P18" i="68"/>
  <c r="M18" i="68"/>
  <c r="L18" i="68"/>
  <c r="K18" i="68"/>
  <c r="F18" i="68"/>
  <c r="E18" i="68"/>
  <c r="D18" i="68"/>
  <c r="Q17" i="68"/>
  <c r="P17" i="68"/>
  <c r="M17" i="68"/>
  <c r="L17" i="68"/>
  <c r="K17" i="68"/>
  <c r="F17" i="68"/>
  <c r="E17" i="68"/>
  <c r="D17" i="68"/>
  <c r="Q16" i="68"/>
  <c r="P16" i="68"/>
  <c r="M16" i="68"/>
  <c r="L16" i="68"/>
  <c r="K16" i="68"/>
  <c r="F16" i="68"/>
  <c r="E16" i="68"/>
  <c r="D16" i="68"/>
  <c r="Q15" i="68"/>
  <c r="P15" i="68"/>
  <c r="M15" i="68"/>
  <c r="L15" i="68"/>
  <c r="K15" i="68"/>
  <c r="F15" i="68"/>
  <c r="E15" i="68"/>
  <c r="D15" i="68"/>
  <c r="Q14" i="68"/>
  <c r="P14" i="68"/>
  <c r="M14" i="68"/>
  <c r="L14" i="68"/>
  <c r="K14" i="68"/>
  <c r="F14" i="68"/>
  <c r="E14" i="68"/>
  <c r="D14" i="68"/>
  <c r="Q13" i="68"/>
  <c r="P13" i="68"/>
  <c r="M13" i="68"/>
  <c r="L13" i="68"/>
  <c r="K13" i="68"/>
  <c r="F13" i="68"/>
  <c r="E13" i="68"/>
  <c r="D13" i="68"/>
  <c r="Q12" i="68"/>
  <c r="P12" i="68"/>
  <c r="M12" i="68"/>
  <c r="L12" i="68"/>
  <c r="K12" i="68"/>
  <c r="F12" i="68"/>
  <c r="E12" i="68"/>
  <c r="D12" i="68"/>
  <c r="Q11" i="68"/>
  <c r="P11" i="68"/>
  <c r="M11" i="68"/>
  <c r="L11" i="68"/>
  <c r="K11" i="68"/>
  <c r="F11" i="68"/>
  <c r="E11" i="68"/>
  <c r="D11" i="68"/>
  <c r="Q10" i="68"/>
  <c r="P10" i="68"/>
  <c r="M10" i="68"/>
  <c r="L10" i="68"/>
  <c r="K10" i="68"/>
  <c r="F10" i="68"/>
  <c r="E10" i="68"/>
  <c r="D10" i="68"/>
  <c r="Q9" i="68"/>
  <c r="P9" i="68"/>
  <c r="M9" i="68"/>
  <c r="L9" i="68"/>
  <c r="K9" i="68"/>
  <c r="F9" i="68"/>
  <c r="E9" i="68"/>
  <c r="D9" i="68"/>
  <c r="Q8" i="68"/>
  <c r="P8" i="68"/>
  <c r="M8" i="68"/>
  <c r="L8" i="68"/>
  <c r="K8" i="68"/>
  <c r="F8" i="68"/>
  <c r="E8" i="68"/>
  <c r="D8" i="68"/>
  <c r="Q7" i="68"/>
  <c r="P7" i="68"/>
  <c r="M7" i="68"/>
  <c r="L7" i="68"/>
  <c r="K7" i="68"/>
  <c r="F7" i="68"/>
  <c r="E7" i="68"/>
  <c r="E33" i="68" s="1"/>
  <c r="D7" i="68"/>
  <c r="C6" i="68"/>
  <c r="B6" i="68"/>
  <c r="P38" i="68" s="1"/>
  <c r="P5" i="68"/>
  <c r="M5" i="68"/>
  <c r="K5" i="68"/>
  <c r="I5" i="68"/>
  <c r="D5" i="68"/>
  <c r="F5" i="68" s="1"/>
  <c r="L8" i="67"/>
  <c r="N7" i="67" s="1"/>
  <c r="K8" i="67"/>
  <c r="M7" i="67" s="1"/>
  <c r="E8" i="67"/>
  <c r="G7" i="67" s="1"/>
  <c r="D8" i="67"/>
  <c r="F6" i="67" s="1"/>
  <c r="S7" i="67"/>
  <c r="R7" i="67"/>
  <c r="O7" i="67"/>
  <c r="H7" i="67"/>
  <c r="S6" i="67"/>
  <c r="R6" i="67"/>
  <c r="O6" i="67"/>
  <c r="H6" i="67"/>
  <c r="G6" i="67"/>
  <c r="S5" i="67"/>
  <c r="R5" i="67"/>
  <c r="L5" i="67"/>
  <c r="K5" i="67"/>
  <c r="G5" i="67"/>
  <c r="N5" i="67" s="1"/>
  <c r="F5" i="67"/>
  <c r="M5" i="67" s="1"/>
  <c r="R4" i="67"/>
  <c r="O4" i="67"/>
  <c r="M4" i="67"/>
  <c r="K4" i="67"/>
  <c r="F4" i="67"/>
  <c r="H4" i="67" s="1"/>
  <c r="Q91" i="66"/>
  <c r="P91" i="66"/>
  <c r="M91" i="66"/>
  <c r="L91" i="66"/>
  <c r="K91" i="66"/>
  <c r="F91" i="66"/>
  <c r="J90" i="66"/>
  <c r="I90" i="66"/>
  <c r="C90" i="66"/>
  <c r="B90" i="66"/>
  <c r="L89" i="66"/>
  <c r="K89" i="66"/>
  <c r="E89" i="66"/>
  <c r="D89" i="66"/>
  <c r="L88" i="66"/>
  <c r="K88" i="66"/>
  <c r="E88" i="66"/>
  <c r="D88" i="66"/>
  <c r="L87" i="66"/>
  <c r="K87" i="66"/>
  <c r="E87" i="66"/>
  <c r="D87" i="66"/>
  <c r="L86" i="66"/>
  <c r="K86" i="66"/>
  <c r="E86" i="66"/>
  <c r="D86" i="66"/>
  <c r="L85" i="66"/>
  <c r="K85" i="66"/>
  <c r="E85" i="66"/>
  <c r="D85" i="66"/>
  <c r="L84" i="66"/>
  <c r="K84" i="66"/>
  <c r="E84" i="66"/>
  <c r="D84" i="66"/>
  <c r="L83" i="66"/>
  <c r="K83" i="66"/>
  <c r="E83" i="66"/>
  <c r="D83" i="66"/>
  <c r="L82" i="66"/>
  <c r="K82" i="66"/>
  <c r="E82" i="66"/>
  <c r="D82" i="66"/>
  <c r="L81" i="66"/>
  <c r="K81" i="66"/>
  <c r="E81" i="66"/>
  <c r="D81" i="66"/>
  <c r="L80" i="66"/>
  <c r="K80" i="66"/>
  <c r="E80" i="66"/>
  <c r="D80" i="66"/>
  <c r="L79" i="66"/>
  <c r="K79" i="66"/>
  <c r="E79" i="66"/>
  <c r="D79" i="66"/>
  <c r="L78" i="66"/>
  <c r="K78" i="66"/>
  <c r="E78" i="66"/>
  <c r="D78" i="66"/>
  <c r="L77" i="66"/>
  <c r="K77" i="66"/>
  <c r="E77" i="66"/>
  <c r="D77" i="66"/>
  <c r="L76" i="66"/>
  <c r="K76" i="66"/>
  <c r="E76" i="66"/>
  <c r="D76" i="66"/>
  <c r="L75" i="66"/>
  <c r="K75" i="66"/>
  <c r="E75" i="66"/>
  <c r="D75" i="66"/>
  <c r="L74" i="66"/>
  <c r="K74" i="66"/>
  <c r="E74" i="66"/>
  <c r="D74" i="66"/>
  <c r="L73" i="66"/>
  <c r="K73" i="66"/>
  <c r="E73" i="66"/>
  <c r="D73" i="66"/>
  <c r="L72" i="66"/>
  <c r="K72" i="66"/>
  <c r="E72" i="66"/>
  <c r="D72" i="66"/>
  <c r="L71" i="66"/>
  <c r="K71" i="66"/>
  <c r="E71" i="66"/>
  <c r="D71" i="66"/>
  <c r="L70" i="66"/>
  <c r="K70" i="66"/>
  <c r="E70" i="66"/>
  <c r="D70" i="66"/>
  <c r="Q69" i="66"/>
  <c r="P69" i="66"/>
  <c r="M69" i="66"/>
  <c r="L69" i="66"/>
  <c r="K69" i="66"/>
  <c r="F69" i="66"/>
  <c r="E69" i="66"/>
  <c r="D69" i="66"/>
  <c r="Q68" i="66"/>
  <c r="P68" i="66"/>
  <c r="M68" i="66"/>
  <c r="L68" i="66"/>
  <c r="K68" i="66"/>
  <c r="F68" i="66"/>
  <c r="E68" i="66"/>
  <c r="D68" i="66"/>
  <c r="Q67" i="66"/>
  <c r="P67" i="66"/>
  <c r="M67" i="66"/>
  <c r="L67" i="66"/>
  <c r="K67" i="66"/>
  <c r="F67" i="66"/>
  <c r="E67" i="66"/>
  <c r="D67" i="66"/>
  <c r="Q66" i="66"/>
  <c r="P66" i="66"/>
  <c r="M66" i="66"/>
  <c r="L66" i="66"/>
  <c r="K66" i="66"/>
  <c r="F66" i="66"/>
  <c r="E66" i="66"/>
  <c r="D66" i="66"/>
  <c r="Q65" i="66"/>
  <c r="P65" i="66"/>
  <c r="M65" i="66"/>
  <c r="L65" i="66"/>
  <c r="K65" i="66"/>
  <c r="F65" i="66"/>
  <c r="E65" i="66"/>
  <c r="D65" i="66"/>
  <c r="Q64" i="66"/>
  <c r="P64" i="66"/>
  <c r="M64" i="66"/>
  <c r="L64" i="66"/>
  <c r="K64" i="66"/>
  <c r="F64" i="66"/>
  <c r="E64" i="66"/>
  <c r="D64" i="66"/>
  <c r="Q63" i="66"/>
  <c r="P63" i="66"/>
  <c r="M63" i="66"/>
  <c r="L63" i="66"/>
  <c r="K63" i="66"/>
  <c r="F63" i="66"/>
  <c r="E63" i="66"/>
  <c r="D63" i="66"/>
  <c r="P61" i="66"/>
  <c r="M61" i="66"/>
  <c r="K61" i="66"/>
  <c r="I61" i="66"/>
  <c r="F61" i="66"/>
  <c r="D61" i="66"/>
  <c r="B61" i="66"/>
  <c r="Q57" i="66"/>
  <c r="P57" i="66"/>
  <c r="M57" i="66"/>
  <c r="F57" i="66"/>
  <c r="J56" i="66"/>
  <c r="I56" i="66"/>
  <c r="C56" i="66"/>
  <c r="B56" i="66"/>
  <c r="P56" i="66" s="1"/>
  <c r="L55" i="66"/>
  <c r="L54" i="66"/>
  <c r="N54" i="66" s="1"/>
  <c r="L53" i="66"/>
  <c r="N53" i="66" s="1"/>
  <c r="L52" i="66"/>
  <c r="L51" i="66"/>
  <c r="N51" i="66" s="1"/>
  <c r="L50" i="66"/>
  <c r="N50" i="66" s="1"/>
  <c r="L49" i="66"/>
  <c r="N49" i="66" s="1"/>
  <c r="L48" i="66"/>
  <c r="N48" i="66" s="1"/>
  <c r="L47" i="66"/>
  <c r="N47" i="66" s="1"/>
  <c r="Q46" i="66"/>
  <c r="P46" i="66"/>
  <c r="M46" i="66"/>
  <c r="L46" i="66"/>
  <c r="F46" i="66"/>
  <c r="Q45" i="66"/>
  <c r="P45" i="66"/>
  <c r="M45" i="66"/>
  <c r="L45" i="66"/>
  <c r="F45" i="66"/>
  <c r="Q44" i="66"/>
  <c r="P44" i="66"/>
  <c r="M44" i="66"/>
  <c r="L44" i="66"/>
  <c r="F44" i="66"/>
  <c r="Q43" i="66"/>
  <c r="P43" i="66"/>
  <c r="M43" i="66"/>
  <c r="L43" i="66"/>
  <c r="F43" i="66"/>
  <c r="Q42" i="66"/>
  <c r="P42" i="66"/>
  <c r="M42" i="66"/>
  <c r="L42" i="66"/>
  <c r="F42" i="66"/>
  <c r="Q41" i="66"/>
  <c r="P41" i="66"/>
  <c r="M41" i="66"/>
  <c r="L41" i="66"/>
  <c r="F41" i="66"/>
  <c r="Q40" i="66"/>
  <c r="P40" i="66"/>
  <c r="M40" i="66"/>
  <c r="L40" i="66"/>
  <c r="F40" i="66"/>
  <c r="Q39" i="66"/>
  <c r="P39" i="66"/>
  <c r="M39" i="66"/>
  <c r="L39" i="66"/>
  <c r="F39" i="66"/>
  <c r="R37" i="66"/>
  <c r="R61" i="66" s="1"/>
  <c r="P37" i="66"/>
  <c r="M37" i="66"/>
  <c r="K37" i="66"/>
  <c r="I37" i="66"/>
  <c r="F37" i="66"/>
  <c r="D37" i="66"/>
  <c r="B37" i="66"/>
  <c r="Q33" i="66"/>
  <c r="P33" i="66"/>
  <c r="M33" i="66"/>
  <c r="F33" i="66"/>
  <c r="J32" i="66"/>
  <c r="I32" i="66"/>
  <c r="C32" i="66"/>
  <c r="B32" i="66"/>
  <c r="D32" i="66" s="1"/>
  <c r="L31" i="66"/>
  <c r="K31" i="66"/>
  <c r="E31" i="66"/>
  <c r="L30" i="66"/>
  <c r="K30" i="66"/>
  <c r="E30" i="66"/>
  <c r="G30" i="66" s="1"/>
  <c r="L29" i="66"/>
  <c r="K29" i="66"/>
  <c r="E29" i="66"/>
  <c r="G29" i="66" s="1"/>
  <c r="L28" i="66"/>
  <c r="K28" i="66"/>
  <c r="E28" i="66"/>
  <c r="G28" i="66" s="1"/>
  <c r="L27" i="66"/>
  <c r="K27" i="66"/>
  <c r="E27" i="66"/>
  <c r="G27" i="66" s="1"/>
  <c r="L26" i="66"/>
  <c r="K26" i="66"/>
  <c r="E26" i="66"/>
  <c r="G26" i="66" s="1"/>
  <c r="L25" i="66"/>
  <c r="K25" i="66"/>
  <c r="E25" i="66"/>
  <c r="L24" i="66"/>
  <c r="K24" i="66"/>
  <c r="E24" i="66"/>
  <c r="G24" i="66" s="1"/>
  <c r="L23" i="66"/>
  <c r="K23" i="66"/>
  <c r="E23" i="66"/>
  <c r="G23" i="66" s="1"/>
  <c r="L22" i="66"/>
  <c r="K22" i="66"/>
  <c r="E22" i="66"/>
  <c r="G22" i="66" s="1"/>
  <c r="L21" i="66"/>
  <c r="K21" i="66"/>
  <c r="E21" i="66"/>
  <c r="G21" i="66" s="1"/>
  <c r="L20" i="66"/>
  <c r="K20" i="66"/>
  <c r="E20" i="66"/>
  <c r="G20" i="66" s="1"/>
  <c r="L19" i="66"/>
  <c r="K19" i="66"/>
  <c r="E19" i="66"/>
  <c r="G19" i="66" s="1"/>
  <c r="L18" i="66"/>
  <c r="K18" i="66"/>
  <c r="E18" i="66"/>
  <c r="G18" i="66" s="1"/>
  <c r="L17" i="66"/>
  <c r="K17" i="66"/>
  <c r="E17" i="66"/>
  <c r="G17" i="66" s="1"/>
  <c r="Q16" i="66"/>
  <c r="P16" i="66"/>
  <c r="M16" i="66"/>
  <c r="L16" i="66"/>
  <c r="K16" i="66"/>
  <c r="F16" i="66"/>
  <c r="E16" i="66"/>
  <c r="Q15" i="66"/>
  <c r="P15" i="66"/>
  <c r="M15" i="66"/>
  <c r="L15" i="66"/>
  <c r="K15" i="66"/>
  <c r="F15" i="66"/>
  <c r="E15" i="66"/>
  <c r="Q14" i="66"/>
  <c r="P14" i="66"/>
  <c r="M14" i="66"/>
  <c r="L14" i="66"/>
  <c r="K14" i="66"/>
  <c r="F14" i="66"/>
  <c r="E14" i="66"/>
  <c r="Q13" i="66"/>
  <c r="P13" i="66"/>
  <c r="M13" i="66"/>
  <c r="L13" i="66"/>
  <c r="K13" i="66"/>
  <c r="F13" i="66"/>
  <c r="E13" i="66"/>
  <c r="Q12" i="66"/>
  <c r="P12" i="66"/>
  <c r="M12" i="66"/>
  <c r="L12" i="66"/>
  <c r="K12" i="66"/>
  <c r="F12" i="66"/>
  <c r="E12" i="66"/>
  <c r="Q11" i="66"/>
  <c r="P11" i="66"/>
  <c r="M11" i="66"/>
  <c r="L11" i="66"/>
  <c r="K11" i="66"/>
  <c r="F11" i="66"/>
  <c r="E11" i="66"/>
  <c r="Q10" i="66"/>
  <c r="P10" i="66"/>
  <c r="M10" i="66"/>
  <c r="L10" i="66"/>
  <c r="K10" i="66"/>
  <c r="F10" i="66"/>
  <c r="E10" i="66"/>
  <c r="Q9" i="66"/>
  <c r="P9" i="66"/>
  <c r="M9" i="66"/>
  <c r="L9" i="66"/>
  <c r="K9" i="66"/>
  <c r="F9" i="66"/>
  <c r="E9" i="66"/>
  <c r="Q8" i="66"/>
  <c r="P8" i="66"/>
  <c r="M8" i="66"/>
  <c r="L8" i="66"/>
  <c r="K8" i="66"/>
  <c r="F8" i="66"/>
  <c r="E8" i="66"/>
  <c r="Q7" i="66"/>
  <c r="P7" i="66"/>
  <c r="M7" i="66"/>
  <c r="L7" i="66"/>
  <c r="K7" i="66"/>
  <c r="F7" i="66"/>
  <c r="E7" i="66"/>
  <c r="D33" i="66"/>
  <c r="C6" i="66"/>
  <c r="Q62" i="66" s="1"/>
  <c r="B6" i="66"/>
  <c r="P5" i="66"/>
  <c r="M5" i="66"/>
  <c r="K5" i="66"/>
  <c r="I5" i="66"/>
  <c r="D5" i="66"/>
  <c r="F5" i="66" s="1"/>
  <c r="S5" i="65"/>
  <c r="R5" i="65"/>
  <c r="L5" i="65"/>
  <c r="K5" i="65"/>
  <c r="G5" i="65"/>
  <c r="N5" i="65" s="1"/>
  <c r="F5" i="65"/>
  <c r="M5" i="65" s="1"/>
  <c r="R4" i="65"/>
  <c r="O4" i="65"/>
  <c r="M4" i="65"/>
  <c r="K4" i="65"/>
  <c r="F4" i="65"/>
  <c r="H4" i="65" s="1"/>
  <c r="L8" i="65"/>
  <c r="N7" i="65" s="1"/>
  <c r="K8" i="65"/>
  <c r="M7" i="65" s="1"/>
  <c r="G7" i="65"/>
  <c r="F7" i="65"/>
  <c r="S7" i="65"/>
  <c r="R7" i="65"/>
  <c r="O7" i="65"/>
  <c r="H7" i="65"/>
  <c r="R6" i="65"/>
  <c r="O6" i="65"/>
  <c r="H6" i="65"/>
  <c r="G52" i="70" l="1"/>
  <c r="N71" i="66"/>
  <c r="N72" i="66"/>
  <c r="N73" i="66"/>
  <c r="N74" i="66"/>
  <c r="N75" i="66"/>
  <c r="N77" i="66"/>
  <c r="N78" i="66"/>
  <c r="N80" i="66"/>
  <c r="N81" i="66"/>
  <c r="N83" i="66"/>
  <c r="N85" i="66"/>
  <c r="N86" i="66"/>
  <c r="N87" i="66"/>
  <c r="N17" i="66"/>
  <c r="N19" i="66"/>
  <c r="N21" i="66"/>
  <c r="N23" i="66"/>
  <c r="N27" i="66"/>
  <c r="N29" i="66"/>
  <c r="G71" i="66"/>
  <c r="G72" i="66"/>
  <c r="G73" i="66"/>
  <c r="G74" i="66"/>
  <c r="G75" i="66"/>
  <c r="G77" i="66"/>
  <c r="G78" i="66"/>
  <c r="G80" i="66"/>
  <c r="G81" i="66"/>
  <c r="G83" i="66"/>
  <c r="G85" i="66"/>
  <c r="G86" i="66"/>
  <c r="G87" i="66"/>
  <c r="N18" i="66"/>
  <c r="N20" i="66"/>
  <c r="N22" i="66"/>
  <c r="N24" i="66"/>
  <c r="N26" i="66"/>
  <c r="N28" i="66"/>
  <c r="N52" i="70"/>
  <c r="M56" i="70"/>
  <c r="G82" i="68"/>
  <c r="G83" i="68"/>
  <c r="G84" i="68"/>
  <c r="G85" i="68"/>
  <c r="G86" i="68"/>
  <c r="G87" i="68"/>
  <c r="G60" i="68"/>
  <c r="M56" i="66"/>
  <c r="N70" i="70"/>
  <c r="N72" i="70"/>
  <c r="N74" i="70"/>
  <c r="N76" i="70"/>
  <c r="N78" i="70"/>
  <c r="N66" i="70"/>
  <c r="N67" i="70"/>
  <c r="N69" i="70"/>
  <c r="N71" i="70"/>
  <c r="N73" i="70"/>
  <c r="N75" i="70"/>
  <c r="N77" i="70"/>
  <c r="D83" i="70"/>
  <c r="P83" i="70"/>
  <c r="Q83" i="70"/>
  <c r="F83" i="70"/>
  <c r="Q56" i="70"/>
  <c r="R56" i="70" s="1"/>
  <c r="F56" i="70"/>
  <c r="N19" i="70"/>
  <c r="N20" i="70"/>
  <c r="N21" i="70"/>
  <c r="N22" i="70"/>
  <c r="N23" i="70"/>
  <c r="N24" i="70"/>
  <c r="N25" i="70"/>
  <c r="N26" i="70"/>
  <c r="N27" i="70"/>
  <c r="N28" i="70"/>
  <c r="N29" i="70"/>
  <c r="N30" i="70"/>
  <c r="N31" i="70"/>
  <c r="N82" i="68"/>
  <c r="N83" i="68"/>
  <c r="N84" i="68"/>
  <c r="N85" i="68"/>
  <c r="N86" i="68"/>
  <c r="N87" i="68"/>
  <c r="E62" i="68"/>
  <c r="N70" i="66"/>
  <c r="N89" i="66"/>
  <c r="M90" i="66"/>
  <c r="D90" i="66"/>
  <c r="P90" i="66"/>
  <c r="G70" i="66"/>
  <c r="G89" i="66"/>
  <c r="E90" i="66"/>
  <c r="E91" i="66" s="1"/>
  <c r="Q90" i="66"/>
  <c r="Q56" i="66"/>
  <c r="R56" i="66" s="1"/>
  <c r="F56" i="66"/>
  <c r="N30" i="66"/>
  <c r="D84" i="70"/>
  <c r="E33" i="70"/>
  <c r="D56" i="66"/>
  <c r="D57" i="66" s="1"/>
  <c r="F6" i="65"/>
  <c r="F8" i="65" s="1"/>
  <c r="F8" i="69"/>
  <c r="F7" i="67"/>
  <c r="F8" i="67" s="1"/>
  <c r="N6" i="65"/>
  <c r="N8" i="65" s="1"/>
  <c r="G6" i="65"/>
  <c r="G8" i="65" s="1"/>
  <c r="N51" i="70"/>
  <c r="E96" i="68"/>
  <c r="N6" i="67"/>
  <c r="N8" i="67" s="1"/>
  <c r="L62" i="66"/>
  <c r="E62" i="66"/>
  <c r="M8" i="69"/>
  <c r="G6" i="69"/>
  <c r="G8" i="69" s="1"/>
  <c r="G8" i="67"/>
  <c r="D56" i="70"/>
  <c r="D57" i="70" s="1"/>
  <c r="E56" i="70"/>
  <c r="G8" i="70"/>
  <c r="G9" i="70"/>
  <c r="G10" i="70"/>
  <c r="G11" i="70"/>
  <c r="G12" i="70"/>
  <c r="G13" i="70"/>
  <c r="G14" i="70"/>
  <c r="G15" i="70"/>
  <c r="G16" i="70"/>
  <c r="G17" i="70"/>
  <c r="G18" i="70"/>
  <c r="I7" i="69"/>
  <c r="N39" i="66"/>
  <c r="N42" i="66"/>
  <c r="N43" i="66"/>
  <c r="N44" i="66"/>
  <c r="N45" i="66"/>
  <c r="R63" i="70"/>
  <c r="G64" i="70"/>
  <c r="G65" i="70"/>
  <c r="R65" i="70"/>
  <c r="G68" i="70"/>
  <c r="R33" i="70"/>
  <c r="M95" i="68"/>
  <c r="N58" i="68"/>
  <c r="N59" i="68"/>
  <c r="G58" i="68"/>
  <c r="G59" i="68"/>
  <c r="R33" i="68"/>
  <c r="R39" i="66"/>
  <c r="R41" i="66"/>
  <c r="R44" i="66"/>
  <c r="R46" i="66"/>
  <c r="F32" i="66"/>
  <c r="O8" i="69"/>
  <c r="T7" i="69"/>
  <c r="R84" i="70"/>
  <c r="R39" i="70"/>
  <c r="R41" i="70"/>
  <c r="R43" i="70"/>
  <c r="R45" i="70"/>
  <c r="R47" i="70"/>
  <c r="R49" i="70"/>
  <c r="R51" i="70"/>
  <c r="R7" i="70"/>
  <c r="R9" i="70"/>
  <c r="R11" i="70"/>
  <c r="R13" i="70"/>
  <c r="R15" i="70"/>
  <c r="R17" i="70"/>
  <c r="N6" i="69"/>
  <c r="P6" i="69" s="1"/>
  <c r="N7" i="69"/>
  <c r="P7" i="69" s="1"/>
  <c r="R58" i="68"/>
  <c r="R62" i="68"/>
  <c r="R59" i="68"/>
  <c r="R7" i="68"/>
  <c r="R9" i="68"/>
  <c r="R11" i="68"/>
  <c r="R13" i="68"/>
  <c r="R15" i="68"/>
  <c r="R17" i="68"/>
  <c r="R19" i="68"/>
  <c r="R21" i="68"/>
  <c r="R23" i="68"/>
  <c r="R25" i="68"/>
  <c r="R27" i="68"/>
  <c r="R29" i="68"/>
  <c r="R31" i="68"/>
  <c r="M32" i="68"/>
  <c r="G8" i="68"/>
  <c r="G9" i="68"/>
  <c r="G11" i="68"/>
  <c r="G12" i="68"/>
  <c r="G13" i="68"/>
  <c r="G15" i="68"/>
  <c r="G16" i="68"/>
  <c r="G17" i="68"/>
  <c r="G19" i="68"/>
  <c r="G20" i="68"/>
  <c r="G21" i="68"/>
  <c r="G23" i="68"/>
  <c r="G24" i="68"/>
  <c r="G25" i="68"/>
  <c r="G27" i="68"/>
  <c r="G28" i="68"/>
  <c r="G29" i="68"/>
  <c r="G31" i="68"/>
  <c r="R64" i="66"/>
  <c r="R66" i="66"/>
  <c r="R68" i="66"/>
  <c r="R33" i="66"/>
  <c r="N7" i="66"/>
  <c r="N10" i="66"/>
  <c r="N11" i="66"/>
  <c r="N12" i="66"/>
  <c r="N14" i="66"/>
  <c r="N15" i="66"/>
  <c r="N16" i="66"/>
  <c r="R7" i="66"/>
  <c r="R9" i="66"/>
  <c r="R11" i="66"/>
  <c r="R13" i="66"/>
  <c r="R15" i="66"/>
  <c r="G40" i="70"/>
  <c r="G41" i="70"/>
  <c r="G42" i="70"/>
  <c r="G43" i="70"/>
  <c r="G44" i="70"/>
  <c r="G45" i="70"/>
  <c r="G47" i="70"/>
  <c r="G48" i="70"/>
  <c r="G49" i="70"/>
  <c r="G50" i="70"/>
  <c r="G51" i="70"/>
  <c r="R57" i="70"/>
  <c r="N84" i="70"/>
  <c r="N63" i="70"/>
  <c r="N64" i="70"/>
  <c r="N65" i="70"/>
  <c r="N68" i="70"/>
  <c r="R64" i="70"/>
  <c r="R68" i="70"/>
  <c r="N40" i="70"/>
  <c r="N41" i="70"/>
  <c r="N42" i="70"/>
  <c r="N43" i="70"/>
  <c r="N44" i="70"/>
  <c r="N45" i="70"/>
  <c r="N46" i="70"/>
  <c r="N47" i="70"/>
  <c r="N48" i="70"/>
  <c r="N49" i="70"/>
  <c r="N50" i="70"/>
  <c r="R40" i="70"/>
  <c r="R42" i="70"/>
  <c r="R44" i="70"/>
  <c r="R46" i="70"/>
  <c r="R48" i="70"/>
  <c r="R50" i="70"/>
  <c r="N7" i="70"/>
  <c r="N8" i="70"/>
  <c r="N9" i="70"/>
  <c r="N10" i="70"/>
  <c r="N11" i="70"/>
  <c r="N12" i="70"/>
  <c r="N13" i="70"/>
  <c r="N14" i="70"/>
  <c r="N15" i="70"/>
  <c r="N16" i="70"/>
  <c r="N17" i="70"/>
  <c r="N18" i="70"/>
  <c r="Q32" i="70"/>
  <c r="R8" i="70"/>
  <c r="R10" i="70"/>
  <c r="R12" i="70"/>
  <c r="R14" i="70"/>
  <c r="R16" i="70"/>
  <c r="R18" i="70"/>
  <c r="F32" i="70"/>
  <c r="P32" i="70"/>
  <c r="P62" i="70"/>
  <c r="K62" i="70"/>
  <c r="I62" i="70"/>
  <c r="D62" i="70"/>
  <c r="B62" i="70"/>
  <c r="D6" i="70"/>
  <c r="I6" i="70"/>
  <c r="K6" i="70"/>
  <c r="P6" i="70"/>
  <c r="L32" i="70"/>
  <c r="L33" i="70" s="1"/>
  <c r="B38" i="70"/>
  <c r="D38" i="70"/>
  <c r="I38" i="70"/>
  <c r="K38" i="70"/>
  <c r="P38" i="70"/>
  <c r="G46" i="70"/>
  <c r="Q62" i="70"/>
  <c r="L62" i="70"/>
  <c r="J62" i="70"/>
  <c r="E62" i="70"/>
  <c r="C62" i="70"/>
  <c r="E6" i="70"/>
  <c r="J6" i="70" s="1"/>
  <c r="L6" i="70"/>
  <c r="Q6" i="70"/>
  <c r="G7" i="70"/>
  <c r="D32" i="70"/>
  <c r="D33" i="70" s="1"/>
  <c r="K32" i="70"/>
  <c r="K33" i="70" s="1"/>
  <c r="M32" i="70"/>
  <c r="C38" i="70"/>
  <c r="E38" i="70"/>
  <c r="J38" i="70"/>
  <c r="L38" i="70"/>
  <c r="Q38" i="70"/>
  <c r="G39" i="70"/>
  <c r="N39" i="70"/>
  <c r="K56" i="70"/>
  <c r="K57" i="70" s="1"/>
  <c r="E83" i="70"/>
  <c r="G83" i="70" s="1"/>
  <c r="L83" i="70"/>
  <c r="L56" i="70"/>
  <c r="N56" i="70" s="1"/>
  <c r="G63" i="70"/>
  <c r="K83" i="70"/>
  <c r="T6" i="69"/>
  <c r="R8" i="69"/>
  <c r="H8" i="69"/>
  <c r="I8" i="69"/>
  <c r="S8" i="69"/>
  <c r="N96" i="68"/>
  <c r="R96" i="68"/>
  <c r="N79" i="68"/>
  <c r="N80" i="68"/>
  <c r="R68" i="68"/>
  <c r="G69" i="68"/>
  <c r="G70" i="68"/>
  <c r="R70" i="68"/>
  <c r="G72" i="68"/>
  <c r="R72" i="68"/>
  <c r="G73" i="68"/>
  <c r="G74" i="68"/>
  <c r="R74" i="68"/>
  <c r="G76" i="68"/>
  <c r="R76" i="68"/>
  <c r="G77" i="68"/>
  <c r="G78" i="68"/>
  <c r="G80" i="68"/>
  <c r="G81" i="68"/>
  <c r="R39" i="68"/>
  <c r="N41" i="68"/>
  <c r="R41" i="68"/>
  <c r="N42" i="68"/>
  <c r="R43" i="68"/>
  <c r="N44" i="68"/>
  <c r="N45" i="68"/>
  <c r="R45" i="68"/>
  <c r="N46" i="68"/>
  <c r="R47" i="68"/>
  <c r="N48" i="68"/>
  <c r="N49" i="68"/>
  <c r="R49" i="68"/>
  <c r="N50" i="68"/>
  <c r="R51" i="68"/>
  <c r="N52" i="68"/>
  <c r="N53" i="68"/>
  <c r="R53" i="68"/>
  <c r="N54" i="68"/>
  <c r="R55" i="68"/>
  <c r="N56" i="68"/>
  <c r="R57" i="68"/>
  <c r="N68" i="68"/>
  <c r="N70" i="68"/>
  <c r="N71" i="68"/>
  <c r="N72" i="68"/>
  <c r="N74" i="68"/>
  <c r="N75" i="68"/>
  <c r="N76" i="68"/>
  <c r="N78" i="68"/>
  <c r="R78" i="68"/>
  <c r="R80" i="68"/>
  <c r="F95" i="68"/>
  <c r="Q95" i="68"/>
  <c r="R69" i="68"/>
  <c r="R71" i="68"/>
  <c r="R73" i="68"/>
  <c r="R75" i="68"/>
  <c r="R77" i="68"/>
  <c r="R79" i="68"/>
  <c r="R81" i="68"/>
  <c r="P95" i="68"/>
  <c r="N57" i="68"/>
  <c r="L62" i="68"/>
  <c r="G40" i="68"/>
  <c r="R40" i="68"/>
  <c r="G42" i="68"/>
  <c r="R42" i="68"/>
  <c r="G43" i="68"/>
  <c r="G44" i="68"/>
  <c r="R44" i="68"/>
  <c r="G46" i="68"/>
  <c r="R46" i="68"/>
  <c r="G47" i="68"/>
  <c r="G48" i="68"/>
  <c r="R48" i="68"/>
  <c r="G50" i="68"/>
  <c r="R50" i="68"/>
  <c r="G51" i="68"/>
  <c r="G52" i="68"/>
  <c r="R52" i="68"/>
  <c r="G54" i="68"/>
  <c r="R54" i="68"/>
  <c r="G55" i="68"/>
  <c r="G56" i="68"/>
  <c r="R56" i="68"/>
  <c r="N9" i="68"/>
  <c r="N10" i="68"/>
  <c r="N11" i="68"/>
  <c r="N13" i="68"/>
  <c r="N14" i="68"/>
  <c r="N15" i="68"/>
  <c r="N17" i="68"/>
  <c r="N18" i="68"/>
  <c r="N19" i="68"/>
  <c r="N21" i="68"/>
  <c r="N22" i="68"/>
  <c r="N23" i="68"/>
  <c r="N25" i="68"/>
  <c r="N26" i="68"/>
  <c r="N27" i="68"/>
  <c r="N29" i="68"/>
  <c r="N30" i="68"/>
  <c r="N31" i="68"/>
  <c r="R8" i="68"/>
  <c r="R10" i="68"/>
  <c r="R12" i="68"/>
  <c r="R14" i="68"/>
  <c r="R16" i="68"/>
  <c r="R18" i="68"/>
  <c r="R20" i="68"/>
  <c r="R22" i="68"/>
  <c r="R24" i="68"/>
  <c r="R26" i="68"/>
  <c r="R28" i="68"/>
  <c r="R30" i="68"/>
  <c r="F32" i="68"/>
  <c r="Q32" i="68"/>
  <c r="P32" i="68"/>
  <c r="Q38" i="68"/>
  <c r="L38" i="68"/>
  <c r="L67" i="68"/>
  <c r="E67" i="68"/>
  <c r="Q67" i="68"/>
  <c r="J67" i="68"/>
  <c r="C67" i="68"/>
  <c r="J38" i="68"/>
  <c r="E38" i="68"/>
  <c r="C38" i="68"/>
  <c r="Q6" i="68"/>
  <c r="G7" i="68"/>
  <c r="N7" i="68"/>
  <c r="G32" i="68"/>
  <c r="E6" i="68"/>
  <c r="J6" i="68" s="1"/>
  <c r="L6" i="68"/>
  <c r="D33" i="68"/>
  <c r="N8" i="68"/>
  <c r="G10" i="68"/>
  <c r="N12" i="68"/>
  <c r="G14" i="68"/>
  <c r="N16" i="68"/>
  <c r="G18" i="68"/>
  <c r="N20" i="68"/>
  <c r="G22" i="68"/>
  <c r="N24" i="68"/>
  <c r="G26" i="68"/>
  <c r="N28" i="68"/>
  <c r="G30" i="68"/>
  <c r="K32" i="68"/>
  <c r="K33" i="68" s="1"/>
  <c r="R95" i="68"/>
  <c r="D61" i="68"/>
  <c r="D62" i="68" s="1"/>
  <c r="K61" i="68"/>
  <c r="K62" i="68" s="1"/>
  <c r="G68" i="68"/>
  <c r="G95" i="68"/>
  <c r="P67" i="68"/>
  <c r="K67" i="68"/>
  <c r="I67" i="68"/>
  <c r="D67" i="68"/>
  <c r="B67" i="68"/>
  <c r="D6" i="68"/>
  <c r="I6" i="68"/>
  <c r="K6" i="68"/>
  <c r="P6" i="68"/>
  <c r="L32" i="68"/>
  <c r="B38" i="68"/>
  <c r="D38" i="68"/>
  <c r="I38" i="68"/>
  <c r="K38" i="68"/>
  <c r="N39" i="68"/>
  <c r="N40" i="68"/>
  <c r="G41" i="68"/>
  <c r="N43" i="68"/>
  <c r="G45" i="68"/>
  <c r="N47" i="68"/>
  <c r="G49" i="68"/>
  <c r="N51" i="68"/>
  <c r="G53" i="68"/>
  <c r="N55" i="68"/>
  <c r="G57" i="68"/>
  <c r="D96" i="68"/>
  <c r="N69" i="68"/>
  <c r="G71" i="68"/>
  <c r="N73" i="68"/>
  <c r="G75" i="68"/>
  <c r="N77" i="68"/>
  <c r="G79" i="68"/>
  <c r="N81" i="68"/>
  <c r="K95" i="68"/>
  <c r="G39" i="68"/>
  <c r="L95" i="68"/>
  <c r="N95" i="68" s="1"/>
  <c r="M6" i="67"/>
  <c r="M8" i="67" s="1"/>
  <c r="O8" i="67"/>
  <c r="T6" i="67"/>
  <c r="T7" i="67"/>
  <c r="H8" i="67"/>
  <c r="P7" i="67"/>
  <c r="R8" i="67"/>
  <c r="I6" i="67"/>
  <c r="S8" i="67"/>
  <c r="N63" i="66"/>
  <c r="N64" i="66"/>
  <c r="N65" i="66"/>
  <c r="N67" i="66"/>
  <c r="N68" i="66"/>
  <c r="N69" i="66"/>
  <c r="N91" i="66"/>
  <c r="R91" i="66"/>
  <c r="M32" i="66"/>
  <c r="R63" i="66"/>
  <c r="G65" i="66"/>
  <c r="R65" i="66"/>
  <c r="G66" i="66"/>
  <c r="G67" i="66"/>
  <c r="R67" i="66"/>
  <c r="G69" i="66"/>
  <c r="R69" i="66"/>
  <c r="F90" i="66"/>
  <c r="R57" i="66"/>
  <c r="G40" i="66"/>
  <c r="R40" i="66"/>
  <c r="G41" i="66"/>
  <c r="G42" i="66"/>
  <c r="R42" i="66"/>
  <c r="G45" i="66"/>
  <c r="R45" i="66"/>
  <c r="G46" i="66"/>
  <c r="G8" i="66"/>
  <c r="R8" i="66"/>
  <c r="G9" i="66"/>
  <c r="G10" i="66"/>
  <c r="R10" i="66"/>
  <c r="G12" i="66"/>
  <c r="R12" i="66"/>
  <c r="G13" i="66"/>
  <c r="G14" i="66"/>
  <c r="R14" i="66"/>
  <c r="G16" i="66"/>
  <c r="R16" i="66"/>
  <c r="P32" i="66"/>
  <c r="P62" i="66"/>
  <c r="K62" i="66"/>
  <c r="I62" i="66"/>
  <c r="D62" i="66"/>
  <c r="B62" i="66"/>
  <c r="D6" i="66"/>
  <c r="K6" i="66"/>
  <c r="N8" i="66"/>
  <c r="D38" i="66"/>
  <c r="K38" i="66"/>
  <c r="N40" i="66"/>
  <c r="I6" i="66"/>
  <c r="P6" i="66"/>
  <c r="N9" i="66"/>
  <c r="G11" i="66"/>
  <c r="N13" i="66"/>
  <c r="G15" i="66"/>
  <c r="E32" i="66"/>
  <c r="G32" i="66" s="1"/>
  <c r="L32" i="66"/>
  <c r="Q32" i="66"/>
  <c r="B38" i="66"/>
  <c r="I38" i="66"/>
  <c r="P38" i="66"/>
  <c r="N41" i="66"/>
  <c r="G43" i="66"/>
  <c r="D91" i="66"/>
  <c r="E6" i="66"/>
  <c r="J6" i="66" s="1"/>
  <c r="L6" i="66"/>
  <c r="Q6" i="66"/>
  <c r="G7" i="66"/>
  <c r="K32" i="66"/>
  <c r="K33" i="66" s="1"/>
  <c r="C38" i="66"/>
  <c r="E38" i="66"/>
  <c r="J38" i="66"/>
  <c r="L38" i="66"/>
  <c r="Q38" i="66"/>
  <c r="G39" i="66"/>
  <c r="R43" i="66"/>
  <c r="G44" i="66"/>
  <c r="N46" i="66"/>
  <c r="E56" i="66"/>
  <c r="G56" i="66" s="1"/>
  <c r="L56" i="66"/>
  <c r="C62" i="66"/>
  <c r="J62" i="66"/>
  <c r="G63" i="66"/>
  <c r="G64" i="66"/>
  <c r="N66" i="66"/>
  <c r="G68" i="66"/>
  <c r="K90" i="66"/>
  <c r="K56" i="66"/>
  <c r="K57" i="66" s="1"/>
  <c r="L90" i="66"/>
  <c r="N90" i="66" s="1"/>
  <c r="M6" i="65"/>
  <c r="M8" i="65" s="1"/>
  <c r="O8" i="65"/>
  <c r="T7" i="65"/>
  <c r="T6" i="65"/>
  <c r="P7" i="65"/>
  <c r="H8" i="65"/>
  <c r="R8" i="65"/>
  <c r="I7" i="65"/>
  <c r="S8" i="65"/>
  <c r="G90" i="66" l="1"/>
  <c r="N61" i="68"/>
  <c r="I7" i="67"/>
  <c r="R90" i="66"/>
  <c r="N56" i="66"/>
  <c r="N83" i="70"/>
  <c r="R83" i="70"/>
  <c r="E57" i="70"/>
  <c r="G56" i="70"/>
  <c r="G61" i="68"/>
  <c r="I8" i="65"/>
  <c r="P8" i="67"/>
  <c r="P8" i="65"/>
  <c r="I8" i="67"/>
  <c r="P6" i="65"/>
  <c r="I6" i="65"/>
  <c r="T8" i="67"/>
  <c r="N8" i="69"/>
  <c r="P8" i="69" s="1"/>
  <c r="I6" i="69"/>
  <c r="P6" i="67"/>
  <c r="N32" i="68"/>
  <c r="N33" i="70"/>
  <c r="T8" i="65"/>
  <c r="R32" i="70"/>
  <c r="G32" i="70"/>
  <c r="E84" i="70"/>
  <c r="L57" i="70"/>
  <c r="N32" i="70"/>
  <c r="T8" i="69"/>
  <c r="R32" i="68"/>
  <c r="L33" i="68"/>
  <c r="N33" i="68" s="1"/>
  <c r="N32" i="66"/>
  <c r="R32" i="66"/>
  <c r="L33" i="66"/>
  <c r="N33" i="66" s="1"/>
  <c r="E57" i="66"/>
  <c r="E33" i="66"/>
  <c r="L57" i="66"/>
  <c r="F59" i="47"/>
  <c r="F89" i="46"/>
  <c r="J95" i="48" l="1"/>
  <c r="I95" i="48"/>
  <c r="D68" i="47" l="1"/>
  <c r="D69" i="47"/>
  <c r="D70" i="47"/>
  <c r="D71" i="47"/>
  <c r="D72" i="47"/>
  <c r="D73" i="47"/>
  <c r="D74" i="47"/>
  <c r="D75" i="47"/>
  <c r="D76" i="47"/>
  <c r="D77" i="47"/>
  <c r="D78" i="47"/>
  <c r="D79" i="47"/>
  <c r="D80" i="47"/>
  <c r="D81" i="47"/>
  <c r="D82" i="47"/>
  <c r="D83" i="47"/>
  <c r="D84" i="47"/>
  <c r="D85" i="47"/>
  <c r="D86" i="47"/>
  <c r="D87" i="47"/>
  <c r="D88" i="47"/>
  <c r="D89" i="47"/>
  <c r="D90" i="47"/>
  <c r="D91" i="47"/>
  <c r="D92" i="47"/>
  <c r="D93" i="47"/>
  <c r="D94" i="47"/>
  <c r="F60" i="47"/>
  <c r="M83" i="48"/>
  <c r="M84" i="48"/>
  <c r="M85" i="48"/>
  <c r="M86" i="48"/>
  <c r="F83" i="48"/>
  <c r="F84" i="48"/>
  <c r="F85" i="48"/>
  <c r="F86" i="48"/>
  <c r="J31" i="58" l="1"/>
  <c r="K31" i="58"/>
  <c r="J29" i="58"/>
  <c r="K29" i="58"/>
  <c r="C32" i="58"/>
  <c r="D32" i="58"/>
  <c r="E32" i="58"/>
  <c r="F32" i="58"/>
  <c r="G32" i="58"/>
  <c r="H32" i="58"/>
  <c r="I32" i="58"/>
  <c r="J32" i="58"/>
  <c r="K32" i="58"/>
  <c r="B32" i="58"/>
  <c r="C21" i="58"/>
  <c r="D21" i="58"/>
  <c r="E21" i="58"/>
  <c r="F21" i="58"/>
  <c r="G21" i="58"/>
  <c r="H21" i="58"/>
  <c r="I21" i="58"/>
  <c r="J21" i="58"/>
  <c r="J22" i="58" s="1"/>
  <c r="K21" i="58"/>
  <c r="B21" i="58"/>
  <c r="C10" i="58"/>
  <c r="D10" i="58"/>
  <c r="E10" i="58"/>
  <c r="F10" i="58"/>
  <c r="G10" i="58"/>
  <c r="H10" i="58"/>
  <c r="I10" i="58"/>
  <c r="J10" i="58"/>
  <c r="K10" i="58"/>
  <c r="B10" i="58"/>
  <c r="J20" i="58"/>
  <c r="K20" i="58"/>
  <c r="J18" i="58"/>
  <c r="K18" i="58"/>
  <c r="K9" i="58"/>
  <c r="K7" i="58"/>
  <c r="J9" i="58"/>
  <c r="J11" i="58"/>
  <c r="J7" i="58"/>
  <c r="BA55" i="60"/>
  <c r="BB55" i="60" s="1"/>
  <c r="BA56" i="60"/>
  <c r="BB56" i="60" s="1"/>
  <c r="BA57" i="60"/>
  <c r="BB57" i="60" s="1"/>
  <c r="BA58" i="60"/>
  <c r="BB58" i="60" s="1"/>
  <c r="BA59" i="60"/>
  <c r="BB59" i="60" s="1"/>
  <c r="BA60" i="60"/>
  <c r="BB60" i="60" s="1"/>
  <c r="BA61" i="60"/>
  <c r="BB61" i="60" s="1"/>
  <c r="BA62" i="60"/>
  <c r="BB62" i="60" s="1"/>
  <c r="BA54" i="60"/>
  <c r="BB54" i="60" s="1"/>
  <c r="AP66" i="60"/>
  <c r="AQ66" i="60" s="1"/>
  <c r="AP65" i="60"/>
  <c r="T66" i="60"/>
  <c r="T65" i="60"/>
  <c r="J66" i="60"/>
  <c r="J65" i="60"/>
  <c r="AM64" i="60"/>
  <c r="AN64" i="60"/>
  <c r="AM65" i="60"/>
  <c r="AN65" i="60"/>
  <c r="AM66" i="60"/>
  <c r="AN66" i="60"/>
  <c r="AM67" i="60"/>
  <c r="AN67" i="60"/>
  <c r="AP67" i="60"/>
  <c r="AQ67" i="60" s="1"/>
  <c r="Q64" i="60"/>
  <c r="BH64" i="60" s="1"/>
  <c r="R64" i="60"/>
  <c r="Q65" i="60"/>
  <c r="R65" i="60"/>
  <c r="Q66" i="60"/>
  <c r="R66" i="60"/>
  <c r="Q67" i="60"/>
  <c r="R67" i="60"/>
  <c r="T67" i="60"/>
  <c r="BH51" i="60"/>
  <c r="BI51" i="60"/>
  <c r="BH52" i="60"/>
  <c r="BI52" i="60"/>
  <c r="BH53" i="60"/>
  <c r="BI53" i="60"/>
  <c r="BH54" i="60"/>
  <c r="BI54" i="60"/>
  <c r="BH55" i="60"/>
  <c r="BI55" i="60"/>
  <c r="BH56" i="60"/>
  <c r="BI56" i="60"/>
  <c r="BH57" i="60"/>
  <c r="BI57" i="60"/>
  <c r="BH58" i="60"/>
  <c r="BI58" i="60"/>
  <c r="BH59" i="60"/>
  <c r="BI59" i="60"/>
  <c r="BH60" i="60"/>
  <c r="BI60" i="60"/>
  <c r="BH61" i="60"/>
  <c r="BI61" i="60"/>
  <c r="BH62" i="60"/>
  <c r="BI62" i="60"/>
  <c r="BI65" i="60"/>
  <c r="BI67" i="60"/>
  <c r="AX51" i="60"/>
  <c r="AY51" i="60"/>
  <c r="AX52" i="60"/>
  <c r="AY52" i="60"/>
  <c r="AX53" i="60"/>
  <c r="AY53" i="60"/>
  <c r="AX54" i="60"/>
  <c r="AY54" i="60"/>
  <c r="AX55" i="60"/>
  <c r="AY55" i="60"/>
  <c r="AX56" i="60"/>
  <c r="AY56" i="60"/>
  <c r="AX57" i="60"/>
  <c r="AY57" i="60"/>
  <c r="AX58" i="60"/>
  <c r="AY58" i="60"/>
  <c r="AX59" i="60"/>
  <c r="AY59" i="60"/>
  <c r="AX60" i="60"/>
  <c r="AY60" i="60"/>
  <c r="AX61" i="60"/>
  <c r="AY61" i="60"/>
  <c r="AX62" i="60"/>
  <c r="AY62" i="60"/>
  <c r="AP44" i="60"/>
  <c r="AP43" i="60"/>
  <c r="AM42" i="60"/>
  <c r="AN42" i="60"/>
  <c r="AM43" i="60"/>
  <c r="AN43" i="60"/>
  <c r="AM44" i="60"/>
  <c r="AN44" i="60"/>
  <c r="AM45" i="60"/>
  <c r="AN45" i="60"/>
  <c r="AP45" i="60"/>
  <c r="AF44" i="60"/>
  <c r="AF43" i="60"/>
  <c r="AC42" i="60"/>
  <c r="AD42" i="60"/>
  <c r="AC43" i="60"/>
  <c r="AD43" i="60"/>
  <c r="AC44" i="60"/>
  <c r="AD44" i="60"/>
  <c r="AC45" i="60"/>
  <c r="AD45" i="60"/>
  <c r="AF45" i="60"/>
  <c r="T44" i="60"/>
  <c r="U44" i="60" s="1"/>
  <c r="T43" i="60"/>
  <c r="U43" i="60" s="1"/>
  <c r="Q42" i="60"/>
  <c r="BH42" i="60" s="1"/>
  <c r="R42" i="60"/>
  <c r="Q43" i="60"/>
  <c r="R43" i="60"/>
  <c r="BI43" i="60" s="1"/>
  <c r="Q44" i="60"/>
  <c r="BH44" i="60" s="1"/>
  <c r="R44" i="60"/>
  <c r="BI44" i="60" s="1"/>
  <c r="Q45" i="60"/>
  <c r="BH45" i="60" s="1"/>
  <c r="R45" i="60"/>
  <c r="BI45" i="60" s="1"/>
  <c r="T45" i="60"/>
  <c r="U45" i="60" s="1"/>
  <c r="J44" i="60"/>
  <c r="K44" i="60" s="1"/>
  <c r="J43" i="60"/>
  <c r="BH29" i="60"/>
  <c r="BI29" i="60"/>
  <c r="BH30" i="60"/>
  <c r="BI30" i="60"/>
  <c r="BH31" i="60"/>
  <c r="BI31" i="60"/>
  <c r="BH32" i="60"/>
  <c r="BI32" i="60"/>
  <c r="BH33" i="60"/>
  <c r="BI33" i="60"/>
  <c r="BH34" i="60"/>
  <c r="BI34" i="60"/>
  <c r="BH35" i="60"/>
  <c r="BI35" i="60"/>
  <c r="BH36" i="60"/>
  <c r="BI36" i="60"/>
  <c r="BH37" i="60"/>
  <c r="BI37" i="60"/>
  <c r="BH38" i="60"/>
  <c r="BI38" i="60"/>
  <c r="BH39" i="60"/>
  <c r="BI39" i="60"/>
  <c r="BH40" i="60"/>
  <c r="BI40" i="60"/>
  <c r="AX29" i="60"/>
  <c r="AY29" i="60"/>
  <c r="AX30" i="60"/>
  <c r="AY30" i="60"/>
  <c r="AX31" i="60"/>
  <c r="AY31" i="60"/>
  <c r="AX32" i="60"/>
  <c r="AY32" i="60"/>
  <c r="AX33" i="60"/>
  <c r="AY33" i="60"/>
  <c r="AX34" i="60"/>
  <c r="AY34" i="60"/>
  <c r="AX35" i="60"/>
  <c r="AY35" i="60"/>
  <c r="AX36" i="60"/>
  <c r="AY36" i="60"/>
  <c r="AX37" i="60"/>
  <c r="AY37" i="60"/>
  <c r="AX38" i="60"/>
  <c r="AY38" i="60"/>
  <c r="AX39" i="60"/>
  <c r="AY39" i="60"/>
  <c r="AX40" i="60"/>
  <c r="AY40" i="60"/>
  <c r="AP23" i="60"/>
  <c r="AQ23" i="60" s="1"/>
  <c r="AP22" i="60"/>
  <c r="AQ22" i="60" s="1"/>
  <c r="AP21" i="60"/>
  <c r="AM20" i="60"/>
  <c r="AN20" i="60"/>
  <c r="AM21" i="60"/>
  <c r="AN21" i="60"/>
  <c r="AM22" i="60"/>
  <c r="AN22" i="60"/>
  <c r="AM23" i="60"/>
  <c r="AN23" i="60"/>
  <c r="AC20" i="60"/>
  <c r="AD20" i="60"/>
  <c r="AC21" i="60"/>
  <c r="AD21" i="60"/>
  <c r="AC22" i="60"/>
  <c r="AD22" i="60"/>
  <c r="AC23" i="60"/>
  <c r="AD23" i="60"/>
  <c r="T23" i="60"/>
  <c r="T21" i="60"/>
  <c r="BH7" i="60"/>
  <c r="BI7" i="60"/>
  <c r="BH8" i="60"/>
  <c r="BI8" i="60"/>
  <c r="BH9" i="60"/>
  <c r="BI9" i="60"/>
  <c r="BH10" i="60"/>
  <c r="BI10" i="60"/>
  <c r="BH11" i="60"/>
  <c r="BI11" i="60"/>
  <c r="BH12" i="60"/>
  <c r="BI12" i="60"/>
  <c r="BH13" i="60"/>
  <c r="BI13" i="60"/>
  <c r="BH14" i="60"/>
  <c r="BI14" i="60"/>
  <c r="BH15" i="60"/>
  <c r="BI15" i="60"/>
  <c r="BH16" i="60"/>
  <c r="BI16" i="60"/>
  <c r="BH17" i="60"/>
  <c r="BI17" i="60"/>
  <c r="BH18" i="60"/>
  <c r="BI18" i="60"/>
  <c r="K26" i="60"/>
  <c r="K48" i="60" s="1"/>
  <c r="AG48" i="60" s="1"/>
  <c r="AQ48" i="60" s="1"/>
  <c r="BB48" i="60" s="1"/>
  <c r="BL48" i="60" s="1"/>
  <c r="G64" i="60"/>
  <c r="AX64" i="60" s="1"/>
  <c r="H64" i="60"/>
  <c r="AY64" i="60" s="1"/>
  <c r="G65" i="60"/>
  <c r="H65" i="60"/>
  <c r="AY65" i="60" s="1"/>
  <c r="G66" i="60"/>
  <c r="H66" i="60"/>
  <c r="AY66" i="60" s="1"/>
  <c r="G67" i="60"/>
  <c r="H67" i="60"/>
  <c r="AY67" i="60" s="1"/>
  <c r="G42" i="60"/>
  <c r="H42" i="60"/>
  <c r="G43" i="60"/>
  <c r="AX43" i="60" s="1"/>
  <c r="H43" i="60"/>
  <c r="G44" i="60"/>
  <c r="AX44" i="60" s="1"/>
  <c r="H44" i="60"/>
  <c r="G45" i="60"/>
  <c r="AX45" i="60" s="1"/>
  <c r="H45" i="60"/>
  <c r="AQ65" i="60" l="1"/>
  <c r="AP63" i="60"/>
  <c r="AP41" i="60"/>
  <c r="K43" i="60"/>
  <c r="AQ21" i="60"/>
  <c r="AQ19" i="60"/>
  <c r="BA65" i="60"/>
  <c r="BB65" i="60" s="1"/>
  <c r="K65" i="60"/>
  <c r="BA66" i="60"/>
  <c r="BB66" i="60" s="1"/>
  <c r="K66" i="60"/>
  <c r="BA43" i="60"/>
  <c r="BB43" i="60" s="1"/>
  <c r="AG43" i="60"/>
  <c r="BA45" i="60"/>
  <c r="BB45" i="60" s="1"/>
  <c r="AG45" i="60"/>
  <c r="BA44" i="60"/>
  <c r="BB44" i="60" s="1"/>
  <c r="AG44" i="60"/>
  <c r="BK67" i="60"/>
  <c r="BL67" i="60" s="1"/>
  <c r="U67" i="60"/>
  <c r="BK65" i="60"/>
  <c r="BL65" i="60" s="1"/>
  <c r="U65" i="60"/>
  <c r="U66" i="60"/>
  <c r="BK66" i="60"/>
  <c r="BL66" i="60" s="1"/>
  <c r="BK45" i="60"/>
  <c r="BL45" i="60" s="1"/>
  <c r="AQ45" i="60"/>
  <c r="BK44" i="60"/>
  <c r="BL44" i="60" s="1"/>
  <c r="AQ44" i="60"/>
  <c r="BK43" i="60"/>
  <c r="BL43" i="60" s="1"/>
  <c r="AQ43" i="60"/>
  <c r="BK23" i="60"/>
  <c r="BL23" i="60" s="1"/>
  <c r="U23" i="60"/>
  <c r="BK21" i="60"/>
  <c r="BL21" i="60" s="1"/>
  <c r="U21" i="60"/>
  <c r="BI42" i="60"/>
  <c r="AX42" i="60"/>
  <c r="BI66" i="60"/>
  <c r="K11" i="58"/>
  <c r="AY42" i="60"/>
  <c r="BH43" i="60"/>
  <c r="K22" i="58"/>
  <c r="BH67" i="60"/>
  <c r="BH66" i="60"/>
  <c r="BH65" i="60"/>
  <c r="AX67" i="60"/>
  <c r="AX66" i="60"/>
  <c r="AX65" i="60"/>
  <c r="BI64" i="60"/>
  <c r="AY45" i="60"/>
  <c r="AY44" i="60"/>
  <c r="AY43" i="60"/>
  <c r="J33" i="58"/>
  <c r="K33" i="58"/>
  <c r="AX7" i="60"/>
  <c r="AX8" i="60"/>
  <c r="AX9" i="60"/>
  <c r="AX10" i="60"/>
  <c r="AX11" i="60"/>
  <c r="AX12" i="60"/>
  <c r="AX13" i="60"/>
  <c r="AX14" i="60"/>
  <c r="AX15" i="60"/>
  <c r="AX16" i="60"/>
  <c r="AX17" i="60"/>
  <c r="AX18" i="60"/>
  <c r="Q20" i="60"/>
  <c r="BH20" i="60" s="1"/>
  <c r="Q21" i="60"/>
  <c r="BH21" i="60" s="1"/>
  <c r="Q22" i="60"/>
  <c r="BH22" i="60" s="1"/>
  <c r="Q23" i="60"/>
  <c r="BH23" i="60" s="1"/>
  <c r="G20" i="60"/>
  <c r="AX20" i="60" s="1"/>
  <c r="H20" i="60"/>
  <c r="G21" i="60"/>
  <c r="AX21" i="60" s="1"/>
  <c r="H21" i="60"/>
  <c r="G22" i="60"/>
  <c r="AX22" i="60" s="1"/>
  <c r="H22" i="60"/>
  <c r="G23" i="60"/>
  <c r="H23" i="60"/>
  <c r="AL67" i="60"/>
  <c r="AK67" i="60"/>
  <c r="AJ67" i="60"/>
  <c r="AI67" i="60"/>
  <c r="AH67" i="60"/>
  <c r="X67" i="60"/>
  <c r="P67" i="60"/>
  <c r="O67" i="60"/>
  <c r="N67" i="60"/>
  <c r="M67" i="60"/>
  <c r="L67" i="60"/>
  <c r="J67" i="60"/>
  <c r="K67" i="60" s="1"/>
  <c r="F67" i="60"/>
  <c r="E67" i="60"/>
  <c r="D67" i="60"/>
  <c r="C67" i="60"/>
  <c r="B67" i="60"/>
  <c r="AL66" i="60"/>
  <c r="AK66" i="60"/>
  <c r="AJ66" i="60"/>
  <c r="AI66" i="60"/>
  <c r="AH66" i="60"/>
  <c r="X66" i="60"/>
  <c r="P66" i="60"/>
  <c r="O66" i="60"/>
  <c r="N66" i="60"/>
  <c r="M66" i="60"/>
  <c r="L66" i="60"/>
  <c r="F66" i="60"/>
  <c r="E66" i="60"/>
  <c r="D66" i="60"/>
  <c r="C66" i="60"/>
  <c r="B66" i="60"/>
  <c r="AL65" i="60"/>
  <c r="AK65" i="60"/>
  <c r="AJ65" i="60"/>
  <c r="AI65" i="60"/>
  <c r="AH65" i="60"/>
  <c r="X65" i="60"/>
  <c r="P65" i="60"/>
  <c r="O65" i="60"/>
  <c r="N65" i="60"/>
  <c r="M65" i="60"/>
  <c r="L65" i="60"/>
  <c r="F65" i="60"/>
  <c r="E65" i="60"/>
  <c r="D65" i="60"/>
  <c r="C65" i="60"/>
  <c r="B65" i="60"/>
  <c r="AL64" i="60"/>
  <c r="AK64" i="60"/>
  <c r="AJ64" i="60"/>
  <c r="AI64" i="60"/>
  <c r="AH64" i="60"/>
  <c r="X64" i="60"/>
  <c r="P64" i="60"/>
  <c r="O64" i="60"/>
  <c r="N64" i="60"/>
  <c r="M64" i="60"/>
  <c r="L64" i="60"/>
  <c r="F64" i="60"/>
  <c r="E64" i="60"/>
  <c r="D64" i="60"/>
  <c r="C64" i="60"/>
  <c r="B64" i="60"/>
  <c r="BO62" i="60"/>
  <c r="BN62" i="60"/>
  <c r="BG62" i="60"/>
  <c r="BF62" i="60"/>
  <c r="BE62" i="60"/>
  <c r="BD62" i="60"/>
  <c r="BC62" i="60"/>
  <c r="AW62" i="60"/>
  <c r="AV62" i="60"/>
  <c r="AU62" i="60"/>
  <c r="AT62" i="60"/>
  <c r="AS62" i="60"/>
  <c r="BO61" i="60"/>
  <c r="BN61" i="60"/>
  <c r="BG61" i="60"/>
  <c r="BF61" i="60"/>
  <c r="BE61" i="60"/>
  <c r="BD61" i="60"/>
  <c r="BC61" i="60"/>
  <c r="AW61" i="60"/>
  <c r="AV61" i="60"/>
  <c r="AU61" i="60"/>
  <c r="AT61" i="60"/>
  <c r="AS61" i="60"/>
  <c r="BO60" i="60"/>
  <c r="BN60" i="60"/>
  <c r="BG60" i="60"/>
  <c r="BF60" i="60"/>
  <c r="BE60" i="60"/>
  <c r="BD60" i="60"/>
  <c r="BC60" i="60"/>
  <c r="AW60" i="60"/>
  <c r="AV60" i="60"/>
  <c r="AU60" i="60"/>
  <c r="AT60" i="60"/>
  <c r="AS60" i="60"/>
  <c r="BO59" i="60"/>
  <c r="BN59" i="60"/>
  <c r="BG59" i="60"/>
  <c r="BF59" i="60"/>
  <c r="BE59" i="60"/>
  <c r="BD59" i="60"/>
  <c r="BC59" i="60"/>
  <c r="AW59" i="60"/>
  <c r="AV59" i="60"/>
  <c r="AU59" i="60"/>
  <c r="AT59" i="60"/>
  <c r="AS59" i="60"/>
  <c r="BO58" i="60"/>
  <c r="BN58" i="60"/>
  <c r="BG58" i="60"/>
  <c r="BF58" i="60"/>
  <c r="BE58" i="60"/>
  <c r="BD58" i="60"/>
  <c r="BC58" i="60"/>
  <c r="AW58" i="60"/>
  <c r="AV58" i="60"/>
  <c r="AU58" i="60"/>
  <c r="AT58" i="60"/>
  <c r="AS58" i="60"/>
  <c r="BO57" i="60"/>
  <c r="BN57" i="60"/>
  <c r="BG57" i="60"/>
  <c r="BF57" i="60"/>
  <c r="BE57" i="60"/>
  <c r="BD57" i="60"/>
  <c r="BC57" i="60"/>
  <c r="AW57" i="60"/>
  <c r="AV57" i="60"/>
  <c r="AU57" i="60"/>
  <c r="AT57" i="60"/>
  <c r="AS57" i="60"/>
  <c r="BO56" i="60"/>
  <c r="BN56" i="60"/>
  <c r="BG56" i="60"/>
  <c r="BF56" i="60"/>
  <c r="BE56" i="60"/>
  <c r="BD56" i="60"/>
  <c r="BC56" i="60"/>
  <c r="AW56" i="60"/>
  <c r="AV56" i="60"/>
  <c r="AU56" i="60"/>
  <c r="AT56" i="60"/>
  <c r="AS56" i="60"/>
  <c r="BO55" i="60"/>
  <c r="BN55" i="60"/>
  <c r="BG55" i="60"/>
  <c r="BF55" i="60"/>
  <c r="BE55" i="60"/>
  <c r="BD55" i="60"/>
  <c r="BC55" i="60"/>
  <c r="AW55" i="60"/>
  <c r="AV55" i="60"/>
  <c r="AU55" i="60"/>
  <c r="AT55" i="60"/>
  <c r="AS55" i="60"/>
  <c r="BO54" i="60"/>
  <c r="BN54" i="60"/>
  <c r="BG54" i="60"/>
  <c r="BF54" i="60"/>
  <c r="BE54" i="60"/>
  <c r="BD54" i="60"/>
  <c r="BC54" i="60"/>
  <c r="AW54" i="60"/>
  <c r="AV54" i="60"/>
  <c r="AU54" i="60"/>
  <c r="AT54" i="60"/>
  <c r="AS54" i="60"/>
  <c r="BO53" i="60"/>
  <c r="BN53" i="60"/>
  <c r="BG53" i="60"/>
  <c r="BF53" i="60"/>
  <c r="BE53" i="60"/>
  <c r="BD53" i="60"/>
  <c r="BC53" i="60"/>
  <c r="AW53" i="60"/>
  <c r="AV53" i="60"/>
  <c r="AU53" i="60"/>
  <c r="AT53" i="60"/>
  <c r="AS53" i="60"/>
  <c r="BO52" i="60"/>
  <c r="BN52" i="60"/>
  <c r="BG52" i="60"/>
  <c r="BF52" i="60"/>
  <c r="BE52" i="60"/>
  <c r="BD52" i="60"/>
  <c r="BC52" i="60"/>
  <c r="AW52" i="60"/>
  <c r="AV52" i="60"/>
  <c r="AU52" i="60"/>
  <c r="AT52" i="60"/>
  <c r="AS52" i="60"/>
  <c r="BO51" i="60"/>
  <c r="BN51" i="60"/>
  <c r="BG51" i="60"/>
  <c r="BF51" i="60"/>
  <c r="BE51" i="60"/>
  <c r="BD51" i="60"/>
  <c r="BC51" i="60"/>
  <c r="AW51" i="60"/>
  <c r="AV51" i="60"/>
  <c r="AU51" i="60"/>
  <c r="AT51" i="60"/>
  <c r="AS51" i="60"/>
  <c r="BO50" i="60"/>
  <c r="BN50" i="60"/>
  <c r="BA49" i="60"/>
  <c r="BK49" i="60" s="1"/>
  <c r="AY49" i="60"/>
  <c r="BI49" i="60" s="1"/>
  <c r="AL49" i="60"/>
  <c r="AW49" i="60" s="1"/>
  <c r="BG49" i="60" s="1"/>
  <c r="AK49" i="60"/>
  <c r="AV49" i="60" s="1"/>
  <c r="BF49" i="60" s="1"/>
  <c r="U48" i="60"/>
  <c r="AL45" i="60"/>
  <c r="AK45" i="60"/>
  <c r="AJ45" i="60"/>
  <c r="AI45" i="60"/>
  <c r="AH45" i="60"/>
  <c r="AB45" i="60"/>
  <c r="AA45" i="60"/>
  <c r="Z45" i="60"/>
  <c r="Y45" i="60"/>
  <c r="X45" i="60"/>
  <c r="P45" i="60"/>
  <c r="O45" i="60"/>
  <c r="N45" i="60"/>
  <c r="M45" i="60"/>
  <c r="L45" i="60"/>
  <c r="J45" i="60"/>
  <c r="K45" i="60" s="1"/>
  <c r="F45" i="60"/>
  <c r="E45" i="60"/>
  <c r="D45" i="60"/>
  <c r="C45" i="60"/>
  <c r="B45" i="60"/>
  <c r="AL44" i="60"/>
  <c r="AK44" i="60"/>
  <c r="AJ44" i="60"/>
  <c r="AI44" i="60"/>
  <c r="AH44" i="60"/>
  <c r="AB44" i="60"/>
  <c r="AA44" i="60"/>
  <c r="Z44" i="60"/>
  <c r="Y44" i="60"/>
  <c r="X44" i="60"/>
  <c r="P44" i="60"/>
  <c r="O44" i="60"/>
  <c r="N44" i="60"/>
  <c r="M44" i="60"/>
  <c r="L44" i="60"/>
  <c r="F44" i="60"/>
  <c r="E44" i="60"/>
  <c r="D44" i="60"/>
  <c r="C44" i="60"/>
  <c r="B44" i="60"/>
  <c r="AL43" i="60"/>
  <c r="AK43" i="60"/>
  <c r="AJ43" i="60"/>
  <c r="AI43" i="60"/>
  <c r="AH43" i="60"/>
  <c r="AB43" i="60"/>
  <c r="AA43" i="60"/>
  <c r="Z43" i="60"/>
  <c r="Y43" i="60"/>
  <c r="X43" i="60"/>
  <c r="P43" i="60"/>
  <c r="O43" i="60"/>
  <c r="N43" i="60"/>
  <c r="M43" i="60"/>
  <c r="L43" i="60"/>
  <c r="F43" i="60"/>
  <c r="E43" i="60"/>
  <c r="D43" i="60"/>
  <c r="C43" i="60"/>
  <c r="B43" i="60"/>
  <c r="AL42" i="60"/>
  <c r="AK42" i="60"/>
  <c r="AJ42" i="60"/>
  <c r="AI42" i="60"/>
  <c r="AH42" i="60"/>
  <c r="AB42" i="60"/>
  <c r="AA42" i="60"/>
  <c r="Z42" i="60"/>
  <c r="Y42" i="60"/>
  <c r="X42" i="60"/>
  <c r="P42" i="60"/>
  <c r="O42" i="60"/>
  <c r="N42" i="60"/>
  <c r="M42" i="60"/>
  <c r="L42" i="60"/>
  <c r="F42" i="60"/>
  <c r="E42" i="60"/>
  <c r="D42" i="60"/>
  <c r="C42" i="60"/>
  <c r="B42" i="60"/>
  <c r="BO40" i="60"/>
  <c r="BN40" i="60"/>
  <c r="BG40" i="60"/>
  <c r="BF40" i="60"/>
  <c r="BE40" i="60"/>
  <c r="BD40" i="60"/>
  <c r="BC40" i="60"/>
  <c r="AW40" i="60"/>
  <c r="AV40" i="60"/>
  <c r="AU40" i="60"/>
  <c r="AT40" i="60"/>
  <c r="AS40" i="60"/>
  <c r="BO39" i="60"/>
  <c r="BN39" i="60"/>
  <c r="BG39" i="60"/>
  <c r="BF39" i="60"/>
  <c r="BE39" i="60"/>
  <c r="BD39" i="60"/>
  <c r="BC39" i="60"/>
  <c r="AW39" i="60"/>
  <c r="AV39" i="60"/>
  <c r="AU39" i="60"/>
  <c r="AT39" i="60"/>
  <c r="AS39" i="60"/>
  <c r="BO38" i="60"/>
  <c r="BN38" i="60"/>
  <c r="BG38" i="60"/>
  <c r="BF38" i="60"/>
  <c r="BE38" i="60"/>
  <c r="BD38" i="60"/>
  <c r="BC38" i="60"/>
  <c r="AW38" i="60"/>
  <c r="AV38" i="60"/>
  <c r="AU38" i="60"/>
  <c r="AT38" i="60"/>
  <c r="AS38" i="60"/>
  <c r="BO37" i="60"/>
  <c r="BN37" i="60"/>
  <c r="BG37" i="60"/>
  <c r="BF37" i="60"/>
  <c r="BE37" i="60"/>
  <c r="BD37" i="60"/>
  <c r="BC37" i="60"/>
  <c r="AW37" i="60"/>
  <c r="AV37" i="60"/>
  <c r="AU37" i="60"/>
  <c r="AT37" i="60"/>
  <c r="AS37" i="60"/>
  <c r="BO36" i="60"/>
  <c r="BN36" i="60"/>
  <c r="BG36" i="60"/>
  <c r="BF36" i="60"/>
  <c r="BE36" i="60"/>
  <c r="BD36" i="60"/>
  <c r="BC36" i="60"/>
  <c r="AW36" i="60"/>
  <c r="AV36" i="60"/>
  <c r="AU36" i="60"/>
  <c r="AT36" i="60"/>
  <c r="AS36" i="60"/>
  <c r="BO35" i="60"/>
  <c r="BN35" i="60"/>
  <c r="BG35" i="60"/>
  <c r="BF35" i="60"/>
  <c r="BE35" i="60"/>
  <c r="BD35" i="60"/>
  <c r="BC35" i="60"/>
  <c r="AW35" i="60"/>
  <c r="AV35" i="60"/>
  <c r="AU35" i="60"/>
  <c r="AT35" i="60"/>
  <c r="AS35" i="60"/>
  <c r="BO34" i="60"/>
  <c r="BN34" i="60"/>
  <c r="BG34" i="60"/>
  <c r="BF34" i="60"/>
  <c r="BE34" i="60"/>
  <c r="BD34" i="60"/>
  <c r="BC34" i="60"/>
  <c r="AW34" i="60"/>
  <c r="AV34" i="60"/>
  <c r="AU34" i="60"/>
  <c r="AT34" i="60"/>
  <c r="AS34" i="60"/>
  <c r="BO33" i="60"/>
  <c r="BN33" i="60"/>
  <c r="BG33" i="60"/>
  <c r="BF33" i="60"/>
  <c r="BE33" i="60"/>
  <c r="BD33" i="60"/>
  <c r="BC33" i="60"/>
  <c r="AW33" i="60"/>
  <c r="AV33" i="60"/>
  <c r="AU33" i="60"/>
  <c r="AT33" i="60"/>
  <c r="AS33" i="60"/>
  <c r="BO32" i="60"/>
  <c r="BN32" i="60"/>
  <c r="BG32" i="60"/>
  <c r="BF32" i="60"/>
  <c r="BE32" i="60"/>
  <c r="BD32" i="60"/>
  <c r="BC32" i="60"/>
  <c r="AW32" i="60"/>
  <c r="AV32" i="60"/>
  <c r="AU32" i="60"/>
  <c r="AT32" i="60"/>
  <c r="AS32" i="60"/>
  <c r="BO31" i="60"/>
  <c r="BN31" i="60"/>
  <c r="BG31" i="60"/>
  <c r="BF31" i="60"/>
  <c r="BE31" i="60"/>
  <c r="BD31" i="60"/>
  <c r="BC31" i="60"/>
  <c r="AW31" i="60"/>
  <c r="AV31" i="60"/>
  <c r="AU31" i="60"/>
  <c r="AT31" i="60"/>
  <c r="AS31" i="60"/>
  <c r="BO30" i="60"/>
  <c r="BN30" i="60"/>
  <c r="BG30" i="60"/>
  <c r="BF30" i="60"/>
  <c r="BE30" i="60"/>
  <c r="BD30" i="60"/>
  <c r="BC30" i="60"/>
  <c r="AW30" i="60"/>
  <c r="AV30" i="60"/>
  <c r="AU30" i="60"/>
  <c r="AT30" i="60"/>
  <c r="AS30" i="60"/>
  <c r="BO29" i="60"/>
  <c r="BN29" i="60"/>
  <c r="BG29" i="60"/>
  <c r="BF29" i="60"/>
  <c r="BE29" i="60"/>
  <c r="BD29" i="60"/>
  <c r="BC29" i="60"/>
  <c r="AW29" i="60"/>
  <c r="AV29" i="60"/>
  <c r="AU29" i="60"/>
  <c r="AT29" i="60"/>
  <c r="AS29" i="60"/>
  <c r="BO28" i="60"/>
  <c r="BN28" i="60"/>
  <c r="BA27" i="60"/>
  <c r="AL27" i="60"/>
  <c r="AW27" i="60" s="1"/>
  <c r="BG27" i="60" s="1"/>
  <c r="AK27" i="60"/>
  <c r="AV27" i="60" s="1"/>
  <c r="BF27" i="60" s="1"/>
  <c r="U26" i="60"/>
  <c r="AG26" i="60" s="1"/>
  <c r="AQ26" i="60" s="1"/>
  <c r="AL23" i="60"/>
  <c r="AK23" i="60"/>
  <c r="AJ23" i="60"/>
  <c r="AI23" i="60"/>
  <c r="BD23" i="60" s="1"/>
  <c r="AH23" i="60"/>
  <c r="AB23" i="60"/>
  <c r="AA23" i="60"/>
  <c r="Z23" i="60"/>
  <c r="Y23" i="60"/>
  <c r="X23" i="60"/>
  <c r="AS23" i="60" s="1"/>
  <c r="R23" i="60"/>
  <c r="BI23" i="60" s="1"/>
  <c r="P23" i="60"/>
  <c r="O23" i="60"/>
  <c r="N23" i="60"/>
  <c r="M23" i="60"/>
  <c r="L23" i="60"/>
  <c r="F23" i="60"/>
  <c r="E23" i="60"/>
  <c r="D23" i="60"/>
  <c r="C23" i="60"/>
  <c r="B23" i="60"/>
  <c r="AL22" i="60"/>
  <c r="AK22" i="60"/>
  <c r="AJ22" i="60"/>
  <c r="BE22" i="60" s="1"/>
  <c r="AI22" i="60"/>
  <c r="AH22" i="60"/>
  <c r="BC22" i="60" s="1"/>
  <c r="AB22" i="60"/>
  <c r="AA22" i="60"/>
  <c r="Z22" i="60"/>
  <c r="Y22" i="60"/>
  <c r="AT22" i="60" s="1"/>
  <c r="X22" i="60"/>
  <c r="R22" i="60"/>
  <c r="BI22" i="60" s="1"/>
  <c r="P22" i="60"/>
  <c r="O22" i="60"/>
  <c r="N22" i="60"/>
  <c r="M22" i="60"/>
  <c r="L22" i="60"/>
  <c r="F22" i="60"/>
  <c r="E22" i="60"/>
  <c r="D22" i="60"/>
  <c r="C22" i="60"/>
  <c r="B22" i="60"/>
  <c r="AL21" i="60"/>
  <c r="AK21" i="60"/>
  <c r="AJ21" i="60"/>
  <c r="AI21" i="60"/>
  <c r="BD21" i="60" s="1"/>
  <c r="AH21" i="60"/>
  <c r="AB21" i="60"/>
  <c r="AA21" i="60"/>
  <c r="Z21" i="60"/>
  <c r="AU21" i="60" s="1"/>
  <c r="Y21" i="60"/>
  <c r="X21" i="60"/>
  <c r="AS21" i="60" s="1"/>
  <c r="R21" i="60"/>
  <c r="BI21" i="60" s="1"/>
  <c r="P21" i="60"/>
  <c r="O21" i="60"/>
  <c r="N21" i="60"/>
  <c r="M21" i="60"/>
  <c r="L21" i="60"/>
  <c r="F21" i="60"/>
  <c r="E21" i="60"/>
  <c r="D21" i="60"/>
  <c r="C21" i="60"/>
  <c r="B21" i="60"/>
  <c r="AL20" i="60"/>
  <c r="AK20" i="60"/>
  <c r="AJ20" i="60"/>
  <c r="AI20" i="60"/>
  <c r="AH20" i="60"/>
  <c r="AB20" i="60"/>
  <c r="AA20" i="60"/>
  <c r="Z20" i="60"/>
  <c r="Y20" i="60"/>
  <c r="X20" i="60"/>
  <c r="R20" i="60"/>
  <c r="BI20" i="60" s="1"/>
  <c r="P20" i="60"/>
  <c r="O20" i="60"/>
  <c r="N20" i="60"/>
  <c r="M20" i="60"/>
  <c r="L20" i="60"/>
  <c r="F20" i="60"/>
  <c r="E20" i="60"/>
  <c r="D20" i="60"/>
  <c r="C20" i="60"/>
  <c r="B20" i="60"/>
  <c r="BO18" i="60"/>
  <c r="BN18" i="60"/>
  <c r="BG18" i="60"/>
  <c r="BF18" i="60"/>
  <c r="BE18" i="60"/>
  <c r="BD18" i="60"/>
  <c r="BC18" i="60"/>
  <c r="AY18" i="60"/>
  <c r="AW18" i="60"/>
  <c r="AV18" i="60"/>
  <c r="AU18" i="60"/>
  <c r="AU23" i="60" s="1"/>
  <c r="AT18" i="60"/>
  <c r="AS18" i="60"/>
  <c r="BO17" i="60"/>
  <c r="BN17" i="60"/>
  <c r="BG17" i="60"/>
  <c r="BF17" i="60"/>
  <c r="BE17" i="60"/>
  <c r="BD17" i="60"/>
  <c r="BC17" i="60"/>
  <c r="AY17" i="60"/>
  <c r="AW17" i="60"/>
  <c r="AV17" i="60"/>
  <c r="AU17" i="60"/>
  <c r="AT17" i="60"/>
  <c r="AS17" i="60"/>
  <c r="BO16" i="60"/>
  <c r="BN16" i="60"/>
  <c r="BG16" i="60"/>
  <c r="BF16" i="60"/>
  <c r="BE16" i="60"/>
  <c r="BD16" i="60"/>
  <c r="BC16" i="60"/>
  <c r="AY16" i="60"/>
  <c r="AW16" i="60"/>
  <c r="AV16" i="60"/>
  <c r="AU16" i="60"/>
  <c r="AT16" i="60"/>
  <c r="AS16" i="60"/>
  <c r="BO15" i="60"/>
  <c r="BN15" i="60"/>
  <c r="BG15" i="60"/>
  <c r="BF15" i="60"/>
  <c r="BE15" i="60"/>
  <c r="BD15" i="60"/>
  <c r="BC15" i="60"/>
  <c r="AY15" i="60"/>
  <c r="AW15" i="60"/>
  <c r="AV15" i="60"/>
  <c r="AU15" i="60"/>
  <c r="AT15" i="60"/>
  <c r="AS15" i="60"/>
  <c r="BO14" i="60"/>
  <c r="BN14" i="60"/>
  <c r="BG14" i="60"/>
  <c r="BF14" i="60"/>
  <c r="BE14" i="60"/>
  <c r="BD14" i="60"/>
  <c r="BC14" i="60"/>
  <c r="AY14" i="60"/>
  <c r="AW14" i="60"/>
  <c r="AV14" i="60"/>
  <c r="AU14" i="60"/>
  <c r="AT14" i="60"/>
  <c r="AS14" i="60"/>
  <c r="BO13" i="60"/>
  <c r="BN13" i="60"/>
  <c r="BG13" i="60"/>
  <c r="BF13" i="60"/>
  <c r="BE13" i="60"/>
  <c r="BD13" i="60"/>
  <c r="BC13" i="60"/>
  <c r="AY13" i="60"/>
  <c r="AW13" i="60"/>
  <c r="AV13" i="60"/>
  <c r="AU13" i="60"/>
  <c r="AT13" i="60"/>
  <c r="AS13" i="60"/>
  <c r="BO12" i="60"/>
  <c r="BN12" i="60"/>
  <c r="BG12" i="60"/>
  <c r="BF12" i="60"/>
  <c r="BE12" i="60"/>
  <c r="BD12" i="60"/>
  <c r="BC12" i="60"/>
  <c r="AY12" i="60"/>
  <c r="AW12" i="60"/>
  <c r="AV12" i="60"/>
  <c r="AU12" i="60"/>
  <c r="AT12" i="60"/>
  <c r="AS12" i="60"/>
  <c r="BO11" i="60"/>
  <c r="BN11" i="60"/>
  <c r="BG11" i="60"/>
  <c r="BF11" i="60"/>
  <c r="BE11" i="60"/>
  <c r="BD11" i="60"/>
  <c r="BC11" i="60"/>
  <c r="AY11" i="60"/>
  <c r="AW11" i="60"/>
  <c r="AV11" i="60"/>
  <c r="AU11" i="60"/>
  <c r="AT11" i="60"/>
  <c r="AS11" i="60"/>
  <c r="BO10" i="60"/>
  <c r="BN10" i="60"/>
  <c r="BG10" i="60"/>
  <c r="BF10" i="60"/>
  <c r="BE10" i="60"/>
  <c r="BD10" i="60"/>
  <c r="BC10" i="60"/>
  <c r="AY10" i="60"/>
  <c r="AW10" i="60"/>
  <c r="AV10" i="60"/>
  <c r="AU10" i="60"/>
  <c r="AT10" i="60"/>
  <c r="AS10" i="60"/>
  <c r="BO9" i="60"/>
  <c r="BN9" i="60"/>
  <c r="BG9" i="60"/>
  <c r="BF9" i="60"/>
  <c r="BE9" i="60"/>
  <c r="BD9" i="60"/>
  <c r="BC9" i="60"/>
  <c r="AY9" i="60"/>
  <c r="AW9" i="60"/>
  <c r="AV9" i="60"/>
  <c r="AU9" i="60"/>
  <c r="AT9" i="60"/>
  <c r="AS9" i="60"/>
  <c r="BO8" i="60"/>
  <c r="BN8" i="60"/>
  <c r="BG8" i="60"/>
  <c r="BF8" i="60"/>
  <c r="BE8" i="60"/>
  <c r="BD8" i="60"/>
  <c r="BC8" i="60"/>
  <c r="AY8" i="60"/>
  <c r="AW8" i="60"/>
  <c r="AV8" i="60"/>
  <c r="AU8" i="60"/>
  <c r="AT8" i="60"/>
  <c r="AS8" i="60"/>
  <c r="BO7" i="60"/>
  <c r="BN7" i="60"/>
  <c r="BG7" i="60"/>
  <c r="BF7" i="60"/>
  <c r="BE7" i="60"/>
  <c r="BD7" i="60"/>
  <c r="BC7" i="60"/>
  <c r="AY7" i="60"/>
  <c r="AW7" i="60"/>
  <c r="AV7" i="60"/>
  <c r="AU7" i="60"/>
  <c r="AT7" i="60"/>
  <c r="AS7" i="60"/>
  <c r="AP5" i="60"/>
  <c r="BA5" i="60" s="1"/>
  <c r="AN5" i="60"/>
  <c r="AL5" i="60"/>
  <c r="AW5" i="60" s="1"/>
  <c r="BG5" i="60" s="1"/>
  <c r="AK5" i="60"/>
  <c r="AV5" i="60" s="1"/>
  <c r="BF5" i="60" s="1"/>
  <c r="U4" i="60"/>
  <c r="AQ63" i="60" l="1"/>
  <c r="BK63" i="60"/>
  <c r="BL63" i="60" s="1"/>
  <c r="BK41" i="60"/>
  <c r="BL41" i="60" s="1"/>
  <c r="AQ41" i="60"/>
  <c r="K41" i="60"/>
  <c r="BK19" i="60"/>
  <c r="BL19" i="60" s="1"/>
  <c r="U19" i="60"/>
  <c r="AV23" i="60"/>
  <c r="AW23" i="60"/>
  <c r="AS20" i="60"/>
  <c r="AU20" i="60"/>
  <c r="BD20" i="60"/>
  <c r="AT21" i="60"/>
  <c r="BC21" i="60"/>
  <c r="BE21" i="60"/>
  <c r="AS22" i="60"/>
  <c r="AU22" i="60"/>
  <c r="BD22" i="60"/>
  <c r="AT23" i="60"/>
  <c r="BC23" i="60"/>
  <c r="BE23" i="60"/>
  <c r="AX23" i="60"/>
  <c r="AT20" i="60"/>
  <c r="BC20" i="60"/>
  <c r="BE20" i="60"/>
  <c r="AU43" i="60"/>
  <c r="AU44" i="60"/>
  <c r="BA64" i="60"/>
  <c r="BB64" i="60" s="1"/>
  <c r="AS64" i="60"/>
  <c r="AU64" i="60"/>
  <c r="BD64" i="60"/>
  <c r="AS65" i="60"/>
  <c r="AU65" i="60"/>
  <c r="BD65" i="60"/>
  <c r="AS66" i="60"/>
  <c r="AU66" i="60"/>
  <c r="BD66" i="60"/>
  <c r="AT67" i="60"/>
  <c r="BC67" i="60"/>
  <c r="BE67" i="60"/>
  <c r="AT64" i="60"/>
  <c r="BC64" i="60"/>
  <c r="BE64" i="60"/>
  <c r="AT65" i="60"/>
  <c r="BC65" i="60"/>
  <c r="BE65" i="60"/>
  <c r="AT66" i="60"/>
  <c r="BC66" i="60"/>
  <c r="BE66" i="60"/>
  <c r="BA67" i="60"/>
  <c r="BB67" i="60" s="1"/>
  <c r="AS67" i="60"/>
  <c r="AU67" i="60"/>
  <c r="BD67" i="60"/>
  <c r="BL26" i="60"/>
  <c r="BB26" i="60"/>
  <c r="AT42" i="60"/>
  <c r="BC42" i="60"/>
  <c r="BE42" i="60"/>
  <c r="BC43" i="60"/>
  <c r="BE43" i="60"/>
  <c r="AS44" i="60"/>
  <c r="BD44" i="60"/>
  <c r="AS45" i="60"/>
  <c r="AU45" i="60"/>
  <c r="BD45" i="60"/>
  <c r="AS42" i="60"/>
  <c r="AU42" i="60"/>
  <c r="BD42" i="60"/>
  <c r="AS43" i="60"/>
  <c r="AT44" i="60"/>
  <c r="BC44" i="60"/>
  <c r="BE44" i="60"/>
  <c r="AT45" i="60"/>
  <c r="BC45" i="60"/>
  <c r="BE45" i="60"/>
  <c r="AY23" i="60"/>
  <c r="BF20" i="60"/>
  <c r="BF21" i="60"/>
  <c r="BF22" i="60"/>
  <c r="BF23" i="60"/>
  <c r="BG42" i="60"/>
  <c r="BG43" i="60"/>
  <c r="BG44" i="60"/>
  <c r="BG45" i="60"/>
  <c r="BF64" i="60"/>
  <c r="BF65" i="60"/>
  <c r="BF66" i="60"/>
  <c r="BF67" i="60"/>
  <c r="BG20" i="60"/>
  <c r="BG21" i="60"/>
  <c r="BG22" i="60"/>
  <c r="BG23" i="60"/>
  <c r="BF42" i="60"/>
  <c r="BF44" i="60"/>
  <c r="BF45" i="60"/>
  <c r="BG64" i="60"/>
  <c r="BG65" i="60"/>
  <c r="BG66" i="60"/>
  <c r="BG67" i="60"/>
  <c r="AW20" i="60"/>
  <c r="AW21" i="60"/>
  <c r="AW22" i="60"/>
  <c r="AV42" i="60"/>
  <c r="AV44" i="60"/>
  <c r="AV45" i="60"/>
  <c r="AW64" i="60"/>
  <c r="AW65" i="60"/>
  <c r="AW66" i="60"/>
  <c r="AW67" i="60"/>
  <c r="AV20" i="60"/>
  <c r="AY20" i="60"/>
  <c r="AV21" i="60"/>
  <c r="AY21" i="60"/>
  <c r="AV22" i="60"/>
  <c r="AY22" i="60"/>
  <c r="AW42" i="60"/>
  <c r="AW43" i="60"/>
  <c r="AW44" i="60"/>
  <c r="AW45" i="60"/>
  <c r="AV64" i="60"/>
  <c r="AV65" i="60"/>
  <c r="AV66" i="60"/>
  <c r="AV67" i="60"/>
  <c r="BD43" i="60"/>
  <c r="BF43" i="60"/>
  <c r="AT43" i="60"/>
  <c r="AV43" i="60"/>
  <c r="F34" i="58" l="1"/>
  <c r="E34" i="58"/>
  <c r="D34" i="58"/>
  <c r="C34" i="58"/>
  <c r="B34" i="58"/>
  <c r="I33" i="58"/>
  <c r="H33" i="58"/>
  <c r="G33" i="58"/>
  <c r="F33" i="58"/>
  <c r="E33" i="58"/>
  <c r="D33" i="58"/>
  <c r="C33" i="58"/>
  <c r="H31" i="58"/>
  <c r="G31" i="58"/>
  <c r="F31" i="58"/>
  <c r="E31" i="58"/>
  <c r="D31" i="58"/>
  <c r="C31" i="58"/>
  <c r="O31" i="58"/>
  <c r="I31" i="58"/>
  <c r="H29" i="58"/>
  <c r="G29" i="58"/>
  <c r="F29" i="58"/>
  <c r="E29" i="58"/>
  <c r="D29" i="58"/>
  <c r="C29" i="58"/>
  <c r="O34" i="58"/>
  <c r="N34" i="58"/>
  <c r="O26" i="58"/>
  <c r="N26" i="58"/>
  <c r="M26" i="58"/>
  <c r="F23" i="58"/>
  <c r="E23" i="58"/>
  <c r="D23" i="58"/>
  <c r="C23" i="58"/>
  <c r="B23" i="58"/>
  <c r="I22" i="58"/>
  <c r="H22" i="58"/>
  <c r="G22" i="58"/>
  <c r="F22" i="58"/>
  <c r="E22" i="58"/>
  <c r="D22" i="58"/>
  <c r="C22" i="58"/>
  <c r="H20" i="58"/>
  <c r="G20" i="58"/>
  <c r="F20" i="58"/>
  <c r="E20" i="58"/>
  <c r="D20" i="58"/>
  <c r="C20" i="58"/>
  <c r="AF19" i="58"/>
  <c r="O20" i="58"/>
  <c r="AF18" i="58"/>
  <c r="H18" i="58"/>
  <c r="G18" i="58"/>
  <c r="F18" i="58"/>
  <c r="E18" i="58"/>
  <c r="D18" i="58"/>
  <c r="C18" i="58"/>
  <c r="AF17" i="58"/>
  <c r="N23" i="58"/>
  <c r="I18" i="58"/>
  <c r="AF16" i="58"/>
  <c r="AF15" i="58"/>
  <c r="O15" i="58"/>
  <c r="N15" i="58"/>
  <c r="M15" i="58"/>
  <c r="AF14" i="58"/>
  <c r="N25" i="58"/>
  <c r="AF13" i="58"/>
  <c r="AF12" i="58"/>
  <c r="F12" i="58"/>
  <c r="E12" i="58"/>
  <c r="D12" i="58"/>
  <c r="C12" i="58"/>
  <c r="B12" i="58"/>
  <c r="AF11" i="58"/>
  <c r="I11" i="58"/>
  <c r="H11" i="58"/>
  <c r="G11" i="58"/>
  <c r="F11" i="58"/>
  <c r="E11" i="58"/>
  <c r="D11" i="58"/>
  <c r="C11" i="58"/>
  <c r="AF10" i="58"/>
  <c r="AF9" i="58"/>
  <c r="H9" i="58"/>
  <c r="G9" i="58"/>
  <c r="F9" i="58"/>
  <c r="E9" i="58"/>
  <c r="D9" i="58"/>
  <c r="C9" i="58"/>
  <c r="AF8" i="58"/>
  <c r="O9" i="58"/>
  <c r="H7" i="58"/>
  <c r="G7" i="58"/>
  <c r="F7" i="58"/>
  <c r="E7" i="58"/>
  <c r="D7" i="58"/>
  <c r="C7" i="58"/>
  <c r="O12" i="58"/>
  <c r="N12" i="58"/>
  <c r="O18" i="58" l="1"/>
  <c r="I7" i="58"/>
  <c r="O7" i="58"/>
  <c r="I9" i="58"/>
  <c r="N10" i="58"/>
  <c r="I20" i="58"/>
  <c r="O21" i="58"/>
  <c r="O23" i="58"/>
  <c r="I29" i="58"/>
  <c r="O29" i="58"/>
  <c r="N32" i="58"/>
  <c r="O10" i="58"/>
  <c r="N21" i="58"/>
  <c r="O32" i="58"/>
  <c r="O33" i="58" l="1"/>
  <c r="O11" i="58"/>
  <c r="O22" i="58"/>
  <c r="L59" i="49" l="1"/>
  <c r="K59" i="49"/>
  <c r="E59" i="49"/>
  <c r="D59" i="49"/>
  <c r="H59" i="49" s="1"/>
  <c r="L58" i="49"/>
  <c r="K58" i="49"/>
  <c r="E58" i="49"/>
  <c r="H58" i="49" s="1"/>
  <c r="D58" i="49"/>
  <c r="K57" i="49"/>
  <c r="R57" i="49" s="1"/>
  <c r="D57" i="49"/>
  <c r="L56" i="49"/>
  <c r="O56" i="49" s="1"/>
  <c r="K56" i="49"/>
  <c r="E56" i="49"/>
  <c r="H56" i="49" s="1"/>
  <c r="D56" i="49"/>
  <c r="O55" i="49"/>
  <c r="E55" i="49"/>
  <c r="S55" i="49" s="1"/>
  <c r="D55" i="49"/>
  <c r="F50" i="49" s="1"/>
  <c r="S54" i="49"/>
  <c r="R54" i="49"/>
  <c r="O54" i="49"/>
  <c r="M54" i="49"/>
  <c r="H54" i="49"/>
  <c r="F54" i="49"/>
  <c r="S53" i="49"/>
  <c r="R53" i="49"/>
  <c r="T53" i="49" s="1"/>
  <c r="O53" i="49"/>
  <c r="H53" i="49"/>
  <c r="R52" i="49"/>
  <c r="M52" i="49"/>
  <c r="L52" i="49"/>
  <c r="F52" i="49"/>
  <c r="E52" i="49"/>
  <c r="G52" i="49" s="1"/>
  <c r="S51" i="49"/>
  <c r="R51" i="49"/>
  <c r="O51" i="49"/>
  <c r="N51" i="49"/>
  <c r="M51" i="49"/>
  <c r="H51" i="49"/>
  <c r="G51" i="49"/>
  <c r="F51" i="49"/>
  <c r="S50" i="49"/>
  <c r="R50" i="49"/>
  <c r="O50" i="49"/>
  <c r="N50" i="49"/>
  <c r="M50" i="49"/>
  <c r="H50" i="49"/>
  <c r="G50" i="49"/>
  <c r="I50" i="49" s="1"/>
  <c r="S49" i="49"/>
  <c r="R49" i="49"/>
  <c r="T49" i="49" s="1"/>
  <c r="O49" i="49"/>
  <c r="M49" i="49"/>
  <c r="H49" i="49"/>
  <c r="F49" i="49"/>
  <c r="S48" i="49"/>
  <c r="R48" i="49"/>
  <c r="O48" i="49"/>
  <c r="H48" i="49"/>
  <c r="R47" i="49"/>
  <c r="M47" i="49"/>
  <c r="L47" i="49"/>
  <c r="O47" i="49" s="1"/>
  <c r="F47" i="49"/>
  <c r="E47" i="49"/>
  <c r="S46" i="49"/>
  <c r="T46" i="49" s="1"/>
  <c r="R46" i="49"/>
  <c r="O46" i="49"/>
  <c r="N46" i="49"/>
  <c r="M46" i="49"/>
  <c r="H46" i="49"/>
  <c r="G46" i="49"/>
  <c r="I46" i="49" s="1"/>
  <c r="F46" i="49"/>
  <c r="S45" i="49"/>
  <c r="R45" i="49"/>
  <c r="O45" i="49"/>
  <c r="N45" i="49"/>
  <c r="N55" i="49" s="1"/>
  <c r="M45" i="49"/>
  <c r="M55" i="49" s="1"/>
  <c r="H45" i="49"/>
  <c r="G45" i="49"/>
  <c r="G55" i="49" s="1"/>
  <c r="F45" i="49"/>
  <c r="F55" i="49" s="1"/>
  <c r="S44" i="49"/>
  <c r="R44" i="49"/>
  <c r="L44" i="49"/>
  <c r="K44" i="49"/>
  <c r="G44" i="49"/>
  <c r="N44" i="49" s="1"/>
  <c r="F44" i="49"/>
  <c r="M44" i="49" s="1"/>
  <c r="R43" i="49"/>
  <c r="O43" i="49"/>
  <c r="M43" i="49"/>
  <c r="K43" i="49"/>
  <c r="F43" i="49"/>
  <c r="H43" i="49" s="1"/>
  <c r="L33" i="49"/>
  <c r="L40" i="49"/>
  <c r="K40" i="49"/>
  <c r="E40" i="49"/>
  <c r="D40" i="49"/>
  <c r="H40" i="49" s="1"/>
  <c r="L39" i="49"/>
  <c r="K39" i="49"/>
  <c r="E39" i="49"/>
  <c r="D39" i="49"/>
  <c r="K38" i="49"/>
  <c r="D38" i="49"/>
  <c r="L37" i="49"/>
  <c r="K37" i="49"/>
  <c r="E37" i="49"/>
  <c r="D37" i="49"/>
  <c r="O36" i="49"/>
  <c r="E36" i="49"/>
  <c r="S36" i="49" s="1"/>
  <c r="D36" i="49"/>
  <c r="F31" i="49" s="1"/>
  <c r="S35" i="49"/>
  <c r="R35" i="49"/>
  <c r="O35" i="49"/>
  <c r="M35" i="49"/>
  <c r="H35" i="49"/>
  <c r="F35" i="49"/>
  <c r="S34" i="49"/>
  <c r="R34" i="49"/>
  <c r="T34" i="49" s="1"/>
  <c r="O34" i="49"/>
  <c r="H34" i="49"/>
  <c r="R33" i="49"/>
  <c r="M33" i="49"/>
  <c r="F33" i="49"/>
  <c r="E33" i="49"/>
  <c r="G33" i="49" s="1"/>
  <c r="I33" i="49" s="1"/>
  <c r="S32" i="49"/>
  <c r="R32" i="49"/>
  <c r="O32" i="49"/>
  <c r="N32" i="49"/>
  <c r="M32" i="49"/>
  <c r="H32" i="49"/>
  <c r="G32" i="49"/>
  <c r="F32" i="49"/>
  <c r="S31" i="49"/>
  <c r="R31" i="49"/>
  <c r="O31" i="49"/>
  <c r="N31" i="49"/>
  <c r="P31" i="49" s="1"/>
  <c r="M31" i="49"/>
  <c r="H31" i="49"/>
  <c r="S30" i="49"/>
  <c r="R30" i="49"/>
  <c r="O30" i="49"/>
  <c r="M30" i="49"/>
  <c r="H30" i="49"/>
  <c r="F30" i="49"/>
  <c r="S29" i="49"/>
  <c r="R29" i="49"/>
  <c r="O29" i="49"/>
  <c r="H29" i="49"/>
  <c r="R28" i="49"/>
  <c r="M28" i="49"/>
  <c r="L28" i="49"/>
  <c r="L38" i="49" s="1"/>
  <c r="F28" i="49"/>
  <c r="E28" i="49"/>
  <c r="S27" i="49"/>
  <c r="T27" i="49" s="1"/>
  <c r="R27" i="49"/>
  <c r="O27" i="49"/>
  <c r="N27" i="49"/>
  <c r="M27" i="49"/>
  <c r="H27" i="49"/>
  <c r="G27" i="49"/>
  <c r="I27" i="49" s="1"/>
  <c r="F27" i="49"/>
  <c r="S26" i="49"/>
  <c r="R26" i="49"/>
  <c r="O26" i="49"/>
  <c r="N26" i="49"/>
  <c r="M26" i="49"/>
  <c r="M36" i="49" s="1"/>
  <c r="H26" i="49"/>
  <c r="S25" i="49"/>
  <c r="R25" i="49"/>
  <c r="L25" i="49"/>
  <c r="K25" i="49"/>
  <c r="G25" i="49"/>
  <c r="N25" i="49" s="1"/>
  <c r="F25" i="49"/>
  <c r="M25" i="49" s="1"/>
  <c r="R24" i="49"/>
  <c r="O24" i="49"/>
  <c r="M24" i="49"/>
  <c r="K24" i="49"/>
  <c r="F24" i="49"/>
  <c r="H24" i="49" s="1"/>
  <c r="O39" i="49" l="1"/>
  <c r="N48" i="49"/>
  <c r="P48" i="49" s="1"/>
  <c r="T50" i="49"/>
  <c r="T54" i="49"/>
  <c r="F56" i="49"/>
  <c r="R56" i="49"/>
  <c r="F57" i="49"/>
  <c r="F58" i="49"/>
  <c r="R58" i="49"/>
  <c r="R59" i="49"/>
  <c r="T29" i="49"/>
  <c r="P55" i="49"/>
  <c r="T45" i="49"/>
  <c r="P46" i="49"/>
  <c r="T48" i="49"/>
  <c r="P50" i="49"/>
  <c r="P51" i="49"/>
  <c r="T51" i="49"/>
  <c r="H52" i="49"/>
  <c r="G53" i="49"/>
  <c r="I53" i="49" s="1"/>
  <c r="G54" i="49"/>
  <c r="I54" i="49" s="1"/>
  <c r="O58" i="49"/>
  <c r="S59" i="49"/>
  <c r="N53" i="49"/>
  <c r="P53" i="49" s="1"/>
  <c r="O52" i="49"/>
  <c r="N54" i="49"/>
  <c r="P54" i="49" s="1"/>
  <c r="N52" i="49"/>
  <c r="P52" i="49" s="1"/>
  <c r="I55" i="49"/>
  <c r="E57" i="49"/>
  <c r="G49" i="49"/>
  <c r="I49" i="49" s="1"/>
  <c r="G48" i="49"/>
  <c r="I48" i="49" s="1"/>
  <c r="H47" i="49"/>
  <c r="G47" i="49"/>
  <c r="I47" i="49" s="1"/>
  <c r="L57" i="49"/>
  <c r="I51" i="49"/>
  <c r="I52" i="49"/>
  <c r="S52" i="49"/>
  <c r="T52" i="49" s="1"/>
  <c r="G59" i="49"/>
  <c r="T59" i="49"/>
  <c r="H55" i="49"/>
  <c r="R55" i="49"/>
  <c r="T55" i="49" s="1"/>
  <c r="G56" i="49"/>
  <c r="I56" i="49" s="1"/>
  <c r="N56" i="49"/>
  <c r="S56" i="49"/>
  <c r="T56" i="49" s="1"/>
  <c r="M57" i="49"/>
  <c r="G58" i="49"/>
  <c r="I58" i="49" s="1"/>
  <c r="N58" i="49"/>
  <c r="S58" i="49"/>
  <c r="T58" i="49" s="1"/>
  <c r="F59" i="49"/>
  <c r="M59" i="49"/>
  <c r="O59" i="49"/>
  <c r="I45" i="49"/>
  <c r="P45" i="49"/>
  <c r="N47" i="49"/>
  <c r="P47" i="49" s="1"/>
  <c r="S47" i="49"/>
  <c r="T47" i="49" s="1"/>
  <c r="N49" i="49"/>
  <c r="P49" i="49" s="1"/>
  <c r="M56" i="49"/>
  <c r="M58" i="49"/>
  <c r="N59" i="49"/>
  <c r="T35" i="49"/>
  <c r="T32" i="49"/>
  <c r="N29" i="49"/>
  <c r="P29" i="49" s="1"/>
  <c r="O28" i="49"/>
  <c r="P27" i="49"/>
  <c r="O37" i="49"/>
  <c r="H33" i="49"/>
  <c r="S33" i="49"/>
  <c r="T33" i="49" s="1"/>
  <c r="G34" i="49"/>
  <c r="I34" i="49" s="1"/>
  <c r="G35" i="49"/>
  <c r="I35" i="49" s="1"/>
  <c r="G26" i="49"/>
  <c r="G31" i="49"/>
  <c r="I31" i="49" s="1"/>
  <c r="T31" i="49"/>
  <c r="I32" i="49"/>
  <c r="H37" i="49"/>
  <c r="F39" i="49"/>
  <c r="R38" i="49"/>
  <c r="R39" i="49"/>
  <c r="R40" i="49"/>
  <c r="T30" i="49"/>
  <c r="H39" i="49"/>
  <c r="S40" i="49"/>
  <c r="F26" i="49"/>
  <c r="T26" i="49"/>
  <c r="F37" i="49"/>
  <c r="R37" i="49"/>
  <c r="F38" i="49"/>
  <c r="E38" i="49"/>
  <c r="S38" i="49" s="1"/>
  <c r="T38" i="49" s="1"/>
  <c r="G30" i="49"/>
  <c r="I30" i="49" s="1"/>
  <c r="G29" i="49"/>
  <c r="I29" i="49" s="1"/>
  <c r="H28" i="49"/>
  <c r="G28" i="49"/>
  <c r="I28" i="49" s="1"/>
  <c r="N38" i="49"/>
  <c r="O38" i="49"/>
  <c r="G40" i="49"/>
  <c r="F36" i="49"/>
  <c r="N36" i="49"/>
  <c r="P36" i="49" s="1"/>
  <c r="P32" i="49"/>
  <c r="N34" i="49"/>
  <c r="P34" i="49" s="1"/>
  <c r="O33" i="49"/>
  <c r="N35" i="49"/>
  <c r="P35" i="49" s="1"/>
  <c r="N33" i="49"/>
  <c r="P33" i="49" s="1"/>
  <c r="H36" i="49"/>
  <c r="R36" i="49"/>
  <c r="T36" i="49" s="1"/>
  <c r="G37" i="49"/>
  <c r="N37" i="49"/>
  <c r="S37" i="49"/>
  <c r="T37" i="49" s="1"/>
  <c r="M38" i="49"/>
  <c r="G39" i="49"/>
  <c r="I39" i="49" s="1"/>
  <c r="N39" i="49"/>
  <c r="S39" i="49"/>
  <c r="T39" i="49" s="1"/>
  <c r="F40" i="49"/>
  <c r="M40" i="49"/>
  <c r="O40" i="49"/>
  <c r="P26" i="49"/>
  <c r="N28" i="49"/>
  <c r="P28" i="49" s="1"/>
  <c r="S28" i="49"/>
  <c r="T28" i="49" s="1"/>
  <c r="N30" i="49"/>
  <c r="P30" i="49" s="1"/>
  <c r="M37" i="49"/>
  <c r="M39" i="49"/>
  <c r="N40" i="49"/>
  <c r="R8" i="49"/>
  <c r="S8" i="49"/>
  <c r="T8" i="49" s="1"/>
  <c r="R9" i="49"/>
  <c r="R10" i="49"/>
  <c r="S10" i="49"/>
  <c r="T10" i="49" s="1"/>
  <c r="R11" i="49"/>
  <c r="S11" i="49"/>
  <c r="R12" i="49"/>
  <c r="S12" i="49"/>
  <c r="T12" i="49" s="1"/>
  <c r="R13" i="49"/>
  <c r="S13" i="49"/>
  <c r="T13" i="49" s="1"/>
  <c r="R14" i="49"/>
  <c r="R15" i="49"/>
  <c r="S15" i="49"/>
  <c r="T15" i="49" s="1"/>
  <c r="R16" i="49"/>
  <c r="S16" i="49"/>
  <c r="L14" i="49"/>
  <c r="S14" i="49" s="1"/>
  <c r="L21" i="49"/>
  <c r="S21" i="49" s="1"/>
  <c r="K21" i="49"/>
  <c r="O21" i="49" s="1"/>
  <c r="L20" i="49"/>
  <c r="S20" i="49" s="1"/>
  <c r="K20" i="49"/>
  <c r="O20" i="49" s="1"/>
  <c r="K19" i="49"/>
  <c r="L18" i="49"/>
  <c r="N18" i="49" s="1"/>
  <c r="K18" i="49"/>
  <c r="O18" i="49" s="1"/>
  <c r="O10" i="49"/>
  <c r="O11" i="49"/>
  <c r="O12" i="49"/>
  <c r="O13" i="49"/>
  <c r="O15" i="49"/>
  <c r="O16" i="49"/>
  <c r="O17" i="49"/>
  <c r="N16" i="49"/>
  <c r="M16" i="49"/>
  <c r="N15" i="49"/>
  <c r="P15" i="49" s="1"/>
  <c r="N14" i="49"/>
  <c r="M14" i="49"/>
  <c r="N13" i="49"/>
  <c r="P13" i="49" s="1"/>
  <c r="M13" i="49"/>
  <c r="N12" i="49"/>
  <c r="P12" i="49" s="1"/>
  <c r="M12" i="49"/>
  <c r="M11" i="49"/>
  <c r="M9" i="49"/>
  <c r="N8" i="49"/>
  <c r="M8" i="49"/>
  <c r="N7" i="49"/>
  <c r="N17" i="49" s="1"/>
  <c r="P17" i="49" s="1"/>
  <c r="M7" i="49"/>
  <c r="M17" i="49" s="1"/>
  <c r="L9" i="49"/>
  <c r="S9" i="49" s="1"/>
  <c r="F16" i="49"/>
  <c r="G13" i="49"/>
  <c r="F14" i="49"/>
  <c r="F13" i="49"/>
  <c r="F11" i="49"/>
  <c r="F9" i="49"/>
  <c r="G8" i="49"/>
  <c r="F8" i="49"/>
  <c r="E17" i="49"/>
  <c r="S17" i="49" s="1"/>
  <c r="E18" i="49"/>
  <c r="G18" i="49" s="1"/>
  <c r="E20" i="49"/>
  <c r="E21" i="49"/>
  <c r="D21" i="49"/>
  <c r="D20" i="49"/>
  <c r="D19" i="49"/>
  <c r="D18" i="49"/>
  <c r="F18" i="49" s="1"/>
  <c r="D17" i="49"/>
  <c r="R17" i="49" s="1"/>
  <c r="E14" i="49"/>
  <c r="G16" i="49" s="1"/>
  <c r="H8" i="49"/>
  <c r="H10" i="49"/>
  <c r="H11" i="49"/>
  <c r="H12" i="49"/>
  <c r="H13" i="49"/>
  <c r="I13" i="49"/>
  <c r="H15" i="49"/>
  <c r="H16" i="49"/>
  <c r="E9" i="49"/>
  <c r="G10" i="49" s="1"/>
  <c r="I10" i="49" s="1"/>
  <c r="H18" i="49"/>
  <c r="H17" i="49"/>
  <c r="O8" i="49"/>
  <c r="S7" i="49"/>
  <c r="R7" i="49"/>
  <c r="O7" i="49"/>
  <c r="H7" i="49"/>
  <c r="S6" i="49"/>
  <c r="R6" i="49"/>
  <c r="L6" i="49"/>
  <c r="K6" i="49"/>
  <c r="G6" i="49"/>
  <c r="N6" i="49" s="1"/>
  <c r="F6" i="49"/>
  <c r="M6" i="49" s="1"/>
  <c r="R5" i="49"/>
  <c r="O5" i="49"/>
  <c r="M5" i="49"/>
  <c r="K5" i="49"/>
  <c r="F5" i="49"/>
  <c r="H5" i="49" s="1"/>
  <c r="T17" i="49" l="1"/>
  <c r="H9" i="49"/>
  <c r="E19" i="49"/>
  <c r="G19" i="49" s="1"/>
  <c r="F7" i="49"/>
  <c r="F12" i="49"/>
  <c r="G11" i="49"/>
  <c r="G15" i="49"/>
  <c r="I15" i="49" s="1"/>
  <c r="H14" i="49"/>
  <c r="H20" i="49"/>
  <c r="N10" i="49"/>
  <c r="P10" i="49" s="1"/>
  <c r="N11" i="49"/>
  <c r="R18" i="49"/>
  <c r="T16" i="49"/>
  <c r="T14" i="49"/>
  <c r="T11" i="49"/>
  <c r="T9" i="49"/>
  <c r="G36" i="49"/>
  <c r="I36" i="49" s="1"/>
  <c r="G7" i="49"/>
  <c r="G12" i="49"/>
  <c r="G9" i="49"/>
  <c r="G14" i="49"/>
  <c r="I14" i="49" s="1"/>
  <c r="N9" i="49"/>
  <c r="P9" i="49" s="1"/>
  <c r="P11" i="49"/>
  <c r="P14" i="49"/>
  <c r="O9" i="49"/>
  <c r="L19" i="49"/>
  <c r="R20" i="49"/>
  <c r="T20" i="49" s="1"/>
  <c r="S18" i="49"/>
  <c r="T18" i="49" s="1"/>
  <c r="I59" i="49"/>
  <c r="S57" i="49"/>
  <c r="T57" i="49" s="1"/>
  <c r="N57" i="49"/>
  <c r="P57" i="49" s="1"/>
  <c r="O57" i="49"/>
  <c r="P59" i="49"/>
  <c r="P58" i="49"/>
  <c r="P56" i="49"/>
  <c r="G57" i="49"/>
  <c r="I57" i="49" s="1"/>
  <c r="H57" i="49"/>
  <c r="I26" i="49"/>
  <c r="I37" i="49"/>
  <c r="T40" i="49"/>
  <c r="P40" i="49"/>
  <c r="P39" i="49"/>
  <c r="P37" i="49"/>
  <c r="I40" i="49"/>
  <c r="P38" i="49"/>
  <c r="G38" i="49"/>
  <c r="I38" i="49" s="1"/>
  <c r="H38" i="49"/>
  <c r="R21" i="49"/>
  <c r="T21" i="49" s="1"/>
  <c r="F21" i="49"/>
  <c r="I16" i="49"/>
  <c r="R19" i="49"/>
  <c r="F19" i="49"/>
  <c r="I19" i="49" s="1"/>
  <c r="F20" i="49"/>
  <c r="H21" i="49"/>
  <c r="I11" i="49"/>
  <c r="P16" i="49"/>
  <c r="O19" i="49"/>
  <c r="O14" i="49"/>
  <c r="N20" i="49"/>
  <c r="N21" i="49"/>
  <c r="M18" i="49"/>
  <c r="P18" i="49" s="1"/>
  <c r="M19" i="49"/>
  <c r="M20" i="49"/>
  <c r="P20" i="49" s="1"/>
  <c r="M21" i="49"/>
  <c r="P21" i="49" s="1"/>
  <c r="I9" i="49"/>
  <c r="I8" i="49"/>
  <c r="I12" i="49"/>
  <c r="I18" i="49"/>
  <c r="T7" i="49"/>
  <c r="I7" i="49"/>
  <c r="P7" i="49"/>
  <c r="P8" i="49"/>
  <c r="H19" i="49"/>
  <c r="Q96" i="48"/>
  <c r="P96" i="48"/>
  <c r="M96" i="48"/>
  <c r="L96" i="48"/>
  <c r="K96" i="48"/>
  <c r="F96" i="48"/>
  <c r="C95" i="48"/>
  <c r="B95" i="48"/>
  <c r="D95" i="48" s="1"/>
  <c r="L94" i="48"/>
  <c r="K94" i="48"/>
  <c r="E94" i="48"/>
  <c r="D94" i="48"/>
  <c r="L93" i="48"/>
  <c r="K93" i="48"/>
  <c r="E93" i="48"/>
  <c r="D93" i="48"/>
  <c r="L92" i="48"/>
  <c r="K92" i="48"/>
  <c r="E92" i="48"/>
  <c r="D92" i="48"/>
  <c r="L91" i="48"/>
  <c r="K91" i="48"/>
  <c r="E91" i="48"/>
  <c r="D91" i="48"/>
  <c r="L90" i="48"/>
  <c r="K90" i="48"/>
  <c r="E90" i="48"/>
  <c r="D90" i="48"/>
  <c r="L89" i="48"/>
  <c r="K89" i="48"/>
  <c r="E89" i="48"/>
  <c r="D89" i="48"/>
  <c r="L88" i="48"/>
  <c r="K88" i="48"/>
  <c r="E88" i="48"/>
  <c r="D88" i="48"/>
  <c r="L87" i="48"/>
  <c r="K87" i="48"/>
  <c r="E87" i="48"/>
  <c r="D87" i="48"/>
  <c r="Q86" i="48"/>
  <c r="P86" i="48"/>
  <c r="L86" i="48"/>
  <c r="K86" i="48"/>
  <c r="E86" i="48"/>
  <c r="D86" i="48"/>
  <c r="Q85" i="48"/>
  <c r="P85" i="48"/>
  <c r="L85" i="48"/>
  <c r="K85" i="48"/>
  <c r="E85" i="48"/>
  <c r="D85" i="48"/>
  <c r="Q84" i="48"/>
  <c r="P84" i="48"/>
  <c r="L84" i="48"/>
  <c r="K84" i="48"/>
  <c r="E84" i="48"/>
  <c r="D84" i="48"/>
  <c r="Q83" i="48"/>
  <c r="P83" i="48"/>
  <c r="L83" i="48"/>
  <c r="K83" i="48"/>
  <c r="E83" i="48"/>
  <c r="D83" i="48"/>
  <c r="Q82" i="48"/>
  <c r="P82" i="48"/>
  <c r="M82" i="48"/>
  <c r="L82" i="48"/>
  <c r="K82" i="48"/>
  <c r="F82" i="48"/>
  <c r="E82" i="48"/>
  <c r="D82" i="48"/>
  <c r="Q81" i="48"/>
  <c r="P81" i="48"/>
  <c r="M81" i="48"/>
  <c r="L81" i="48"/>
  <c r="K81" i="48"/>
  <c r="F81" i="48"/>
  <c r="E81" i="48"/>
  <c r="D81" i="48"/>
  <c r="Q80" i="48"/>
  <c r="P80" i="48"/>
  <c r="M80" i="48"/>
  <c r="L80" i="48"/>
  <c r="K80" i="48"/>
  <c r="F80" i="48"/>
  <c r="E80" i="48"/>
  <c r="D80" i="48"/>
  <c r="Q79" i="48"/>
  <c r="P79" i="48"/>
  <c r="M79" i="48"/>
  <c r="L79" i="48"/>
  <c r="K79" i="48"/>
  <c r="F79" i="48"/>
  <c r="E79" i="48"/>
  <c r="D79" i="48"/>
  <c r="Q78" i="48"/>
  <c r="P78" i="48"/>
  <c r="M78" i="48"/>
  <c r="L78" i="48"/>
  <c r="K78" i="48"/>
  <c r="F78" i="48"/>
  <c r="E78" i="48"/>
  <c r="D78" i="48"/>
  <c r="Q77" i="48"/>
  <c r="P77" i="48"/>
  <c r="M77" i="48"/>
  <c r="L77" i="48"/>
  <c r="K77" i="48"/>
  <c r="F77" i="48"/>
  <c r="E77" i="48"/>
  <c r="D77" i="48"/>
  <c r="Q76" i="48"/>
  <c r="P76" i="48"/>
  <c r="M76" i="48"/>
  <c r="L76" i="48"/>
  <c r="K76" i="48"/>
  <c r="F76" i="48"/>
  <c r="E76" i="48"/>
  <c r="D76" i="48"/>
  <c r="Q75" i="48"/>
  <c r="P75" i="48"/>
  <c r="M75" i="48"/>
  <c r="L75" i="48"/>
  <c r="K75" i="48"/>
  <c r="F75" i="48"/>
  <c r="E75" i="48"/>
  <c r="D75" i="48"/>
  <c r="Q74" i="48"/>
  <c r="P74" i="48"/>
  <c r="M74" i="48"/>
  <c r="L74" i="48"/>
  <c r="K74" i="48"/>
  <c r="F74" i="48"/>
  <c r="E74" i="48"/>
  <c r="D74" i="48"/>
  <c r="Q73" i="48"/>
  <c r="P73" i="48"/>
  <c r="M73" i="48"/>
  <c r="L73" i="48"/>
  <c r="K73" i="48"/>
  <c r="F73" i="48"/>
  <c r="E73" i="48"/>
  <c r="D73" i="48"/>
  <c r="Q72" i="48"/>
  <c r="P72" i="48"/>
  <c r="M72" i="48"/>
  <c r="L72" i="48"/>
  <c r="K72" i="48"/>
  <c r="F72" i="48"/>
  <c r="E72" i="48"/>
  <c r="D72" i="48"/>
  <c r="Q71" i="48"/>
  <c r="P71" i="48"/>
  <c r="M71" i="48"/>
  <c r="L71" i="48"/>
  <c r="K71" i="48"/>
  <c r="F71" i="48"/>
  <c r="E71" i="48"/>
  <c r="D71" i="48"/>
  <c r="Q70" i="48"/>
  <c r="P70" i="48"/>
  <c r="M70" i="48"/>
  <c r="L70" i="48"/>
  <c r="K70" i="48"/>
  <c r="F70" i="48"/>
  <c r="E70" i="48"/>
  <c r="D70" i="48"/>
  <c r="Q69" i="48"/>
  <c r="P69" i="48"/>
  <c r="M69" i="48"/>
  <c r="L69" i="48"/>
  <c r="K69" i="48"/>
  <c r="F69" i="48"/>
  <c r="E69" i="48"/>
  <c r="D69" i="48"/>
  <c r="Q68" i="48"/>
  <c r="P68" i="48"/>
  <c r="M68" i="48"/>
  <c r="L68" i="48"/>
  <c r="K68" i="48"/>
  <c r="F68" i="48"/>
  <c r="E68" i="48"/>
  <c r="D68" i="48"/>
  <c r="P66" i="48"/>
  <c r="M66" i="48"/>
  <c r="K66" i="48"/>
  <c r="I66" i="48"/>
  <c r="F66" i="48"/>
  <c r="D66" i="48"/>
  <c r="B66" i="48"/>
  <c r="Q62" i="48"/>
  <c r="P62" i="48"/>
  <c r="M62" i="48"/>
  <c r="F62" i="48"/>
  <c r="J61" i="48"/>
  <c r="I61" i="48"/>
  <c r="C61" i="48"/>
  <c r="E61" i="48" s="1"/>
  <c r="B61" i="48"/>
  <c r="Q60" i="48"/>
  <c r="P60" i="48"/>
  <c r="M60" i="48"/>
  <c r="L60" i="48"/>
  <c r="K60" i="48"/>
  <c r="F60" i="48"/>
  <c r="E60" i="48"/>
  <c r="D60" i="48"/>
  <c r="Q59" i="48"/>
  <c r="P59" i="48"/>
  <c r="M59" i="48"/>
  <c r="L59" i="48"/>
  <c r="K59" i="48"/>
  <c r="F59" i="48"/>
  <c r="E59" i="48"/>
  <c r="D59" i="48"/>
  <c r="Q58" i="48"/>
  <c r="P58" i="48"/>
  <c r="M58" i="48"/>
  <c r="L58" i="48"/>
  <c r="K58" i="48"/>
  <c r="F58" i="48"/>
  <c r="E58" i="48"/>
  <c r="D58" i="48"/>
  <c r="Q57" i="48"/>
  <c r="P57" i="48"/>
  <c r="M57" i="48"/>
  <c r="L57" i="48"/>
  <c r="K57" i="48"/>
  <c r="F57" i="48"/>
  <c r="E57" i="48"/>
  <c r="D57" i="48"/>
  <c r="Q56" i="48"/>
  <c r="P56" i="48"/>
  <c r="M56" i="48"/>
  <c r="L56" i="48"/>
  <c r="K56" i="48"/>
  <c r="F56" i="48"/>
  <c r="E56" i="48"/>
  <c r="D56" i="48"/>
  <c r="Q55" i="48"/>
  <c r="P55" i="48"/>
  <c r="M55" i="48"/>
  <c r="L55" i="48"/>
  <c r="K55" i="48"/>
  <c r="F55" i="48"/>
  <c r="E55" i="48"/>
  <c r="D55" i="48"/>
  <c r="Q54" i="48"/>
  <c r="P54" i="48"/>
  <c r="M54" i="48"/>
  <c r="L54" i="48"/>
  <c r="K54" i="48"/>
  <c r="F54" i="48"/>
  <c r="E54" i="48"/>
  <c r="D54" i="48"/>
  <c r="Q53" i="48"/>
  <c r="P53" i="48"/>
  <c r="M53" i="48"/>
  <c r="L53" i="48"/>
  <c r="K53" i="48"/>
  <c r="F53" i="48"/>
  <c r="E53" i="48"/>
  <c r="D53" i="48"/>
  <c r="Q52" i="48"/>
  <c r="P52" i="48"/>
  <c r="M52" i="48"/>
  <c r="L52" i="48"/>
  <c r="K52" i="48"/>
  <c r="F52" i="48"/>
  <c r="E52" i="48"/>
  <c r="D52" i="48"/>
  <c r="Q51" i="48"/>
  <c r="P51" i="48"/>
  <c r="M51" i="48"/>
  <c r="L51" i="48"/>
  <c r="K51" i="48"/>
  <c r="F51" i="48"/>
  <c r="E51" i="48"/>
  <c r="D51" i="48"/>
  <c r="Q50" i="48"/>
  <c r="P50" i="48"/>
  <c r="M50" i="48"/>
  <c r="L50" i="48"/>
  <c r="K50" i="48"/>
  <c r="F50" i="48"/>
  <c r="E50" i="48"/>
  <c r="D50" i="48"/>
  <c r="Q49" i="48"/>
  <c r="P49" i="48"/>
  <c r="M49" i="48"/>
  <c r="L49" i="48"/>
  <c r="K49" i="48"/>
  <c r="F49" i="48"/>
  <c r="E49" i="48"/>
  <c r="D49" i="48"/>
  <c r="Q48" i="48"/>
  <c r="P48" i="48"/>
  <c r="M48" i="48"/>
  <c r="L48" i="48"/>
  <c r="K48" i="48"/>
  <c r="F48" i="48"/>
  <c r="E48" i="48"/>
  <c r="D48" i="48"/>
  <c r="Q47" i="48"/>
  <c r="P47" i="48"/>
  <c r="M47" i="48"/>
  <c r="L47" i="48"/>
  <c r="K47" i="48"/>
  <c r="F47" i="48"/>
  <c r="E47" i="48"/>
  <c r="D47" i="48"/>
  <c r="Q46" i="48"/>
  <c r="P46" i="48"/>
  <c r="M46" i="48"/>
  <c r="L46" i="48"/>
  <c r="K46" i="48"/>
  <c r="F46" i="48"/>
  <c r="E46" i="48"/>
  <c r="D46" i="48"/>
  <c r="Q45" i="48"/>
  <c r="P45" i="48"/>
  <c r="M45" i="48"/>
  <c r="L45" i="48"/>
  <c r="K45" i="48"/>
  <c r="F45" i="48"/>
  <c r="E45" i="48"/>
  <c r="D45" i="48"/>
  <c r="Q44" i="48"/>
  <c r="P44" i="48"/>
  <c r="M44" i="48"/>
  <c r="L44" i="48"/>
  <c r="K44" i="48"/>
  <c r="F44" i="48"/>
  <c r="E44" i="48"/>
  <c r="D44" i="48"/>
  <c r="Q43" i="48"/>
  <c r="P43" i="48"/>
  <c r="M43" i="48"/>
  <c r="L43" i="48"/>
  <c r="K43" i="48"/>
  <c r="F43" i="48"/>
  <c r="E43" i="48"/>
  <c r="D43" i="48"/>
  <c r="Q42" i="48"/>
  <c r="P42" i="48"/>
  <c r="M42" i="48"/>
  <c r="L42" i="48"/>
  <c r="K42" i="48"/>
  <c r="F42" i="48"/>
  <c r="E42" i="48"/>
  <c r="D42" i="48"/>
  <c r="Q41" i="48"/>
  <c r="P41" i="48"/>
  <c r="M41" i="48"/>
  <c r="L41" i="48"/>
  <c r="K41" i="48"/>
  <c r="F41" i="48"/>
  <c r="E41" i="48"/>
  <c r="D41" i="48"/>
  <c r="Q40" i="48"/>
  <c r="P40" i="48"/>
  <c r="M40" i="48"/>
  <c r="L40" i="48"/>
  <c r="K40" i="48"/>
  <c r="F40" i="48"/>
  <c r="E40" i="48"/>
  <c r="D40" i="48"/>
  <c r="Q39" i="48"/>
  <c r="P39" i="48"/>
  <c r="M39" i="48"/>
  <c r="L39" i="48"/>
  <c r="K39" i="48"/>
  <c r="F39" i="48"/>
  <c r="E39" i="48"/>
  <c r="D39" i="48"/>
  <c r="R37" i="48"/>
  <c r="R66" i="48" s="1"/>
  <c r="P37" i="48"/>
  <c r="M37" i="48"/>
  <c r="K37" i="48"/>
  <c r="I37" i="48"/>
  <c r="F37" i="48"/>
  <c r="D37" i="48"/>
  <c r="B37" i="48"/>
  <c r="Q33" i="48"/>
  <c r="P33" i="48"/>
  <c r="M33" i="48"/>
  <c r="F33" i="48"/>
  <c r="D32" i="48"/>
  <c r="Q31" i="48"/>
  <c r="P31" i="48"/>
  <c r="M31" i="48"/>
  <c r="L31" i="48"/>
  <c r="K31" i="48"/>
  <c r="F31" i="48"/>
  <c r="E31" i="48"/>
  <c r="D31" i="48"/>
  <c r="Q30" i="48"/>
  <c r="P30" i="48"/>
  <c r="M30" i="48"/>
  <c r="L30" i="48"/>
  <c r="K30" i="48"/>
  <c r="F30" i="48"/>
  <c r="E30" i="48"/>
  <c r="D30" i="48"/>
  <c r="Q29" i="48"/>
  <c r="P29" i="48"/>
  <c r="M29" i="48"/>
  <c r="L29" i="48"/>
  <c r="K29" i="48"/>
  <c r="F29" i="48"/>
  <c r="E29" i="48"/>
  <c r="D29" i="48"/>
  <c r="Q28" i="48"/>
  <c r="P28" i="48"/>
  <c r="M28" i="48"/>
  <c r="L28" i="48"/>
  <c r="K28" i="48"/>
  <c r="F28" i="48"/>
  <c r="E28" i="48"/>
  <c r="D28" i="48"/>
  <c r="Q27" i="48"/>
  <c r="P27" i="48"/>
  <c r="M27" i="48"/>
  <c r="L27" i="48"/>
  <c r="K27" i="48"/>
  <c r="F27" i="48"/>
  <c r="E27" i="48"/>
  <c r="D27" i="48"/>
  <c r="Q26" i="48"/>
  <c r="P26" i="48"/>
  <c r="M26" i="48"/>
  <c r="L26" i="48"/>
  <c r="K26" i="48"/>
  <c r="F26" i="48"/>
  <c r="E26" i="48"/>
  <c r="D26" i="48"/>
  <c r="Q25" i="48"/>
  <c r="P25" i="48"/>
  <c r="M25" i="48"/>
  <c r="L25" i="48"/>
  <c r="K25" i="48"/>
  <c r="F25" i="48"/>
  <c r="E25" i="48"/>
  <c r="D25" i="48"/>
  <c r="Q24" i="48"/>
  <c r="P24" i="48"/>
  <c r="M24" i="48"/>
  <c r="L24" i="48"/>
  <c r="K24" i="48"/>
  <c r="F24" i="48"/>
  <c r="E24" i="48"/>
  <c r="D24" i="48"/>
  <c r="Q23" i="48"/>
  <c r="P23" i="48"/>
  <c r="M23" i="48"/>
  <c r="L23" i="48"/>
  <c r="K23" i="48"/>
  <c r="F23" i="48"/>
  <c r="E23" i="48"/>
  <c r="D23" i="48"/>
  <c r="Q22" i="48"/>
  <c r="P22" i="48"/>
  <c r="M22" i="48"/>
  <c r="L22" i="48"/>
  <c r="K22" i="48"/>
  <c r="F22" i="48"/>
  <c r="E22" i="48"/>
  <c r="D22" i="48"/>
  <c r="Q21" i="48"/>
  <c r="P21" i="48"/>
  <c r="M21" i="48"/>
  <c r="L21" i="48"/>
  <c r="K21" i="48"/>
  <c r="F21" i="48"/>
  <c r="E21" i="48"/>
  <c r="D21" i="48"/>
  <c r="Q20" i="48"/>
  <c r="P20" i="48"/>
  <c r="M20" i="48"/>
  <c r="L20" i="48"/>
  <c r="K20" i="48"/>
  <c r="F20" i="48"/>
  <c r="E20" i="48"/>
  <c r="D20" i="48"/>
  <c r="Q19" i="48"/>
  <c r="P19" i="48"/>
  <c r="M19" i="48"/>
  <c r="L19" i="48"/>
  <c r="K19" i="48"/>
  <c r="F19" i="48"/>
  <c r="E19" i="48"/>
  <c r="D19" i="48"/>
  <c r="Q18" i="48"/>
  <c r="P18" i="48"/>
  <c r="M18" i="48"/>
  <c r="L18" i="48"/>
  <c r="K18" i="48"/>
  <c r="F18" i="48"/>
  <c r="E18" i="48"/>
  <c r="D18" i="48"/>
  <c r="Q17" i="48"/>
  <c r="P17" i="48"/>
  <c r="M17" i="48"/>
  <c r="L17" i="48"/>
  <c r="K17" i="48"/>
  <c r="F17" i="48"/>
  <c r="E17" i="48"/>
  <c r="D17" i="48"/>
  <c r="Q16" i="48"/>
  <c r="P16" i="48"/>
  <c r="M16" i="48"/>
  <c r="L16" i="48"/>
  <c r="K16" i="48"/>
  <c r="F16" i="48"/>
  <c r="E16" i="48"/>
  <c r="D16" i="48"/>
  <c r="Q15" i="48"/>
  <c r="P15" i="48"/>
  <c r="M15" i="48"/>
  <c r="L15" i="48"/>
  <c r="K15" i="48"/>
  <c r="F15" i="48"/>
  <c r="E15" i="48"/>
  <c r="D15" i="48"/>
  <c r="Q14" i="48"/>
  <c r="P14" i="48"/>
  <c r="M14" i="48"/>
  <c r="L14" i="48"/>
  <c r="K14" i="48"/>
  <c r="F14" i="48"/>
  <c r="E14" i="48"/>
  <c r="D14" i="48"/>
  <c r="Q13" i="48"/>
  <c r="P13" i="48"/>
  <c r="M13" i="48"/>
  <c r="L13" i="48"/>
  <c r="K13" i="48"/>
  <c r="F13" i="48"/>
  <c r="E13" i="48"/>
  <c r="D13" i="48"/>
  <c r="Q12" i="48"/>
  <c r="P12" i="48"/>
  <c r="M12" i="48"/>
  <c r="L12" i="48"/>
  <c r="K12" i="48"/>
  <c r="F12" i="48"/>
  <c r="E12" i="48"/>
  <c r="D12" i="48"/>
  <c r="Q11" i="48"/>
  <c r="P11" i="48"/>
  <c r="M11" i="48"/>
  <c r="L11" i="48"/>
  <c r="K11" i="48"/>
  <c r="F11" i="48"/>
  <c r="E11" i="48"/>
  <c r="D11" i="48"/>
  <c r="Q10" i="48"/>
  <c r="P10" i="48"/>
  <c r="M10" i="48"/>
  <c r="L10" i="48"/>
  <c r="K10" i="48"/>
  <c r="F10" i="48"/>
  <c r="E10" i="48"/>
  <c r="D10" i="48"/>
  <c r="Q9" i="48"/>
  <c r="P9" i="48"/>
  <c r="M9" i="48"/>
  <c r="L9" i="48"/>
  <c r="K9" i="48"/>
  <c r="F9" i="48"/>
  <c r="E9" i="48"/>
  <c r="D9" i="48"/>
  <c r="Q8" i="48"/>
  <c r="P8" i="48"/>
  <c r="M8" i="48"/>
  <c r="L8" i="48"/>
  <c r="K8" i="48"/>
  <c r="F8" i="48"/>
  <c r="E8" i="48"/>
  <c r="D8" i="48"/>
  <c r="Q7" i="48"/>
  <c r="P7" i="48"/>
  <c r="M7" i="48"/>
  <c r="L7" i="48"/>
  <c r="K7" i="48"/>
  <c r="F7" i="48"/>
  <c r="E7" i="48"/>
  <c r="D7" i="48"/>
  <c r="C6" i="48"/>
  <c r="B6" i="48"/>
  <c r="P5" i="48"/>
  <c r="M5" i="48"/>
  <c r="K5" i="48"/>
  <c r="I5" i="48"/>
  <c r="D5" i="48"/>
  <c r="F5" i="48" s="1"/>
  <c r="Q96" i="47"/>
  <c r="P96" i="47"/>
  <c r="M96" i="47"/>
  <c r="L96" i="47"/>
  <c r="K96" i="47"/>
  <c r="F96" i="47"/>
  <c r="J95" i="47"/>
  <c r="I95" i="47"/>
  <c r="K95" i="47" s="1"/>
  <c r="C95" i="47"/>
  <c r="B95" i="47"/>
  <c r="P95" i="47" s="1"/>
  <c r="L94" i="47"/>
  <c r="N94" i="47" s="1"/>
  <c r="E94" i="47"/>
  <c r="G94" i="47" s="1"/>
  <c r="L93" i="47"/>
  <c r="N93" i="47" s="1"/>
  <c r="E93" i="47"/>
  <c r="G93" i="47" s="1"/>
  <c r="L92" i="47"/>
  <c r="N92" i="47" s="1"/>
  <c r="E92" i="47"/>
  <c r="G92" i="47" s="1"/>
  <c r="L91" i="47"/>
  <c r="N91" i="47" s="1"/>
  <c r="E91" i="47"/>
  <c r="G91" i="47" s="1"/>
  <c r="L90" i="47"/>
  <c r="N90" i="47" s="1"/>
  <c r="E90" i="47"/>
  <c r="G90" i="47" s="1"/>
  <c r="L89" i="47"/>
  <c r="N89" i="47" s="1"/>
  <c r="E89" i="47"/>
  <c r="G89" i="47" s="1"/>
  <c r="L88" i="47"/>
  <c r="E88" i="47"/>
  <c r="L87" i="47"/>
  <c r="N87" i="47" s="1"/>
  <c r="E87" i="47"/>
  <c r="G87" i="47" s="1"/>
  <c r="L86" i="47"/>
  <c r="N86" i="47" s="1"/>
  <c r="E86" i="47"/>
  <c r="G86" i="47" s="1"/>
  <c r="L85" i="47"/>
  <c r="E85" i="47"/>
  <c r="L84" i="47"/>
  <c r="N84" i="47" s="1"/>
  <c r="E84" i="47"/>
  <c r="G84" i="47" s="1"/>
  <c r="L83" i="47"/>
  <c r="N83" i="47" s="1"/>
  <c r="E83" i="47"/>
  <c r="G83" i="47" s="1"/>
  <c r="L82" i="47"/>
  <c r="N82" i="47" s="1"/>
  <c r="E82" i="47"/>
  <c r="G82" i="47" s="1"/>
  <c r="L81" i="47"/>
  <c r="N81" i="47" s="1"/>
  <c r="E81" i="47"/>
  <c r="G81" i="47" s="1"/>
  <c r="L80" i="47"/>
  <c r="N80" i="47" s="1"/>
  <c r="E80" i="47"/>
  <c r="G80" i="47" s="1"/>
  <c r="L79" i="47"/>
  <c r="N79" i="47" s="1"/>
  <c r="E79" i="47"/>
  <c r="G79" i="47" s="1"/>
  <c r="L78" i="47"/>
  <c r="N78" i="47" s="1"/>
  <c r="E78" i="47"/>
  <c r="G78" i="47" s="1"/>
  <c r="L77" i="47"/>
  <c r="N77" i="47" s="1"/>
  <c r="E77" i="47"/>
  <c r="G77" i="47" s="1"/>
  <c r="Q76" i="47"/>
  <c r="P76" i="47"/>
  <c r="M76" i="47"/>
  <c r="L76" i="47"/>
  <c r="F76" i="47"/>
  <c r="E76" i="47"/>
  <c r="Q75" i="47"/>
  <c r="P75" i="47"/>
  <c r="M75" i="47"/>
  <c r="L75" i="47"/>
  <c r="F75" i="47"/>
  <c r="E75" i="47"/>
  <c r="Q74" i="47"/>
  <c r="P74" i="47"/>
  <c r="M74" i="47"/>
  <c r="L74" i="47"/>
  <c r="F74" i="47"/>
  <c r="E74" i="47"/>
  <c r="Q73" i="47"/>
  <c r="P73" i="47"/>
  <c r="M73" i="47"/>
  <c r="L73" i="47"/>
  <c r="F73" i="47"/>
  <c r="E73" i="47"/>
  <c r="Q72" i="47"/>
  <c r="P72" i="47"/>
  <c r="M72" i="47"/>
  <c r="L72" i="47"/>
  <c r="F72" i="47"/>
  <c r="E72" i="47"/>
  <c r="Q71" i="47"/>
  <c r="P71" i="47"/>
  <c r="M71" i="47"/>
  <c r="L71" i="47"/>
  <c r="F71" i="47"/>
  <c r="E71" i="47"/>
  <c r="Q70" i="47"/>
  <c r="P70" i="47"/>
  <c r="M70" i="47"/>
  <c r="L70" i="47"/>
  <c r="F70" i="47"/>
  <c r="E70" i="47"/>
  <c r="Q69" i="47"/>
  <c r="P69" i="47"/>
  <c r="M69" i="47"/>
  <c r="L69" i="47"/>
  <c r="F69" i="47"/>
  <c r="E69" i="47"/>
  <c r="Q68" i="47"/>
  <c r="P68" i="47"/>
  <c r="M68" i="47"/>
  <c r="L68" i="47"/>
  <c r="F68" i="47"/>
  <c r="E68" i="47"/>
  <c r="P66" i="47"/>
  <c r="M66" i="47"/>
  <c r="K66" i="47"/>
  <c r="I66" i="47"/>
  <c r="F66" i="47"/>
  <c r="D66" i="47"/>
  <c r="B66" i="47"/>
  <c r="Q62" i="47"/>
  <c r="P62" i="47"/>
  <c r="M62" i="47"/>
  <c r="F62" i="47"/>
  <c r="J61" i="47"/>
  <c r="I61" i="47"/>
  <c r="C61" i="47"/>
  <c r="B61" i="47"/>
  <c r="L60" i="47"/>
  <c r="K60" i="47"/>
  <c r="E60" i="47"/>
  <c r="D60" i="47"/>
  <c r="L59" i="47"/>
  <c r="N59" i="47" s="1"/>
  <c r="K59" i="47"/>
  <c r="E59" i="47"/>
  <c r="D59" i="47"/>
  <c r="L58" i="47"/>
  <c r="K58" i="47"/>
  <c r="E58" i="47"/>
  <c r="D58" i="47"/>
  <c r="L57" i="47"/>
  <c r="N57" i="47" s="1"/>
  <c r="K57" i="47"/>
  <c r="E57" i="47"/>
  <c r="D57" i="47"/>
  <c r="L56" i="47"/>
  <c r="N56" i="47" s="1"/>
  <c r="K56" i="47"/>
  <c r="E56" i="47"/>
  <c r="D56" i="47"/>
  <c r="L55" i="47"/>
  <c r="N55" i="47" s="1"/>
  <c r="K55" i="47"/>
  <c r="E55" i="47"/>
  <c r="D55" i="47"/>
  <c r="L54" i="47"/>
  <c r="N54" i="47" s="1"/>
  <c r="K54" i="47"/>
  <c r="E54" i="47"/>
  <c r="D54" i="47"/>
  <c r="L53" i="47"/>
  <c r="N53" i="47" s="1"/>
  <c r="K53" i="47"/>
  <c r="E53" i="47"/>
  <c r="D53" i="47"/>
  <c r="L52" i="47"/>
  <c r="N52" i="47" s="1"/>
  <c r="K52" i="47"/>
  <c r="E52" i="47"/>
  <c r="D52" i="47"/>
  <c r="L51" i="47"/>
  <c r="N51" i="47" s="1"/>
  <c r="K51" i="47"/>
  <c r="E51" i="47"/>
  <c r="D51" i="47"/>
  <c r="L50" i="47"/>
  <c r="N50" i="47" s="1"/>
  <c r="K50" i="47"/>
  <c r="E50" i="47"/>
  <c r="D50" i="47"/>
  <c r="L49" i="47"/>
  <c r="N49" i="47" s="1"/>
  <c r="K49" i="47"/>
  <c r="E49" i="47"/>
  <c r="D49" i="47"/>
  <c r="L48" i="47"/>
  <c r="N48" i="47" s="1"/>
  <c r="K48" i="47"/>
  <c r="E48" i="47"/>
  <c r="D48" i="47"/>
  <c r="L47" i="47"/>
  <c r="N47" i="47" s="1"/>
  <c r="K47" i="47"/>
  <c r="E47" i="47"/>
  <c r="D47" i="47"/>
  <c r="L46" i="47"/>
  <c r="N46" i="47" s="1"/>
  <c r="K46" i="47"/>
  <c r="E46" i="47"/>
  <c r="D46" i="47"/>
  <c r="L45" i="47"/>
  <c r="N45" i="47" s="1"/>
  <c r="K45" i="47"/>
  <c r="E45" i="47"/>
  <c r="D45" i="47"/>
  <c r="L44" i="47"/>
  <c r="N44" i="47" s="1"/>
  <c r="K44" i="47"/>
  <c r="E44" i="47"/>
  <c r="D44" i="47"/>
  <c r="M43" i="47"/>
  <c r="L43" i="47"/>
  <c r="K43" i="47"/>
  <c r="F43" i="47"/>
  <c r="E43" i="47"/>
  <c r="D43" i="47"/>
  <c r="Q42" i="47"/>
  <c r="P42" i="47"/>
  <c r="M42" i="47"/>
  <c r="L42" i="47"/>
  <c r="K42" i="47"/>
  <c r="F42" i="47"/>
  <c r="E42" i="47"/>
  <c r="D42" i="47"/>
  <c r="Q41" i="47"/>
  <c r="P41" i="47"/>
  <c r="M41" i="47"/>
  <c r="L41" i="47"/>
  <c r="K41" i="47"/>
  <c r="F41" i="47"/>
  <c r="E41" i="47"/>
  <c r="D41" i="47"/>
  <c r="Q40" i="47"/>
  <c r="P40" i="47"/>
  <c r="M40" i="47"/>
  <c r="L40" i="47"/>
  <c r="K40" i="47"/>
  <c r="F40" i="47"/>
  <c r="E40" i="47"/>
  <c r="D40" i="47"/>
  <c r="Q39" i="47"/>
  <c r="P39" i="47"/>
  <c r="M39" i="47"/>
  <c r="L39" i="47"/>
  <c r="K39" i="47"/>
  <c r="F39" i="47"/>
  <c r="E39" i="47"/>
  <c r="D39" i="47"/>
  <c r="R37" i="47"/>
  <c r="R66" i="47" s="1"/>
  <c r="P37" i="47"/>
  <c r="M37" i="47"/>
  <c r="K37" i="47"/>
  <c r="I37" i="47"/>
  <c r="F37" i="47"/>
  <c r="D37" i="47"/>
  <c r="B37" i="47"/>
  <c r="Q33" i="47"/>
  <c r="P33" i="47"/>
  <c r="M33" i="47"/>
  <c r="F33" i="47"/>
  <c r="J32" i="47"/>
  <c r="I32" i="47"/>
  <c r="C32" i="47"/>
  <c r="E32" i="47" s="1"/>
  <c r="B32" i="47"/>
  <c r="L31" i="47"/>
  <c r="K31" i="47"/>
  <c r="F31" i="47"/>
  <c r="L30" i="47"/>
  <c r="K30" i="47"/>
  <c r="L29" i="47"/>
  <c r="K29" i="47"/>
  <c r="L28" i="47"/>
  <c r="K28" i="47"/>
  <c r="L27" i="47"/>
  <c r="K27" i="47"/>
  <c r="L26" i="47"/>
  <c r="K26" i="47"/>
  <c r="L25" i="47"/>
  <c r="K25" i="47"/>
  <c r="Q24" i="47"/>
  <c r="P24" i="47"/>
  <c r="M24" i="47"/>
  <c r="L24" i="47"/>
  <c r="K24" i="47"/>
  <c r="F24" i="47"/>
  <c r="Q23" i="47"/>
  <c r="P23" i="47"/>
  <c r="M23" i="47"/>
  <c r="L23" i="47"/>
  <c r="K23" i="47"/>
  <c r="F23" i="47"/>
  <c r="Q22" i="47"/>
  <c r="P22" i="47"/>
  <c r="M22" i="47"/>
  <c r="L22" i="47"/>
  <c r="K22" i="47"/>
  <c r="F22" i="47"/>
  <c r="Q21" i="47"/>
  <c r="P21" i="47"/>
  <c r="M21" i="47"/>
  <c r="L21" i="47"/>
  <c r="K21" i="47"/>
  <c r="F21" i="47"/>
  <c r="Q20" i="47"/>
  <c r="P20" i="47"/>
  <c r="M20" i="47"/>
  <c r="L20" i="47"/>
  <c r="K20" i="47"/>
  <c r="F20" i="47"/>
  <c r="Q19" i="47"/>
  <c r="P19" i="47"/>
  <c r="M19" i="47"/>
  <c r="L19" i="47"/>
  <c r="K19" i="47"/>
  <c r="F19" i="47"/>
  <c r="Q18" i="47"/>
  <c r="P18" i="47"/>
  <c r="M18" i="47"/>
  <c r="L18" i="47"/>
  <c r="K18" i="47"/>
  <c r="F18" i="47"/>
  <c r="Q17" i="47"/>
  <c r="P17" i="47"/>
  <c r="M17" i="47"/>
  <c r="L17" i="47"/>
  <c r="K17" i="47"/>
  <c r="F17" i="47"/>
  <c r="Q16" i="47"/>
  <c r="P16" i="47"/>
  <c r="M16" i="47"/>
  <c r="L16" i="47"/>
  <c r="K16" i="47"/>
  <c r="F16" i="47"/>
  <c r="Q15" i="47"/>
  <c r="P15" i="47"/>
  <c r="M15" i="47"/>
  <c r="L15" i="47"/>
  <c r="K15" i="47"/>
  <c r="F15" i="47"/>
  <c r="Q14" i="47"/>
  <c r="P14" i="47"/>
  <c r="M14" i="47"/>
  <c r="L14" i="47"/>
  <c r="K14" i="47"/>
  <c r="F14" i="47"/>
  <c r="Q13" i="47"/>
  <c r="P13" i="47"/>
  <c r="M13" i="47"/>
  <c r="L13" i="47"/>
  <c r="K13" i="47"/>
  <c r="F13" i="47"/>
  <c r="Q12" i="47"/>
  <c r="P12" i="47"/>
  <c r="M12" i="47"/>
  <c r="L12" i="47"/>
  <c r="K12" i="47"/>
  <c r="F12" i="47"/>
  <c r="Q11" i="47"/>
  <c r="P11" i="47"/>
  <c r="M11" i="47"/>
  <c r="L11" i="47"/>
  <c r="K11" i="47"/>
  <c r="F11" i="47"/>
  <c r="Q10" i="47"/>
  <c r="P10" i="47"/>
  <c r="M10" i="47"/>
  <c r="L10" i="47"/>
  <c r="K10" i="47"/>
  <c r="F10" i="47"/>
  <c r="Q9" i="47"/>
  <c r="P9" i="47"/>
  <c r="M9" i="47"/>
  <c r="L9" i="47"/>
  <c r="K9" i="47"/>
  <c r="F9" i="47"/>
  <c r="Q8" i="47"/>
  <c r="P8" i="47"/>
  <c r="M8" i="47"/>
  <c r="L8" i="47"/>
  <c r="K8" i="47"/>
  <c r="F8" i="47"/>
  <c r="Q7" i="47"/>
  <c r="P7" i="47"/>
  <c r="M7" i="47"/>
  <c r="L7" i="47"/>
  <c r="K7" i="47"/>
  <c r="F7" i="47"/>
  <c r="C6" i="47"/>
  <c r="B6" i="47"/>
  <c r="P5" i="47"/>
  <c r="M5" i="47"/>
  <c r="K5" i="47"/>
  <c r="I5" i="47"/>
  <c r="D5" i="47"/>
  <c r="F5" i="47" s="1"/>
  <c r="Q96" i="46"/>
  <c r="P96" i="46"/>
  <c r="M96" i="46"/>
  <c r="L96" i="46"/>
  <c r="K96" i="46"/>
  <c r="F96" i="46"/>
  <c r="J95" i="46"/>
  <c r="I95" i="46"/>
  <c r="C95" i="46"/>
  <c r="B95" i="46"/>
  <c r="D95" i="46" s="1"/>
  <c r="L94" i="46"/>
  <c r="N94" i="46" s="1"/>
  <c r="K94" i="46"/>
  <c r="E94" i="46"/>
  <c r="D94" i="46"/>
  <c r="L93" i="46"/>
  <c r="K93" i="46"/>
  <c r="F93" i="46"/>
  <c r="E93" i="46"/>
  <c r="D93" i="46"/>
  <c r="L92" i="46"/>
  <c r="K92" i="46"/>
  <c r="F92" i="46"/>
  <c r="E92" i="46"/>
  <c r="D92" i="46"/>
  <c r="L91" i="46"/>
  <c r="K91" i="46"/>
  <c r="F91" i="46"/>
  <c r="E91" i="46"/>
  <c r="D91" i="46"/>
  <c r="L90" i="46"/>
  <c r="K90" i="46"/>
  <c r="F90" i="46"/>
  <c r="E90" i="46"/>
  <c r="D90" i="46"/>
  <c r="L89" i="46"/>
  <c r="K89" i="46"/>
  <c r="E89" i="46"/>
  <c r="D89" i="46"/>
  <c r="L88" i="46"/>
  <c r="K88" i="46"/>
  <c r="F88" i="46"/>
  <c r="E88" i="46"/>
  <c r="D88" i="46"/>
  <c r="L87" i="46"/>
  <c r="K87" i="46"/>
  <c r="F87" i="46"/>
  <c r="E87" i="46"/>
  <c r="D87" i="46"/>
  <c r="L86" i="46"/>
  <c r="K86" i="46"/>
  <c r="F86" i="46"/>
  <c r="E86" i="46"/>
  <c r="D86" i="46"/>
  <c r="L85" i="46"/>
  <c r="K85" i="46"/>
  <c r="F85" i="46"/>
  <c r="E85" i="46"/>
  <c r="D85" i="46"/>
  <c r="L84" i="46"/>
  <c r="K84" i="46"/>
  <c r="E84" i="46"/>
  <c r="D84" i="46"/>
  <c r="L83" i="46"/>
  <c r="K83" i="46"/>
  <c r="E83" i="46"/>
  <c r="G83" i="46" s="1"/>
  <c r="D83" i="46"/>
  <c r="L82" i="46"/>
  <c r="K82" i="46"/>
  <c r="E82" i="46"/>
  <c r="G82" i="46" s="1"/>
  <c r="D82" i="46"/>
  <c r="L81" i="46"/>
  <c r="K81" i="46"/>
  <c r="E81" i="46"/>
  <c r="G81" i="46" s="1"/>
  <c r="D81" i="46"/>
  <c r="L80" i="46"/>
  <c r="K80" i="46"/>
  <c r="E80" i="46"/>
  <c r="G80" i="46" s="1"/>
  <c r="D80" i="46"/>
  <c r="L79" i="46"/>
  <c r="K79" i="46"/>
  <c r="E79" i="46"/>
  <c r="G79" i="46" s="1"/>
  <c r="D79" i="46"/>
  <c r="L78" i="46"/>
  <c r="K78" i="46"/>
  <c r="E78" i="46"/>
  <c r="G78" i="46" s="1"/>
  <c r="D78" i="46"/>
  <c r="L77" i="46"/>
  <c r="K77" i="46"/>
  <c r="E77" i="46"/>
  <c r="G77" i="46" s="1"/>
  <c r="D77" i="46"/>
  <c r="L76" i="46"/>
  <c r="K76" i="46"/>
  <c r="E76" i="46"/>
  <c r="G76" i="46" s="1"/>
  <c r="D76" i="46"/>
  <c r="Q75" i="46"/>
  <c r="P75" i="46"/>
  <c r="M75" i="46"/>
  <c r="L75" i="46"/>
  <c r="K75" i="46"/>
  <c r="F75" i="46"/>
  <c r="E75" i="46"/>
  <c r="D75" i="46"/>
  <c r="Q74" i="46"/>
  <c r="P74" i="46"/>
  <c r="M74" i="46"/>
  <c r="L74" i="46"/>
  <c r="K74" i="46"/>
  <c r="F74" i="46"/>
  <c r="E74" i="46"/>
  <c r="D74" i="46"/>
  <c r="Q73" i="46"/>
  <c r="P73" i="46"/>
  <c r="M73" i="46"/>
  <c r="L73" i="46"/>
  <c r="K73" i="46"/>
  <c r="F73" i="46"/>
  <c r="E73" i="46"/>
  <c r="D73" i="46"/>
  <c r="Q72" i="46"/>
  <c r="P72" i="46"/>
  <c r="M72" i="46"/>
  <c r="L72" i="46"/>
  <c r="K72" i="46"/>
  <c r="F72" i="46"/>
  <c r="E72" i="46"/>
  <c r="D72" i="46"/>
  <c r="Q71" i="46"/>
  <c r="P71" i="46"/>
  <c r="M71" i="46"/>
  <c r="L71" i="46"/>
  <c r="K71" i="46"/>
  <c r="F71" i="46"/>
  <c r="E71" i="46"/>
  <c r="D71" i="46"/>
  <c r="Q70" i="46"/>
  <c r="P70" i="46"/>
  <c r="M70" i="46"/>
  <c r="L70" i="46"/>
  <c r="K70" i="46"/>
  <c r="F70" i="46"/>
  <c r="E70" i="46"/>
  <c r="D70" i="46"/>
  <c r="Q69" i="46"/>
  <c r="P69" i="46"/>
  <c r="M69" i="46"/>
  <c r="L69" i="46"/>
  <c r="K69" i="46"/>
  <c r="F69" i="46"/>
  <c r="E69" i="46"/>
  <c r="D69" i="46"/>
  <c r="Q68" i="46"/>
  <c r="P68" i="46"/>
  <c r="M68" i="46"/>
  <c r="L68" i="46"/>
  <c r="K68" i="46"/>
  <c r="F68" i="46"/>
  <c r="E68" i="46"/>
  <c r="D68" i="46"/>
  <c r="P66" i="46"/>
  <c r="M66" i="46"/>
  <c r="K66" i="46"/>
  <c r="I66" i="46"/>
  <c r="F66" i="46"/>
  <c r="D66" i="46"/>
  <c r="B66" i="46"/>
  <c r="Q62" i="46"/>
  <c r="P62" i="46"/>
  <c r="M62" i="46"/>
  <c r="F62" i="46"/>
  <c r="J61" i="46"/>
  <c r="I61" i="46"/>
  <c r="C61" i="46"/>
  <c r="E61" i="46" s="1"/>
  <c r="B61" i="46"/>
  <c r="Q60" i="46"/>
  <c r="P60" i="46"/>
  <c r="M60" i="46"/>
  <c r="L60" i="46"/>
  <c r="K60" i="46"/>
  <c r="F60" i="46"/>
  <c r="E60" i="46"/>
  <c r="D60" i="46"/>
  <c r="Q59" i="46"/>
  <c r="L59" i="46"/>
  <c r="N59" i="46" s="1"/>
  <c r="K59" i="46"/>
  <c r="E59" i="46"/>
  <c r="D59" i="46"/>
  <c r="Q58" i="46"/>
  <c r="L58" i="46"/>
  <c r="K58" i="46"/>
  <c r="E58" i="46"/>
  <c r="G58" i="46" s="1"/>
  <c r="D58" i="46"/>
  <c r="L57" i="46"/>
  <c r="K57" i="46"/>
  <c r="E57" i="46"/>
  <c r="D57" i="46"/>
  <c r="L56" i="46"/>
  <c r="K56" i="46"/>
  <c r="E56" i="46"/>
  <c r="D56" i="46"/>
  <c r="Q55" i="46"/>
  <c r="P55" i="46"/>
  <c r="M55" i="46"/>
  <c r="L55" i="46"/>
  <c r="K55" i="46"/>
  <c r="F55" i="46"/>
  <c r="E55" i="46"/>
  <c r="D55" i="46"/>
  <c r="Q54" i="46"/>
  <c r="P54" i="46"/>
  <c r="M54" i="46"/>
  <c r="L54" i="46"/>
  <c r="K54" i="46"/>
  <c r="F54" i="46"/>
  <c r="E54" i="46"/>
  <c r="D54" i="46"/>
  <c r="Q53" i="46"/>
  <c r="P53" i="46"/>
  <c r="M53" i="46"/>
  <c r="L53" i="46"/>
  <c r="K53" i="46"/>
  <c r="F53" i="46"/>
  <c r="E53" i="46"/>
  <c r="D53" i="46"/>
  <c r="Q52" i="46"/>
  <c r="P52" i="46"/>
  <c r="M52" i="46"/>
  <c r="L52" i="46"/>
  <c r="K52" i="46"/>
  <c r="F52" i="46"/>
  <c r="E52" i="46"/>
  <c r="D52" i="46"/>
  <c r="Q51" i="46"/>
  <c r="P51" i="46"/>
  <c r="M51" i="46"/>
  <c r="L51" i="46"/>
  <c r="K51" i="46"/>
  <c r="F51" i="46"/>
  <c r="E51" i="46"/>
  <c r="D51" i="46"/>
  <c r="Q50" i="46"/>
  <c r="P50" i="46"/>
  <c r="M50" i="46"/>
  <c r="L50" i="46"/>
  <c r="K50" i="46"/>
  <c r="F50" i="46"/>
  <c r="E50" i="46"/>
  <c r="D50" i="46"/>
  <c r="Q49" i="46"/>
  <c r="P49" i="46"/>
  <c r="M49" i="46"/>
  <c r="L49" i="46"/>
  <c r="K49" i="46"/>
  <c r="F49" i="46"/>
  <c r="E49" i="46"/>
  <c r="D49" i="46"/>
  <c r="Q48" i="46"/>
  <c r="P48" i="46"/>
  <c r="M48" i="46"/>
  <c r="L48" i="46"/>
  <c r="K48" i="46"/>
  <c r="F48" i="46"/>
  <c r="E48" i="46"/>
  <c r="D48" i="46"/>
  <c r="Q47" i="46"/>
  <c r="P47" i="46"/>
  <c r="M47" i="46"/>
  <c r="L47" i="46"/>
  <c r="K47" i="46"/>
  <c r="F47" i="46"/>
  <c r="E47" i="46"/>
  <c r="D47" i="46"/>
  <c r="Q46" i="46"/>
  <c r="P46" i="46"/>
  <c r="M46" i="46"/>
  <c r="L46" i="46"/>
  <c r="K46" i="46"/>
  <c r="F46" i="46"/>
  <c r="E46" i="46"/>
  <c r="D46" i="46"/>
  <c r="Q45" i="46"/>
  <c r="P45" i="46"/>
  <c r="M45" i="46"/>
  <c r="L45" i="46"/>
  <c r="K45" i="46"/>
  <c r="F45" i="46"/>
  <c r="E45" i="46"/>
  <c r="D45" i="46"/>
  <c r="Q44" i="46"/>
  <c r="P44" i="46"/>
  <c r="M44" i="46"/>
  <c r="L44" i="46"/>
  <c r="K44" i="46"/>
  <c r="F44" i="46"/>
  <c r="E44" i="46"/>
  <c r="D44" i="46"/>
  <c r="Q43" i="46"/>
  <c r="P43" i="46"/>
  <c r="M43" i="46"/>
  <c r="L43" i="46"/>
  <c r="K43" i="46"/>
  <c r="F43" i="46"/>
  <c r="E43" i="46"/>
  <c r="D43" i="46"/>
  <c r="Q42" i="46"/>
  <c r="P42" i="46"/>
  <c r="M42" i="46"/>
  <c r="L42" i="46"/>
  <c r="K42" i="46"/>
  <c r="F42" i="46"/>
  <c r="E42" i="46"/>
  <c r="D42" i="46"/>
  <c r="Q41" i="46"/>
  <c r="P41" i="46"/>
  <c r="M41" i="46"/>
  <c r="L41" i="46"/>
  <c r="K41" i="46"/>
  <c r="F41" i="46"/>
  <c r="E41" i="46"/>
  <c r="D41" i="46"/>
  <c r="Q40" i="46"/>
  <c r="P40" i="46"/>
  <c r="M40" i="46"/>
  <c r="L40" i="46"/>
  <c r="K40" i="46"/>
  <c r="F40" i="46"/>
  <c r="E40" i="46"/>
  <c r="D40" i="46"/>
  <c r="Q39" i="46"/>
  <c r="P39" i="46"/>
  <c r="M39" i="46"/>
  <c r="L39" i="46"/>
  <c r="K39" i="46"/>
  <c r="F39" i="46"/>
  <c r="E39" i="46"/>
  <c r="D39" i="46"/>
  <c r="R37" i="46"/>
  <c r="R66" i="46" s="1"/>
  <c r="P37" i="46"/>
  <c r="M37" i="46"/>
  <c r="K37" i="46"/>
  <c r="I37" i="46"/>
  <c r="F37" i="46"/>
  <c r="D37" i="46"/>
  <c r="B37" i="46"/>
  <c r="Q33" i="46"/>
  <c r="P33" i="46"/>
  <c r="M33" i="46"/>
  <c r="F33" i="46"/>
  <c r="J32" i="46"/>
  <c r="I32" i="46"/>
  <c r="C32" i="46"/>
  <c r="E32" i="46" s="1"/>
  <c r="B32" i="46"/>
  <c r="Q31" i="46"/>
  <c r="P31" i="46"/>
  <c r="M31" i="46"/>
  <c r="L31" i="46"/>
  <c r="K31" i="46"/>
  <c r="F31" i="46"/>
  <c r="E31" i="46"/>
  <c r="D31" i="46"/>
  <c r="Q30" i="46"/>
  <c r="P30" i="46"/>
  <c r="M30" i="46"/>
  <c r="L30" i="46"/>
  <c r="K30" i="46"/>
  <c r="F30" i="46"/>
  <c r="E30" i="46"/>
  <c r="D30" i="46"/>
  <c r="Q29" i="46"/>
  <c r="P29" i="46"/>
  <c r="M29" i="46"/>
  <c r="L29" i="46"/>
  <c r="K29" i="46"/>
  <c r="F29" i="46"/>
  <c r="E29" i="46"/>
  <c r="D29" i="46"/>
  <c r="Q28" i="46"/>
  <c r="P28" i="46"/>
  <c r="M28" i="46"/>
  <c r="L28" i="46"/>
  <c r="K28" i="46"/>
  <c r="F28" i="46"/>
  <c r="E28" i="46"/>
  <c r="D28" i="46"/>
  <c r="M27" i="46"/>
  <c r="L27" i="46"/>
  <c r="K27" i="46"/>
  <c r="F27" i="46"/>
  <c r="E27" i="46"/>
  <c r="D27" i="46"/>
  <c r="M26" i="46"/>
  <c r="L26" i="46"/>
  <c r="K26" i="46"/>
  <c r="F26" i="46"/>
  <c r="E26" i="46"/>
  <c r="D26" i="46"/>
  <c r="L25" i="46"/>
  <c r="K25" i="46"/>
  <c r="E25" i="46"/>
  <c r="D25" i="46"/>
  <c r="L24" i="46"/>
  <c r="K24" i="46"/>
  <c r="E24" i="46"/>
  <c r="D24" i="46"/>
  <c r="Q23" i="46"/>
  <c r="P23" i="46"/>
  <c r="M23" i="46"/>
  <c r="L23" i="46"/>
  <c r="K23" i="46"/>
  <c r="F23" i="46"/>
  <c r="E23" i="46"/>
  <c r="D23" i="46"/>
  <c r="Q22" i="46"/>
  <c r="P22" i="46"/>
  <c r="M22" i="46"/>
  <c r="L22" i="46"/>
  <c r="K22" i="46"/>
  <c r="F22" i="46"/>
  <c r="E22" i="46"/>
  <c r="D22" i="46"/>
  <c r="Q21" i="46"/>
  <c r="P21" i="46"/>
  <c r="M21" i="46"/>
  <c r="L21" i="46"/>
  <c r="K21" i="46"/>
  <c r="F21" i="46"/>
  <c r="E21" i="46"/>
  <c r="D21" i="46"/>
  <c r="Q20" i="46"/>
  <c r="P20" i="46"/>
  <c r="M20" i="46"/>
  <c r="L20" i="46"/>
  <c r="K20" i="46"/>
  <c r="F20" i="46"/>
  <c r="E20" i="46"/>
  <c r="D20" i="46"/>
  <c r="Q19" i="46"/>
  <c r="P19" i="46"/>
  <c r="M19" i="46"/>
  <c r="L19" i="46"/>
  <c r="K19" i="46"/>
  <c r="F19" i="46"/>
  <c r="E19" i="46"/>
  <c r="D19" i="46"/>
  <c r="Q18" i="46"/>
  <c r="P18" i="46"/>
  <c r="M18" i="46"/>
  <c r="L18" i="46"/>
  <c r="K18" i="46"/>
  <c r="F18" i="46"/>
  <c r="E18" i="46"/>
  <c r="D18" i="46"/>
  <c r="Q17" i="46"/>
  <c r="P17" i="46"/>
  <c r="M17" i="46"/>
  <c r="L17" i="46"/>
  <c r="K17" i="46"/>
  <c r="F17" i="46"/>
  <c r="E17" i="46"/>
  <c r="D17" i="46"/>
  <c r="Q16" i="46"/>
  <c r="P16" i="46"/>
  <c r="M16" i="46"/>
  <c r="L16" i="46"/>
  <c r="K16" i="46"/>
  <c r="F16" i="46"/>
  <c r="E16" i="46"/>
  <c r="D16" i="46"/>
  <c r="Q15" i="46"/>
  <c r="P15" i="46"/>
  <c r="M15" i="46"/>
  <c r="L15" i="46"/>
  <c r="K15" i="46"/>
  <c r="F15" i="46"/>
  <c r="E15" i="46"/>
  <c r="D15" i="46"/>
  <c r="Q14" i="46"/>
  <c r="P14" i="46"/>
  <c r="M14" i="46"/>
  <c r="L14" i="46"/>
  <c r="K14" i="46"/>
  <c r="F14" i="46"/>
  <c r="E14" i="46"/>
  <c r="D14" i="46"/>
  <c r="Q13" i="46"/>
  <c r="P13" i="46"/>
  <c r="M13" i="46"/>
  <c r="L13" i="46"/>
  <c r="K13" i="46"/>
  <c r="F13" i="46"/>
  <c r="E13" i="46"/>
  <c r="D13" i="46"/>
  <c r="Q12" i="46"/>
  <c r="P12" i="46"/>
  <c r="M12" i="46"/>
  <c r="L12" i="46"/>
  <c r="K12" i="46"/>
  <c r="F12" i="46"/>
  <c r="E12" i="46"/>
  <c r="D12" i="46"/>
  <c r="Q11" i="46"/>
  <c r="P11" i="46"/>
  <c r="M11" i="46"/>
  <c r="L11" i="46"/>
  <c r="K11" i="46"/>
  <c r="F11" i="46"/>
  <c r="E11" i="46"/>
  <c r="D11" i="46"/>
  <c r="Q10" i="46"/>
  <c r="P10" i="46"/>
  <c r="M10" i="46"/>
  <c r="L10" i="46"/>
  <c r="K10" i="46"/>
  <c r="F10" i="46"/>
  <c r="E10" i="46"/>
  <c r="D10" i="46"/>
  <c r="Q9" i="46"/>
  <c r="P9" i="46"/>
  <c r="M9" i="46"/>
  <c r="L9" i="46"/>
  <c r="K9" i="46"/>
  <c r="F9" i="46"/>
  <c r="E9" i="46"/>
  <c r="D9" i="46"/>
  <c r="Q8" i="46"/>
  <c r="P8" i="46"/>
  <c r="M8" i="46"/>
  <c r="L8" i="46"/>
  <c r="K8" i="46"/>
  <c r="F8" i="46"/>
  <c r="E8" i="46"/>
  <c r="D8" i="46"/>
  <c r="Q7" i="46"/>
  <c r="P7" i="46"/>
  <c r="M7" i="46"/>
  <c r="L7" i="46"/>
  <c r="K7" i="46"/>
  <c r="F7" i="46"/>
  <c r="E7" i="46"/>
  <c r="E33" i="46" s="1"/>
  <c r="D7" i="46"/>
  <c r="C6" i="46"/>
  <c r="Q38" i="46" s="1"/>
  <c r="B6" i="46"/>
  <c r="P5" i="46"/>
  <c r="M5" i="46"/>
  <c r="K5" i="46"/>
  <c r="I5" i="46"/>
  <c r="D5" i="46"/>
  <c r="F5" i="46" s="1"/>
  <c r="N87" i="48" l="1"/>
  <c r="N88" i="48"/>
  <c r="N89" i="48"/>
  <c r="N90" i="48"/>
  <c r="N91" i="48"/>
  <c r="N92" i="48"/>
  <c r="G87" i="48"/>
  <c r="G88" i="48"/>
  <c r="G89" i="48"/>
  <c r="G90" i="48"/>
  <c r="G91" i="48"/>
  <c r="G92" i="48"/>
  <c r="G44" i="47"/>
  <c r="G46" i="47"/>
  <c r="G47" i="47"/>
  <c r="G49" i="47"/>
  <c r="G51" i="47"/>
  <c r="G53" i="47"/>
  <c r="G54" i="47"/>
  <c r="G55" i="47"/>
  <c r="G56" i="47"/>
  <c r="G57" i="47"/>
  <c r="G45" i="47"/>
  <c r="G48" i="47"/>
  <c r="G50" i="47"/>
  <c r="G52" i="47"/>
  <c r="G94" i="46"/>
  <c r="N58" i="46"/>
  <c r="G59" i="46"/>
  <c r="N25" i="47"/>
  <c r="N26" i="47"/>
  <c r="N27" i="47"/>
  <c r="N28" i="47"/>
  <c r="N29" i="47"/>
  <c r="G84" i="46"/>
  <c r="N76" i="46"/>
  <c r="N77" i="46"/>
  <c r="N78" i="46"/>
  <c r="N79" i="46"/>
  <c r="N80" i="46"/>
  <c r="N81" i="46"/>
  <c r="N82" i="46"/>
  <c r="N83" i="46"/>
  <c r="N84" i="46"/>
  <c r="N86" i="46"/>
  <c r="N88" i="46"/>
  <c r="N93" i="46"/>
  <c r="G56" i="46"/>
  <c r="N24" i="46"/>
  <c r="N25" i="46"/>
  <c r="G24" i="46"/>
  <c r="G25" i="46"/>
  <c r="N60" i="47"/>
  <c r="M61" i="47"/>
  <c r="E61" i="47"/>
  <c r="E62" i="47" s="1"/>
  <c r="Q61" i="47"/>
  <c r="D61" i="47"/>
  <c r="D62" i="47" s="1"/>
  <c r="P61" i="47"/>
  <c r="N85" i="46"/>
  <c r="N87" i="46"/>
  <c r="N90" i="46"/>
  <c r="N92" i="46"/>
  <c r="N89" i="46"/>
  <c r="N91" i="46"/>
  <c r="N56" i="46"/>
  <c r="D96" i="48"/>
  <c r="N19" i="49"/>
  <c r="P19" i="49" s="1"/>
  <c r="S19" i="49"/>
  <c r="G17" i="49"/>
  <c r="G21" i="49"/>
  <c r="T19" i="49"/>
  <c r="I21" i="49"/>
  <c r="F17" i="49"/>
  <c r="G20" i="49"/>
  <c r="I20" i="49" s="1"/>
  <c r="E95" i="47"/>
  <c r="E96" i="47" s="1"/>
  <c r="Q95" i="47"/>
  <c r="R95" i="47" s="1"/>
  <c r="G59" i="47"/>
  <c r="G89" i="46"/>
  <c r="M95" i="46"/>
  <c r="R62" i="46"/>
  <c r="R96" i="47"/>
  <c r="D96" i="46"/>
  <c r="F61" i="46"/>
  <c r="R33" i="46"/>
  <c r="F32" i="46"/>
  <c r="G83" i="48"/>
  <c r="F61" i="48"/>
  <c r="R33" i="48"/>
  <c r="N96" i="47"/>
  <c r="R68" i="46"/>
  <c r="R70" i="46"/>
  <c r="R72" i="46"/>
  <c r="R74" i="46"/>
  <c r="G84" i="48"/>
  <c r="N83" i="48"/>
  <c r="R83" i="48"/>
  <c r="N84" i="48"/>
  <c r="N85" i="48"/>
  <c r="N86" i="48"/>
  <c r="R84" i="48"/>
  <c r="G85" i="48"/>
  <c r="R85" i="48"/>
  <c r="G86" i="48"/>
  <c r="R86" i="48"/>
  <c r="M32" i="48"/>
  <c r="F95" i="47"/>
  <c r="G60" i="47"/>
  <c r="R33" i="47"/>
  <c r="G69" i="46"/>
  <c r="G70" i="46"/>
  <c r="G71" i="46"/>
  <c r="G72" i="46"/>
  <c r="G73" i="46"/>
  <c r="G74" i="46"/>
  <c r="G75" i="46"/>
  <c r="G85" i="46"/>
  <c r="G86" i="46"/>
  <c r="G87" i="46"/>
  <c r="G88" i="46"/>
  <c r="R96" i="46"/>
  <c r="R39" i="48"/>
  <c r="N40" i="48"/>
  <c r="N41" i="48"/>
  <c r="R41" i="48"/>
  <c r="N42" i="48"/>
  <c r="N43" i="48"/>
  <c r="R43" i="48"/>
  <c r="N44" i="48"/>
  <c r="N45" i="48"/>
  <c r="R45" i="48"/>
  <c r="N46" i="48"/>
  <c r="R47" i="48"/>
  <c r="N48" i="48"/>
  <c r="N49" i="48"/>
  <c r="R49" i="48"/>
  <c r="N50" i="48"/>
  <c r="R51" i="48"/>
  <c r="N52" i="48"/>
  <c r="N53" i="48"/>
  <c r="R53" i="48"/>
  <c r="N54" i="48"/>
  <c r="R55" i="48"/>
  <c r="N56" i="48"/>
  <c r="N57" i="48"/>
  <c r="R57" i="48"/>
  <c r="R59" i="48"/>
  <c r="M61" i="48"/>
  <c r="M95" i="47"/>
  <c r="N8" i="47"/>
  <c r="N9" i="47"/>
  <c r="N10" i="47"/>
  <c r="N11" i="47"/>
  <c r="N12" i="47"/>
  <c r="N13" i="47"/>
  <c r="N14" i="47"/>
  <c r="N15" i="47"/>
  <c r="N16" i="47"/>
  <c r="N17" i="47"/>
  <c r="N19" i="47"/>
  <c r="N20" i="47"/>
  <c r="N21" i="47"/>
  <c r="N23" i="47"/>
  <c r="N24" i="47"/>
  <c r="G90" i="46"/>
  <c r="G91" i="46"/>
  <c r="G92" i="46"/>
  <c r="M95" i="48"/>
  <c r="R96" i="48"/>
  <c r="N8" i="48"/>
  <c r="R8" i="48"/>
  <c r="N9" i="48"/>
  <c r="N10" i="48"/>
  <c r="R10" i="48"/>
  <c r="N11" i="48"/>
  <c r="N12" i="48"/>
  <c r="R12" i="48"/>
  <c r="N13" i="48"/>
  <c r="N14" i="48"/>
  <c r="R14" i="48"/>
  <c r="N15" i="48"/>
  <c r="N16" i="48"/>
  <c r="R16" i="48"/>
  <c r="N17" i="48"/>
  <c r="R18" i="48"/>
  <c r="N19" i="48"/>
  <c r="N20" i="48"/>
  <c r="R20" i="48"/>
  <c r="N21" i="48"/>
  <c r="R22" i="48"/>
  <c r="N23" i="48"/>
  <c r="N24" i="48"/>
  <c r="R24" i="48"/>
  <c r="N25" i="48"/>
  <c r="R26" i="48"/>
  <c r="N27" i="48"/>
  <c r="N28" i="48"/>
  <c r="R28" i="48"/>
  <c r="N29" i="48"/>
  <c r="R31" i="48"/>
  <c r="N96" i="48"/>
  <c r="N68" i="48"/>
  <c r="R68" i="48"/>
  <c r="N69" i="48"/>
  <c r="N70" i="48"/>
  <c r="R70" i="48"/>
  <c r="N71" i="48"/>
  <c r="N72" i="48"/>
  <c r="R72" i="48"/>
  <c r="N73" i="48"/>
  <c r="N74" i="48"/>
  <c r="R74" i="48"/>
  <c r="N75" i="48"/>
  <c r="N76" i="48"/>
  <c r="R76" i="48"/>
  <c r="N77" i="48"/>
  <c r="N78" i="48"/>
  <c r="R78" i="48"/>
  <c r="N79" i="48"/>
  <c r="R80" i="48"/>
  <c r="N81" i="48"/>
  <c r="N82" i="48"/>
  <c r="R82" i="48"/>
  <c r="P95" i="48"/>
  <c r="G69" i="48"/>
  <c r="R69" i="48"/>
  <c r="G71" i="48"/>
  <c r="R71" i="48"/>
  <c r="G73" i="48"/>
  <c r="R73" i="48"/>
  <c r="G75" i="48"/>
  <c r="R75" i="48"/>
  <c r="G77" i="48"/>
  <c r="R77" i="48"/>
  <c r="G79" i="48"/>
  <c r="R79" i="48"/>
  <c r="G81" i="48"/>
  <c r="R81" i="48"/>
  <c r="F95" i="48"/>
  <c r="R62" i="48"/>
  <c r="N58" i="48"/>
  <c r="N60" i="48"/>
  <c r="G39" i="48"/>
  <c r="G40" i="48"/>
  <c r="R40" i="48"/>
  <c r="G41" i="48"/>
  <c r="G42" i="48"/>
  <c r="R42" i="48"/>
  <c r="G43" i="48"/>
  <c r="G44" i="48"/>
  <c r="R44" i="48"/>
  <c r="G45" i="48"/>
  <c r="G46" i="48"/>
  <c r="R46" i="48"/>
  <c r="G47" i="48"/>
  <c r="G48" i="48"/>
  <c r="R48" i="48"/>
  <c r="G50" i="48"/>
  <c r="R50" i="48"/>
  <c r="G51" i="48"/>
  <c r="G52" i="48"/>
  <c r="R52" i="48"/>
  <c r="G54" i="48"/>
  <c r="R54" i="48"/>
  <c r="G55" i="48"/>
  <c r="G56" i="48"/>
  <c r="R56" i="48"/>
  <c r="G58" i="48"/>
  <c r="R58" i="48"/>
  <c r="G59" i="48"/>
  <c r="G60" i="48"/>
  <c r="R60" i="48"/>
  <c r="Q61" i="48"/>
  <c r="N31" i="48"/>
  <c r="P32" i="48"/>
  <c r="R7" i="48"/>
  <c r="G8" i="48"/>
  <c r="G9" i="48"/>
  <c r="R9" i="48"/>
  <c r="G10" i="48"/>
  <c r="G11" i="48"/>
  <c r="R11" i="48"/>
  <c r="G12" i="48"/>
  <c r="G13" i="48"/>
  <c r="R13" i="48"/>
  <c r="G14" i="48"/>
  <c r="G15" i="48"/>
  <c r="R15" i="48"/>
  <c r="G16" i="48"/>
  <c r="G17" i="48"/>
  <c r="R17" i="48"/>
  <c r="G18" i="48"/>
  <c r="G19" i="48"/>
  <c r="R19" i="48"/>
  <c r="G21" i="48"/>
  <c r="R21" i="48"/>
  <c r="G22" i="48"/>
  <c r="G23" i="48"/>
  <c r="R23" i="48"/>
  <c r="G25" i="48"/>
  <c r="R25" i="48"/>
  <c r="G26" i="48"/>
  <c r="G27" i="48"/>
  <c r="R27" i="48"/>
  <c r="G29" i="48"/>
  <c r="R29" i="48"/>
  <c r="G30" i="48"/>
  <c r="R30" i="48"/>
  <c r="G31" i="48"/>
  <c r="F32" i="48"/>
  <c r="Q67" i="48"/>
  <c r="L67" i="48"/>
  <c r="J67" i="48"/>
  <c r="E67" i="48"/>
  <c r="C67" i="48"/>
  <c r="Q38" i="48"/>
  <c r="L38" i="48"/>
  <c r="J38" i="48"/>
  <c r="E38" i="48"/>
  <c r="C38" i="48"/>
  <c r="E6" i="48"/>
  <c r="J6" i="48" s="1"/>
  <c r="L6" i="48"/>
  <c r="Q6" i="48"/>
  <c r="G7" i="48"/>
  <c r="N7" i="48"/>
  <c r="P67" i="48"/>
  <c r="I67" i="48"/>
  <c r="B67" i="48"/>
  <c r="K67" i="48"/>
  <c r="D67" i="48"/>
  <c r="P38" i="48"/>
  <c r="K38" i="48"/>
  <c r="I38" i="48"/>
  <c r="D38" i="48"/>
  <c r="B38" i="48"/>
  <c r="D6" i="48"/>
  <c r="I6" i="48"/>
  <c r="K6" i="48"/>
  <c r="P6" i="48"/>
  <c r="D33" i="48"/>
  <c r="N18" i="48"/>
  <c r="G20" i="48"/>
  <c r="N22" i="48"/>
  <c r="G24" i="48"/>
  <c r="N26" i="48"/>
  <c r="G28" i="48"/>
  <c r="N30" i="48"/>
  <c r="E32" i="48"/>
  <c r="G32" i="48" s="1"/>
  <c r="L32" i="48"/>
  <c r="Q32" i="48"/>
  <c r="D61" i="48"/>
  <c r="D62" i="48" s="1"/>
  <c r="K61" i="48"/>
  <c r="K62" i="48" s="1"/>
  <c r="P61" i="48"/>
  <c r="R61" i="48" s="1"/>
  <c r="E62" i="48"/>
  <c r="G70" i="48"/>
  <c r="G74" i="48"/>
  <c r="G78" i="48"/>
  <c r="N80" i="48"/>
  <c r="G82" i="48"/>
  <c r="K32" i="48"/>
  <c r="K33" i="48" s="1"/>
  <c r="N39" i="48"/>
  <c r="N47" i="48"/>
  <c r="G49" i="48"/>
  <c r="N51" i="48"/>
  <c r="G53" i="48"/>
  <c r="N55" i="48"/>
  <c r="G57" i="48"/>
  <c r="N59" i="48"/>
  <c r="G72" i="48"/>
  <c r="G76" i="48"/>
  <c r="G80" i="48"/>
  <c r="E95" i="48"/>
  <c r="G95" i="48" s="1"/>
  <c r="L95" i="48"/>
  <c r="Q95" i="48"/>
  <c r="L61" i="48"/>
  <c r="G68" i="48"/>
  <c r="K95" i="48"/>
  <c r="N68" i="47"/>
  <c r="N69" i="47"/>
  <c r="R69" i="47"/>
  <c r="N70" i="47"/>
  <c r="R71" i="47"/>
  <c r="N72" i="47"/>
  <c r="N73" i="47"/>
  <c r="R73" i="47"/>
  <c r="N74" i="47"/>
  <c r="R75" i="47"/>
  <c r="N76" i="47"/>
  <c r="R68" i="47"/>
  <c r="G70" i="47"/>
  <c r="R70" i="47"/>
  <c r="G71" i="47"/>
  <c r="G72" i="47"/>
  <c r="R72" i="47"/>
  <c r="G74" i="47"/>
  <c r="R74" i="47"/>
  <c r="G75" i="47"/>
  <c r="G76" i="47"/>
  <c r="R76" i="47"/>
  <c r="R62" i="47"/>
  <c r="R39" i="47"/>
  <c r="G40" i="47"/>
  <c r="G41" i="47"/>
  <c r="R41" i="47"/>
  <c r="G42" i="47"/>
  <c r="G43" i="47"/>
  <c r="R7" i="47"/>
  <c r="R9" i="47"/>
  <c r="R11" i="47"/>
  <c r="R13" i="47"/>
  <c r="R16" i="47"/>
  <c r="R18" i="47"/>
  <c r="R20" i="47"/>
  <c r="R22" i="47"/>
  <c r="R24" i="47"/>
  <c r="F32" i="47"/>
  <c r="N40" i="47"/>
  <c r="N41" i="47"/>
  <c r="N42" i="47"/>
  <c r="N43" i="47"/>
  <c r="R40" i="47"/>
  <c r="R42" i="47"/>
  <c r="P32" i="47"/>
  <c r="G8" i="47"/>
  <c r="R8" i="47"/>
  <c r="G9" i="47"/>
  <c r="G10" i="47"/>
  <c r="R10" i="47"/>
  <c r="G11" i="47"/>
  <c r="G12" i="47"/>
  <c r="R12" i="47"/>
  <c r="G13" i="47"/>
  <c r="G14" i="47"/>
  <c r="R14" i="47"/>
  <c r="G15" i="47"/>
  <c r="R15" i="47"/>
  <c r="G17" i="47"/>
  <c r="R17" i="47"/>
  <c r="G18" i="47"/>
  <c r="G19" i="47"/>
  <c r="R19" i="47"/>
  <c r="G21" i="47"/>
  <c r="R21" i="47"/>
  <c r="G22" i="47"/>
  <c r="G23" i="47"/>
  <c r="R23" i="47"/>
  <c r="G24" i="47"/>
  <c r="G31" i="47"/>
  <c r="Q32" i="47"/>
  <c r="L67" i="47"/>
  <c r="E67" i="47"/>
  <c r="Q38" i="47"/>
  <c r="L38" i="47"/>
  <c r="J38" i="47"/>
  <c r="E38" i="47"/>
  <c r="C38" i="47"/>
  <c r="Q67" i="47"/>
  <c r="J67" i="47"/>
  <c r="C67" i="47"/>
  <c r="E6" i="47"/>
  <c r="J6" i="47" s="1"/>
  <c r="L6" i="47"/>
  <c r="Q6" i="47"/>
  <c r="E33" i="47"/>
  <c r="G7" i="47"/>
  <c r="N7" i="47"/>
  <c r="G16" i="47"/>
  <c r="N18" i="47"/>
  <c r="G20" i="47"/>
  <c r="N22" i="47"/>
  <c r="P67" i="47"/>
  <c r="K67" i="47"/>
  <c r="I67" i="47"/>
  <c r="D67" i="47"/>
  <c r="B67" i="47"/>
  <c r="P38" i="47"/>
  <c r="K38" i="47"/>
  <c r="I38" i="47"/>
  <c r="D38" i="47"/>
  <c r="B38" i="47"/>
  <c r="D6" i="47"/>
  <c r="I6" i="47"/>
  <c r="K6" i="47"/>
  <c r="P6" i="47"/>
  <c r="L32" i="47"/>
  <c r="F61" i="47"/>
  <c r="G68" i="47"/>
  <c r="G69" i="47"/>
  <c r="N71" i="47"/>
  <c r="G73" i="47"/>
  <c r="N75" i="47"/>
  <c r="D95" i="47"/>
  <c r="D96" i="47" s="1"/>
  <c r="D32" i="47"/>
  <c r="D33" i="47" s="1"/>
  <c r="K32" i="47"/>
  <c r="K33" i="47" s="1"/>
  <c r="M32" i="47"/>
  <c r="G39" i="47"/>
  <c r="N39" i="47"/>
  <c r="K61" i="47"/>
  <c r="K62" i="47" s="1"/>
  <c r="L61" i="47"/>
  <c r="L95" i="47"/>
  <c r="G93" i="46"/>
  <c r="G60" i="46"/>
  <c r="R60" i="46"/>
  <c r="R7" i="46"/>
  <c r="G8" i="46"/>
  <c r="G9" i="46"/>
  <c r="R9" i="46"/>
  <c r="G10" i="46"/>
  <c r="G11" i="46"/>
  <c r="R11" i="46"/>
  <c r="G12" i="46"/>
  <c r="G13" i="46"/>
  <c r="R13" i="46"/>
  <c r="G14" i="46"/>
  <c r="G15" i="46"/>
  <c r="R15" i="46"/>
  <c r="G16" i="46"/>
  <c r="G17" i="46"/>
  <c r="R17" i="46"/>
  <c r="G18" i="46"/>
  <c r="G19" i="46"/>
  <c r="R19" i="46"/>
  <c r="G20" i="46"/>
  <c r="G21" i="46"/>
  <c r="R21" i="46"/>
  <c r="G22" i="46"/>
  <c r="G23" i="46"/>
  <c r="R23" i="46"/>
  <c r="G26" i="46"/>
  <c r="G27" i="46"/>
  <c r="G28" i="46"/>
  <c r="G29" i="46"/>
  <c r="R29" i="46"/>
  <c r="G30" i="46"/>
  <c r="G31" i="46"/>
  <c r="R31" i="46"/>
  <c r="N96" i="46"/>
  <c r="N68" i="46"/>
  <c r="N69" i="46"/>
  <c r="N70" i="46"/>
  <c r="N71" i="46"/>
  <c r="N72" i="46"/>
  <c r="N73" i="46"/>
  <c r="N74" i="46"/>
  <c r="N75" i="46"/>
  <c r="R69" i="46"/>
  <c r="R71" i="46"/>
  <c r="R73" i="46"/>
  <c r="R75" i="46"/>
  <c r="P95" i="46"/>
  <c r="F95" i="46"/>
  <c r="R39" i="46"/>
  <c r="N40" i="46"/>
  <c r="N41" i="46"/>
  <c r="R41" i="46"/>
  <c r="N42" i="46"/>
  <c r="N43" i="46"/>
  <c r="R43" i="46"/>
  <c r="N44" i="46"/>
  <c r="R45" i="46"/>
  <c r="N46" i="46"/>
  <c r="N47" i="46"/>
  <c r="R47" i="46"/>
  <c r="N48" i="46"/>
  <c r="R49" i="46"/>
  <c r="N50" i="46"/>
  <c r="N51" i="46"/>
  <c r="R51" i="46"/>
  <c r="N52" i="46"/>
  <c r="N53" i="46"/>
  <c r="R53" i="46"/>
  <c r="N54" i="46"/>
  <c r="N55" i="46"/>
  <c r="R55" i="46"/>
  <c r="N60" i="46"/>
  <c r="G40" i="46"/>
  <c r="R40" i="46"/>
  <c r="G41" i="46"/>
  <c r="G42" i="46"/>
  <c r="R42" i="46"/>
  <c r="G43" i="46"/>
  <c r="G44" i="46"/>
  <c r="R44" i="46"/>
  <c r="G45" i="46"/>
  <c r="G46" i="46"/>
  <c r="R46" i="46"/>
  <c r="G48" i="46"/>
  <c r="R48" i="46"/>
  <c r="G49" i="46"/>
  <c r="G50" i="46"/>
  <c r="R50" i="46"/>
  <c r="G52" i="46"/>
  <c r="R52" i="46"/>
  <c r="G53" i="46"/>
  <c r="G54" i="46"/>
  <c r="R54" i="46"/>
  <c r="G55" i="46"/>
  <c r="Q61" i="46"/>
  <c r="P61" i="46"/>
  <c r="N8" i="46"/>
  <c r="N9" i="46"/>
  <c r="N10" i="46"/>
  <c r="N11" i="46"/>
  <c r="N12" i="46"/>
  <c r="N13" i="46"/>
  <c r="N14" i="46"/>
  <c r="N15" i="46"/>
  <c r="N16" i="46"/>
  <c r="N17" i="46"/>
  <c r="N18" i="46"/>
  <c r="N19" i="46"/>
  <c r="N20" i="46"/>
  <c r="N21" i="46"/>
  <c r="N22" i="46"/>
  <c r="N23" i="46"/>
  <c r="N26" i="46"/>
  <c r="N27" i="46"/>
  <c r="N28" i="46"/>
  <c r="N29" i="46"/>
  <c r="N30" i="46"/>
  <c r="N31" i="46"/>
  <c r="Q32" i="46"/>
  <c r="R8" i="46"/>
  <c r="R10" i="46"/>
  <c r="R12" i="46"/>
  <c r="R14" i="46"/>
  <c r="R16" i="46"/>
  <c r="R18" i="46"/>
  <c r="R20" i="46"/>
  <c r="R22" i="46"/>
  <c r="R28" i="46"/>
  <c r="R30" i="46"/>
  <c r="P32" i="46"/>
  <c r="P67" i="46"/>
  <c r="K67" i="46"/>
  <c r="I67" i="46"/>
  <c r="D67" i="46"/>
  <c r="B67" i="46"/>
  <c r="D6" i="46"/>
  <c r="I6" i="46"/>
  <c r="K6" i="46"/>
  <c r="P6" i="46"/>
  <c r="L32" i="46"/>
  <c r="C38" i="46"/>
  <c r="E38" i="46"/>
  <c r="J38" i="46"/>
  <c r="L38" i="46"/>
  <c r="E62" i="46"/>
  <c r="G39" i="46"/>
  <c r="N39" i="46"/>
  <c r="N45" i="46"/>
  <c r="G47" i="46"/>
  <c r="N49" i="46"/>
  <c r="G51" i="46"/>
  <c r="R61" i="46"/>
  <c r="Q67" i="46"/>
  <c r="L67" i="46"/>
  <c r="J67" i="46"/>
  <c r="E67" i="46"/>
  <c r="C67" i="46"/>
  <c r="E6" i="46"/>
  <c r="J6" i="46" s="1"/>
  <c r="L6" i="46"/>
  <c r="Q6" i="46"/>
  <c r="G7" i="46"/>
  <c r="N7" i="46"/>
  <c r="D32" i="46"/>
  <c r="G32" i="46" s="1"/>
  <c r="K32" i="46"/>
  <c r="K33" i="46" s="1"/>
  <c r="M32" i="46"/>
  <c r="B38" i="46"/>
  <c r="D38" i="46"/>
  <c r="I38" i="46"/>
  <c r="K38" i="46"/>
  <c r="P38" i="46"/>
  <c r="L61" i="46"/>
  <c r="E95" i="46"/>
  <c r="G95" i="46" s="1"/>
  <c r="L95" i="46"/>
  <c r="Q95" i="46"/>
  <c r="D61" i="46"/>
  <c r="G61" i="46" s="1"/>
  <c r="K61" i="46"/>
  <c r="K62" i="46" s="1"/>
  <c r="M61" i="46"/>
  <c r="G68" i="46"/>
  <c r="K95" i="46"/>
  <c r="P9" i="34"/>
  <c r="P10" i="34"/>
  <c r="S8" i="34"/>
  <c r="T8" i="34"/>
  <c r="S9" i="34"/>
  <c r="T9" i="34"/>
  <c r="S10" i="34"/>
  <c r="T10" i="34"/>
  <c r="S11" i="34"/>
  <c r="T11" i="34"/>
  <c r="S12" i="34"/>
  <c r="T12" i="34"/>
  <c r="S13" i="34"/>
  <c r="T13" i="34"/>
  <c r="S14" i="34"/>
  <c r="T14" i="34"/>
  <c r="S15" i="34"/>
  <c r="T15" i="34"/>
  <c r="S17" i="34"/>
  <c r="S18" i="34"/>
  <c r="P13" i="34"/>
  <c r="P14" i="34"/>
  <c r="I11" i="34"/>
  <c r="I12" i="34"/>
  <c r="I15" i="34"/>
  <c r="B37" i="3"/>
  <c r="B66" i="3" s="1"/>
  <c r="Q67" i="3"/>
  <c r="P67" i="3"/>
  <c r="L67" i="3"/>
  <c r="K67" i="3"/>
  <c r="J67" i="3"/>
  <c r="I67" i="3"/>
  <c r="E67" i="3"/>
  <c r="D67" i="3"/>
  <c r="Q38" i="3"/>
  <c r="P38" i="3"/>
  <c r="L38" i="3"/>
  <c r="K38" i="3"/>
  <c r="J38" i="3"/>
  <c r="I38" i="3"/>
  <c r="E38" i="3"/>
  <c r="D38" i="3"/>
  <c r="N48" i="2"/>
  <c r="Q48" i="2"/>
  <c r="R48" i="2"/>
  <c r="N49" i="2"/>
  <c r="Q49" i="2"/>
  <c r="R49" i="2"/>
  <c r="N51" i="2"/>
  <c r="Q51" i="2"/>
  <c r="R51" i="2"/>
  <c r="N52" i="2"/>
  <c r="Q52" i="2"/>
  <c r="R52" i="2"/>
  <c r="N53" i="2"/>
  <c r="Q53" i="2"/>
  <c r="R53" i="2"/>
  <c r="N54" i="2"/>
  <c r="Q54" i="2"/>
  <c r="R54" i="2"/>
  <c r="N55" i="2"/>
  <c r="Q55" i="2"/>
  <c r="R55" i="2"/>
  <c r="K47" i="2"/>
  <c r="J47" i="2"/>
  <c r="G48" i="2"/>
  <c r="G49" i="2"/>
  <c r="G51" i="2"/>
  <c r="G52" i="2"/>
  <c r="G53" i="2"/>
  <c r="G54" i="2"/>
  <c r="G55" i="2"/>
  <c r="G56" i="2"/>
  <c r="D47" i="2"/>
  <c r="R47" i="2" s="1"/>
  <c r="C47" i="2"/>
  <c r="K28" i="2"/>
  <c r="J28" i="2"/>
  <c r="D28" i="2"/>
  <c r="C28" i="2"/>
  <c r="Q28" i="2" s="1"/>
  <c r="N35" i="2"/>
  <c r="N29" i="2"/>
  <c r="N30" i="2"/>
  <c r="Q35" i="2"/>
  <c r="R35" i="2"/>
  <c r="Q29" i="2"/>
  <c r="R29" i="2"/>
  <c r="Q30" i="2"/>
  <c r="R30" i="2"/>
  <c r="G35" i="2"/>
  <c r="G29" i="2"/>
  <c r="G30" i="2"/>
  <c r="N10" i="2"/>
  <c r="N11" i="2"/>
  <c r="N13" i="2"/>
  <c r="N14" i="2"/>
  <c r="N15" i="2"/>
  <c r="N16" i="2"/>
  <c r="N17" i="2"/>
  <c r="N18" i="2"/>
  <c r="K9" i="2"/>
  <c r="J9" i="2"/>
  <c r="Q8" i="2"/>
  <c r="R8" i="2"/>
  <c r="Q10" i="2"/>
  <c r="R10" i="2"/>
  <c r="Q11" i="2"/>
  <c r="R11" i="2"/>
  <c r="Q13" i="2"/>
  <c r="R13" i="2"/>
  <c r="Q14" i="2"/>
  <c r="R14" i="2"/>
  <c r="Q15" i="2"/>
  <c r="R15" i="2"/>
  <c r="Q16" i="2"/>
  <c r="R16" i="2"/>
  <c r="Q17" i="2"/>
  <c r="R17" i="2"/>
  <c r="Q18" i="2"/>
  <c r="R18" i="2"/>
  <c r="G10" i="2"/>
  <c r="G11" i="2"/>
  <c r="G13" i="2"/>
  <c r="G14" i="2"/>
  <c r="G15" i="2"/>
  <c r="G16" i="2"/>
  <c r="G17" i="2"/>
  <c r="G18" i="2"/>
  <c r="D9" i="2"/>
  <c r="C9" i="2"/>
  <c r="Q9" i="2" s="1"/>
  <c r="S24" i="2"/>
  <c r="N24" i="2"/>
  <c r="G24" i="2"/>
  <c r="P18" i="34"/>
  <c r="P12" i="34"/>
  <c r="O12" i="34"/>
  <c r="N12" i="34"/>
  <c r="P11" i="34"/>
  <c r="P8" i="34"/>
  <c r="P7" i="34"/>
  <c r="N11" i="34"/>
  <c r="F16" i="34"/>
  <c r="H16" i="34" s="1"/>
  <c r="F17" i="34"/>
  <c r="I18" i="34"/>
  <c r="S16" i="34"/>
  <c r="J10" i="34"/>
  <c r="J31" i="2"/>
  <c r="J38" i="2" s="1"/>
  <c r="K31" i="2"/>
  <c r="C31" i="2"/>
  <c r="D31" i="2"/>
  <c r="K50" i="2"/>
  <c r="J50" i="2"/>
  <c r="D50" i="2"/>
  <c r="C50" i="2"/>
  <c r="K12" i="2"/>
  <c r="J12" i="2"/>
  <c r="D12" i="2"/>
  <c r="R12" i="2" s="1"/>
  <c r="C12" i="2"/>
  <c r="M88" i="36"/>
  <c r="F93" i="36"/>
  <c r="C24" i="2"/>
  <c r="M94" i="3"/>
  <c r="F94" i="3"/>
  <c r="R37" i="36"/>
  <c r="R66" i="36" s="1"/>
  <c r="C6" i="36"/>
  <c r="L67" i="36" s="1"/>
  <c r="B6" i="36"/>
  <c r="I6" i="36" s="1"/>
  <c r="Q6" i="3"/>
  <c r="P6" i="3"/>
  <c r="L6" i="3"/>
  <c r="K6" i="3"/>
  <c r="J6" i="3"/>
  <c r="I6" i="3"/>
  <c r="E6" i="3"/>
  <c r="D6" i="3"/>
  <c r="S43" i="2"/>
  <c r="M44" i="2"/>
  <c r="L44" i="2"/>
  <c r="K44" i="2"/>
  <c r="J44" i="2"/>
  <c r="F44" i="2"/>
  <c r="E44" i="2"/>
  <c r="D44" i="2"/>
  <c r="C44" i="2"/>
  <c r="R25" i="2"/>
  <c r="R44" i="2"/>
  <c r="Q25" i="2"/>
  <c r="Q44" i="2"/>
  <c r="M25" i="2"/>
  <c r="L25" i="2"/>
  <c r="K25" i="2"/>
  <c r="J25" i="2"/>
  <c r="F25" i="2"/>
  <c r="E25" i="2"/>
  <c r="D25" i="2"/>
  <c r="C25" i="2"/>
  <c r="R6" i="2"/>
  <c r="Q6" i="2"/>
  <c r="M6" i="2"/>
  <c r="K6" i="2"/>
  <c r="J6" i="2"/>
  <c r="F6" i="2"/>
  <c r="E6" i="2"/>
  <c r="L6" i="2"/>
  <c r="G5" i="34"/>
  <c r="I5" i="34" s="1"/>
  <c r="T6" i="34"/>
  <c r="S6" i="34"/>
  <c r="M81" i="36"/>
  <c r="P81" i="36"/>
  <c r="Q81" i="36"/>
  <c r="M82" i="36"/>
  <c r="P82" i="36"/>
  <c r="Q82" i="36"/>
  <c r="M83" i="36"/>
  <c r="P83" i="36"/>
  <c r="Q83" i="36"/>
  <c r="M86" i="36"/>
  <c r="F81" i="36"/>
  <c r="F82" i="36"/>
  <c r="F83" i="36"/>
  <c r="P82" i="3"/>
  <c r="Q82" i="3"/>
  <c r="P83" i="3"/>
  <c r="Q83" i="3"/>
  <c r="M82" i="3"/>
  <c r="M83" i="3"/>
  <c r="F82" i="3"/>
  <c r="F83" i="3"/>
  <c r="M59" i="36"/>
  <c r="P59" i="36"/>
  <c r="Q59" i="36"/>
  <c r="M60" i="36"/>
  <c r="P60" i="36"/>
  <c r="Q60" i="36"/>
  <c r="M29" i="36"/>
  <c r="P29" i="36"/>
  <c r="Q29" i="36"/>
  <c r="F29" i="36"/>
  <c r="F59" i="36"/>
  <c r="F60" i="36"/>
  <c r="F79" i="36"/>
  <c r="F80" i="36"/>
  <c r="M79" i="36"/>
  <c r="P79" i="36"/>
  <c r="Q79" i="36"/>
  <c r="M80" i="36"/>
  <c r="P80" i="36"/>
  <c r="Q80" i="36"/>
  <c r="I95" i="36"/>
  <c r="K95" i="36" s="1"/>
  <c r="J95" i="36"/>
  <c r="L95" i="36" s="1"/>
  <c r="F81" i="3"/>
  <c r="F84" i="3"/>
  <c r="F85" i="3"/>
  <c r="F86" i="3"/>
  <c r="M81" i="3"/>
  <c r="P81" i="3"/>
  <c r="Q81" i="3"/>
  <c r="M6" i="34"/>
  <c r="L6" i="34"/>
  <c r="Q96" i="36"/>
  <c r="P96" i="36"/>
  <c r="M96" i="36"/>
  <c r="L96" i="36"/>
  <c r="K96" i="36"/>
  <c r="F96" i="36"/>
  <c r="C95" i="36"/>
  <c r="E95" i="36" s="1"/>
  <c r="B95" i="36"/>
  <c r="D95" i="36" s="1"/>
  <c r="L94" i="36"/>
  <c r="K94" i="36"/>
  <c r="E94" i="36"/>
  <c r="D94" i="36"/>
  <c r="L93" i="36"/>
  <c r="K93" i="36"/>
  <c r="E93" i="36"/>
  <c r="D93" i="36"/>
  <c r="L92" i="36"/>
  <c r="K92" i="36"/>
  <c r="E92" i="36"/>
  <c r="D92" i="36"/>
  <c r="L91" i="36"/>
  <c r="K91" i="36"/>
  <c r="E91" i="36"/>
  <c r="D91" i="36"/>
  <c r="L90" i="36"/>
  <c r="K90" i="36"/>
  <c r="E90" i="36"/>
  <c r="D90" i="36"/>
  <c r="L89" i="36"/>
  <c r="K89" i="36"/>
  <c r="E89" i="36"/>
  <c r="D89" i="36"/>
  <c r="L88" i="36"/>
  <c r="K88" i="36"/>
  <c r="E88" i="36"/>
  <c r="G88" i="36" s="1"/>
  <c r="D88" i="36"/>
  <c r="L87" i="36"/>
  <c r="K87" i="36"/>
  <c r="E87" i="36"/>
  <c r="G87" i="36" s="1"/>
  <c r="D87" i="36"/>
  <c r="L86" i="36"/>
  <c r="K86" i="36"/>
  <c r="E86" i="36"/>
  <c r="D86" i="36"/>
  <c r="L85" i="36"/>
  <c r="K85" i="36"/>
  <c r="E85" i="36"/>
  <c r="D85" i="36"/>
  <c r="L84" i="36"/>
  <c r="K84" i="36"/>
  <c r="E84" i="36"/>
  <c r="D84" i="36"/>
  <c r="L83" i="36"/>
  <c r="K83" i="36"/>
  <c r="E83" i="36"/>
  <c r="D83" i="36"/>
  <c r="L82" i="36"/>
  <c r="K82" i="36"/>
  <c r="E82" i="36"/>
  <c r="D82" i="36"/>
  <c r="L81" i="36"/>
  <c r="K81" i="36"/>
  <c r="E81" i="36"/>
  <c r="D81" i="36"/>
  <c r="L80" i="36"/>
  <c r="K80" i="36"/>
  <c r="E80" i="36"/>
  <c r="D80" i="36"/>
  <c r="L79" i="36"/>
  <c r="K79" i="36"/>
  <c r="E79" i="36"/>
  <c r="D79" i="36"/>
  <c r="Q78" i="36"/>
  <c r="P78" i="36"/>
  <c r="M78" i="36"/>
  <c r="L78" i="36"/>
  <c r="K78" i="36"/>
  <c r="F78" i="36"/>
  <c r="E78" i="36"/>
  <c r="D78" i="36"/>
  <c r="Q77" i="36"/>
  <c r="P77" i="36"/>
  <c r="M77" i="36"/>
  <c r="L77" i="36"/>
  <c r="K77" i="36"/>
  <c r="F77" i="36"/>
  <c r="E77" i="36"/>
  <c r="D77" i="36"/>
  <c r="Q76" i="36"/>
  <c r="P76" i="36"/>
  <c r="M76" i="36"/>
  <c r="L76" i="36"/>
  <c r="K76" i="36"/>
  <c r="F76" i="36"/>
  <c r="E76" i="36"/>
  <c r="D76" i="36"/>
  <c r="Q75" i="36"/>
  <c r="P75" i="36"/>
  <c r="M75" i="36"/>
  <c r="L75" i="36"/>
  <c r="K75" i="36"/>
  <c r="F75" i="36"/>
  <c r="E75" i="36"/>
  <c r="D75" i="36"/>
  <c r="Q74" i="36"/>
  <c r="P74" i="36"/>
  <c r="M74" i="36"/>
  <c r="L74" i="36"/>
  <c r="K74" i="36"/>
  <c r="F74" i="36"/>
  <c r="E74" i="36"/>
  <c r="D74" i="36"/>
  <c r="Q73" i="36"/>
  <c r="P73" i="36"/>
  <c r="M73" i="36"/>
  <c r="L73" i="36"/>
  <c r="K73" i="36"/>
  <c r="F73" i="36"/>
  <c r="E73" i="36"/>
  <c r="D73" i="36"/>
  <c r="Q72" i="36"/>
  <c r="P72" i="36"/>
  <c r="M72" i="36"/>
  <c r="L72" i="36"/>
  <c r="K72" i="36"/>
  <c r="F72" i="36"/>
  <c r="E72" i="36"/>
  <c r="D72" i="36"/>
  <c r="Q71" i="36"/>
  <c r="P71" i="36"/>
  <c r="M71" i="36"/>
  <c r="L71" i="36"/>
  <c r="K71" i="36"/>
  <c r="F71" i="36"/>
  <c r="E71" i="36"/>
  <c r="D71" i="36"/>
  <c r="Q70" i="36"/>
  <c r="P70" i="36"/>
  <c r="M70" i="36"/>
  <c r="L70" i="36"/>
  <c r="K70" i="36"/>
  <c r="F70" i="36"/>
  <c r="E70" i="36"/>
  <c r="D70" i="36"/>
  <c r="Q69" i="36"/>
  <c r="P69" i="36"/>
  <c r="M69" i="36"/>
  <c r="L69" i="36"/>
  <c r="K69" i="36"/>
  <c r="F69" i="36"/>
  <c r="E69" i="36"/>
  <c r="D69" i="36"/>
  <c r="Q68" i="36"/>
  <c r="P68" i="36"/>
  <c r="M68" i="36"/>
  <c r="L68" i="36"/>
  <c r="K68" i="36"/>
  <c r="F68" i="36"/>
  <c r="E68" i="36"/>
  <c r="D68" i="36"/>
  <c r="Q67" i="36"/>
  <c r="C67" i="36"/>
  <c r="P66" i="36"/>
  <c r="M66" i="36"/>
  <c r="K66" i="36"/>
  <c r="I66" i="36"/>
  <c r="F66" i="36"/>
  <c r="D66" i="36"/>
  <c r="B66" i="36"/>
  <c r="Q62" i="36"/>
  <c r="P62" i="36"/>
  <c r="M62" i="36"/>
  <c r="F62" i="36"/>
  <c r="J61" i="36"/>
  <c r="L61" i="36" s="1"/>
  <c r="I61" i="36"/>
  <c r="K61" i="36" s="1"/>
  <c r="C61" i="36"/>
  <c r="E61" i="36" s="1"/>
  <c r="B61" i="36"/>
  <c r="D61" i="36" s="1"/>
  <c r="L60" i="36"/>
  <c r="K60" i="36"/>
  <c r="E60" i="36"/>
  <c r="D60" i="36"/>
  <c r="L59" i="36"/>
  <c r="K59" i="36"/>
  <c r="E59" i="36"/>
  <c r="D59" i="36"/>
  <c r="Q58" i="36"/>
  <c r="P58" i="36"/>
  <c r="M58" i="36"/>
  <c r="L58" i="36"/>
  <c r="K58" i="36"/>
  <c r="F58" i="36"/>
  <c r="E58" i="36"/>
  <c r="D58" i="36"/>
  <c r="Q57" i="36"/>
  <c r="P57" i="36"/>
  <c r="M57" i="36"/>
  <c r="L57" i="36"/>
  <c r="K57" i="36"/>
  <c r="F57" i="36"/>
  <c r="E57" i="36"/>
  <c r="D57" i="36"/>
  <c r="Q56" i="36"/>
  <c r="P56" i="36"/>
  <c r="M56" i="36"/>
  <c r="L56" i="36"/>
  <c r="K56" i="36"/>
  <c r="F56" i="36"/>
  <c r="E56" i="36"/>
  <c r="D56" i="36"/>
  <c r="Q55" i="36"/>
  <c r="P55" i="36"/>
  <c r="M55" i="36"/>
  <c r="L55" i="36"/>
  <c r="K55" i="36"/>
  <c r="F55" i="36"/>
  <c r="E55" i="36"/>
  <c r="D55" i="36"/>
  <c r="Q54" i="36"/>
  <c r="P54" i="36"/>
  <c r="M54" i="36"/>
  <c r="L54" i="36"/>
  <c r="K54" i="36"/>
  <c r="F54" i="36"/>
  <c r="E54" i="36"/>
  <c r="D54" i="36"/>
  <c r="Q53" i="36"/>
  <c r="P53" i="36"/>
  <c r="M53" i="36"/>
  <c r="L53" i="36"/>
  <c r="K53" i="36"/>
  <c r="F53" i="36"/>
  <c r="E53" i="36"/>
  <c r="D53" i="36"/>
  <c r="Q52" i="36"/>
  <c r="P52" i="36"/>
  <c r="M52" i="36"/>
  <c r="L52" i="36"/>
  <c r="K52" i="36"/>
  <c r="F52" i="36"/>
  <c r="E52" i="36"/>
  <c r="D52" i="36"/>
  <c r="Q51" i="36"/>
  <c r="P51" i="36"/>
  <c r="M51" i="36"/>
  <c r="L51" i="36"/>
  <c r="K51" i="36"/>
  <c r="F51" i="36"/>
  <c r="E51" i="36"/>
  <c r="D51" i="36"/>
  <c r="Q50" i="36"/>
  <c r="P50" i="36"/>
  <c r="M50" i="36"/>
  <c r="L50" i="36"/>
  <c r="K50" i="36"/>
  <c r="F50" i="36"/>
  <c r="E50" i="36"/>
  <c r="D50" i="36"/>
  <c r="Q49" i="36"/>
  <c r="P49" i="36"/>
  <c r="M49" i="36"/>
  <c r="L49" i="36"/>
  <c r="K49" i="36"/>
  <c r="F49" i="36"/>
  <c r="E49" i="36"/>
  <c r="D49" i="36"/>
  <c r="Q48" i="36"/>
  <c r="P48" i="36"/>
  <c r="M48" i="36"/>
  <c r="L48" i="36"/>
  <c r="K48" i="36"/>
  <c r="F48" i="36"/>
  <c r="E48" i="36"/>
  <c r="D48" i="36"/>
  <c r="Q47" i="36"/>
  <c r="P47" i="36"/>
  <c r="M47" i="36"/>
  <c r="L47" i="36"/>
  <c r="K47" i="36"/>
  <c r="F47" i="36"/>
  <c r="E47" i="36"/>
  <c r="D47" i="36"/>
  <c r="Q46" i="36"/>
  <c r="P46" i="36"/>
  <c r="M46" i="36"/>
  <c r="L46" i="36"/>
  <c r="K46" i="36"/>
  <c r="F46" i="36"/>
  <c r="E46" i="36"/>
  <c r="D46" i="36"/>
  <c r="Q45" i="36"/>
  <c r="P45" i="36"/>
  <c r="M45" i="36"/>
  <c r="L45" i="36"/>
  <c r="K45" i="36"/>
  <c r="F45" i="36"/>
  <c r="E45" i="36"/>
  <c r="D45" i="36"/>
  <c r="Q44" i="36"/>
  <c r="P44" i="36"/>
  <c r="M44" i="36"/>
  <c r="L44" i="36"/>
  <c r="K44" i="36"/>
  <c r="F44" i="36"/>
  <c r="E44" i="36"/>
  <c r="D44" i="36"/>
  <c r="Q43" i="36"/>
  <c r="P43" i="36"/>
  <c r="M43" i="36"/>
  <c r="L43" i="36"/>
  <c r="K43" i="36"/>
  <c r="F43" i="36"/>
  <c r="E43" i="36"/>
  <c r="D43" i="36"/>
  <c r="Q42" i="36"/>
  <c r="P42" i="36"/>
  <c r="M42" i="36"/>
  <c r="L42" i="36"/>
  <c r="K42" i="36"/>
  <c r="F42" i="36"/>
  <c r="E42" i="36"/>
  <c r="D42" i="36"/>
  <c r="Q41" i="36"/>
  <c r="P41" i="36"/>
  <c r="M41" i="36"/>
  <c r="L41" i="36"/>
  <c r="K41" i="36"/>
  <c r="F41" i="36"/>
  <c r="E41" i="36"/>
  <c r="D41" i="36"/>
  <c r="Q40" i="36"/>
  <c r="P40" i="36"/>
  <c r="M40" i="36"/>
  <c r="L40" i="36"/>
  <c r="K40" i="36"/>
  <c r="F40" i="36"/>
  <c r="E40" i="36"/>
  <c r="D40" i="36"/>
  <c r="Q39" i="36"/>
  <c r="P39" i="36"/>
  <c r="M39" i="36"/>
  <c r="L39" i="36"/>
  <c r="K39" i="36"/>
  <c r="F39" i="36"/>
  <c r="E39" i="36"/>
  <c r="D39" i="36"/>
  <c r="Q38" i="36"/>
  <c r="C38" i="36"/>
  <c r="P37" i="36"/>
  <c r="M37" i="36"/>
  <c r="K37" i="36"/>
  <c r="I37" i="36"/>
  <c r="F37" i="36"/>
  <c r="D37" i="36"/>
  <c r="B37" i="36"/>
  <c r="Q33" i="36"/>
  <c r="P33" i="36"/>
  <c r="M33" i="36"/>
  <c r="F33" i="36"/>
  <c r="M32" i="36"/>
  <c r="K32" i="36"/>
  <c r="C32" i="36"/>
  <c r="E32" i="36" s="1"/>
  <c r="B32" i="36"/>
  <c r="D32" i="36" s="1"/>
  <c r="Q31" i="36"/>
  <c r="P31" i="36"/>
  <c r="M31" i="36"/>
  <c r="L31" i="36"/>
  <c r="K31" i="36"/>
  <c r="F31" i="36"/>
  <c r="E31" i="36"/>
  <c r="D31" i="36"/>
  <c r="Q30" i="36"/>
  <c r="P30" i="36"/>
  <c r="M30" i="36"/>
  <c r="L30" i="36"/>
  <c r="K30" i="36"/>
  <c r="F30" i="36"/>
  <c r="E30" i="36"/>
  <c r="D30" i="36"/>
  <c r="L29" i="36"/>
  <c r="K29" i="36"/>
  <c r="E29" i="36"/>
  <c r="D29" i="36"/>
  <c r="Q28" i="36"/>
  <c r="P28" i="36"/>
  <c r="M28" i="36"/>
  <c r="L28" i="36"/>
  <c r="K28" i="36"/>
  <c r="F28" i="36"/>
  <c r="E28" i="36"/>
  <c r="D28" i="36"/>
  <c r="Q27" i="36"/>
  <c r="P27" i="36"/>
  <c r="M27" i="36"/>
  <c r="L27" i="36"/>
  <c r="K27" i="36"/>
  <c r="F27" i="36"/>
  <c r="E27" i="36"/>
  <c r="D27" i="36"/>
  <c r="Q26" i="36"/>
  <c r="P26" i="36"/>
  <c r="M26" i="36"/>
  <c r="L26" i="36"/>
  <c r="K26" i="36"/>
  <c r="F26" i="36"/>
  <c r="E26" i="36"/>
  <c r="D26" i="36"/>
  <c r="Q25" i="36"/>
  <c r="P25" i="36"/>
  <c r="M25" i="36"/>
  <c r="L25" i="36"/>
  <c r="K25" i="36"/>
  <c r="F25" i="36"/>
  <c r="E25" i="36"/>
  <c r="D25" i="36"/>
  <c r="Q24" i="36"/>
  <c r="P24" i="36"/>
  <c r="M24" i="36"/>
  <c r="L24" i="36"/>
  <c r="K24" i="36"/>
  <c r="F24" i="36"/>
  <c r="E24" i="36"/>
  <c r="D24" i="36"/>
  <c r="Q23" i="36"/>
  <c r="P23" i="36"/>
  <c r="M23" i="36"/>
  <c r="L23" i="36"/>
  <c r="K23" i="36"/>
  <c r="F23" i="36"/>
  <c r="E23" i="36"/>
  <c r="D23" i="36"/>
  <c r="Q22" i="36"/>
  <c r="P22" i="36"/>
  <c r="M22" i="36"/>
  <c r="L22" i="36"/>
  <c r="K22" i="36"/>
  <c r="F22" i="36"/>
  <c r="E22" i="36"/>
  <c r="D22" i="36"/>
  <c r="Q21" i="36"/>
  <c r="P21" i="36"/>
  <c r="M21" i="36"/>
  <c r="L21" i="36"/>
  <c r="K21" i="36"/>
  <c r="F21" i="36"/>
  <c r="E21" i="36"/>
  <c r="D21" i="36"/>
  <c r="Q20" i="36"/>
  <c r="P20" i="36"/>
  <c r="M20" i="36"/>
  <c r="L20" i="36"/>
  <c r="K20" i="36"/>
  <c r="F20" i="36"/>
  <c r="E20" i="36"/>
  <c r="D20" i="36"/>
  <c r="Q19" i="36"/>
  <c r="P19" i="36"/>
  <c r="M19" i="36"/>
  <c r="L19" i="36"/>
  <c r="K19" i="36"/>
  <c r="F19" i="36"/>
  <c r="E19" i="36"/>
  <c r="D19" i="36"/>
  <c r="Q18" i="36"/>
  <c r="P18" i="36"/>
  <c r="M18" i="36"/>
  <c r="L18" i="36"/>
  <c r="K18" i="36"/>
  <c r="F18" i="36"/>
  <c r="E18" i="36"/>
  <c r="D18" i="36"/>
  <c r="Q17" i="36"/>
  <c r="P17" i="36"/>
  <c r="M17" i="36"/>
  <c r="L17" i="36"/>
  <c r="K17" i="36"/>
  <c r="F17" i="36"/>
  <c r="E17" i="36"/>
  <c r="D17" i="36"/>
  <c r="Q16" i="36"/>
  <c r="P16" i="36"/>
  <c r="M16" i="36"/>
  <c r="L16" i="36"/>
  <c r="K16" i="36"/>
  <c r="F16" i="36"/>
  <c r="E16" i="36"/>
  <c r="D16" i="36"/>
  <c r="Q15" i="36"/>
  <c r="P15" i="36"/>
  <c r="M15" i="36"/>
  <c r="L15" i="36"/>
  <c r="K15" i="36"/>
  <c r="F15" i="36"/>
  <c r="E15" i="36"/>
  <c r="D15" i="36"/>
  <c r="Q14" i="36"/>
  <c r="P14" i="36"/>
  <c r="M14" i="36"/>
  <c r="L14" i="36"/>
  <c r="K14" i="36"/>
  <c r="F14" i="36"/>
  <c r="E14" i="36"/>
  <c r="D14" i="36"/>
  <c r="Q13" i="36"/>
  <c r="P13" i="36"/>
  <c r="M13" i="36"/>
  <c r="L13" i="36"/>
  <c r="K13" i="36"/>
  <c r="F13" i="36"/>
  <c r="E13" i="36"/>
  <c r="D13" i="36"/>
  <c r="Q12" i="36"/>
  <c r="P12" i="36"/>
  <c r="M12" i="36"/>
  <c r="L12" i="36"/>
  <c r="K12" i="36"/>
  <c r="F12" i="36"/>
  <c r="E12" i="36"/>
  <c r="D12" i="36"/>
  <c r="Q11" i="36"/>
  <c r="P11" i="36"/>
  <c r="M11" i="36"/>
  <c r="L11" i="36"/>
  <c r="K11" i="36"/>
  <c r="F11" i="36"/>
  <c r="E11" i="36"/>
  <c r="D11" i="36"/>
  <c r="Q10" i="36"/>
  <c r="P10" i="36"/>
  <c r="M10" i="36"/>
  <c r="L10" i="36"/>
  <c r="K10" i="36"/>
  <c r="F10" i="36"/>
  <c r="E10" i="36"/>
  <c r="D10" i="36"/>
  <c r="Q9" i="36"/>
  <c r="P9" i="36"/>
  <c r="M9" i="36"/>
  <c r="L9" i="36"/>
  <c r="K9" i="36"/>
  <c r="F9" i="36"/>
  <c r="E9" i="36"/>
  <c r="D9" i="36"/>
  <c r="Q8" i="36"/>
  <c r="P8" i="36"/>
  <c r="M8" i="36"/>
  <c r="L8" i="36"/>
  <c r="K8" i="36"/>
  <c r="F8" i="36"/>
  <c r="E8" i="36"/>
  <c r="D8" i="36"/>
  <c r="Q7" i="36"/>
  <c r="P7" i="36"/>
  <c r="M7" i="36"/>
  <c r="L7" i="36"/>
  <c r="K7" i="36"/>
  <c r="F7" i="36"/>
  <c r="E7" i="36"/>
  <c r="D7" i="36"/>
  <c r="Q6" i="36"/>
  <c r="P5" i="36"/>
  <c r="M5" i="36"/>
  <c r="K5" i="36"/>
  <c r="I5" i="36"/>
  <c r="D5" i="36"/>
  <c r="F5" i="36" s="1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I8" i="34"/>
  <c r="H6" i="34"/>
  <c r="O6" i="34" s="1"/>
  <c r="G6" i="34"/>
  <c r="N6" i="34" s="1"/>
  <c r="S5" i="34"/>
  <c r="P5" i="34"/>
  <c r="N5" i="34"/>
  <c r="L5" i="34"/>
  <c r="H11" i="34"/>
  <c r="J61" i="3"/>
  <c r="L61" i="3" s="1"/>
  <c r="I61" i="3"/>
  <c r="K61" i="3" s="1"/>
  <c r="C61" i="3"/>
  <c r="E61" i="3" s="1"/>
  <c r="B61" i="3"/>
  <c r="P5" i="3"/>
  <c r="M5" i="3"/>
  <c r="K5" i="3"/>
  <c r="I5" i="3"/>
  <c r="F5" i="3"/>
  <c r="D5" i="3"/>
  <c r="Q43" i="2"/>
  <c r="N43" i="2"/>
  <c r="L43" i="2"/>
  <c r="J43" i="2"/>
  <c r="G43" i="2"/>
  <c r="E43" i="2"/>
  <c r="C43" i="2"/>
  <c r="Q24" i="2"/>
  <c r="L24" i="2"/>
  <c r="J24" i="2"/>
  <c r="E24" i="2"/>
  <c r="Q5" i="2"/>
  <c r="L5" i="2"/>
  <c r="J5" i="2"/>
  <c r="E5" i="2"/>
  <c r="P69" i="3"/>
  <c r="Q69" i="3"/>
  <c r="P70" i="3"/>
  <c r="Q70" i="3"/>
  <c r="P71" i="3"/>
  <c r="Q71" i="3"/>
  <c r="P72" i="3"/>
  <c r="Q72" i="3"/>
  <c r="P73" i="3"/>
  <c r="Q73" i="3"/>
  <c r="P74" i="3"/>
  <c r="Q74" i="3"/>
  <c r="P75" i="3"/>
  <c r="Q75" i="3"/>
  <c r="P76" i="3"/>
  <c r="Q76" i="3"/>
  <c r="P77" i="3"/>
  <c r="Q77" i="3"/>
  <c r="P78" i="3"/>
  <c r="Q78" i="3"/>
  <c r="P79" i="3"/>
  <c r="Q79" i="3"/>
  <c r="P80" i="3"/>
  <c r="Q80" i="3"/>
  <c r="P84" i="3"/>
  <c r="Q84" i="3"/>
  <c r="P85" i="3"/>
  <c r="Q85" i="3"/>
  <c r="P86" i="3"/>
  <c r="Q86" i="3"/>
  <c r="P96" i="3"/>
  <c r="Q96" i="3"/>
  <c r="Q68" i="3"/>
  <c r="P68" i="3"/>
  <c r="Q62" i="3"/>
  <c r="P62" i="3"/>
  <c r="Q60" i="3"/>
  <c r="P60" i="3"/>
  <c r="Q59" i="3"/>
  <c r="P59" i="3"/>
  <c r="Q58" i="3"/>
  <c r="P58" i="3"/>
  <c r="Q57" i="3"/>
  <c r="P57" i="3"/>
  <c r="Q56" i="3"/>
  <c r="P56" i="3"/>
  <c r="Q55" i="3"/>
  <c r="P55" i="3"/>
  <c r="Q54" i="3"/>
  <c r="P54" i="3"/>
  <c r="Q53" i="3"/>
  <c r="P53" i="3"/>
  <c r="Q52" i="3"/>
  <c r="P52" i="3"/>
  <c r="Q51" i="3"/>
  <c r="P51" i="3"/>
  <c r="Q50" i="3"/>
  <c r="P50" i="3"/>
  <c r="Q49" i="3"/>
  <c r="P49" i="3"/>
  <c r="Q48" i="3"/>
  <c r="P48" i="3"/>
  <c r="Q47" i="3"/>
  <c r="P47" i="3"/>
  <c r="Q46" i="3"/>
  <c r="P46" i="3"/>
  <c r="Q45" i="3"/>
  <c r="P45" i="3"/>
  <c r="Q44" i="3"/>
  <c r="P44" i="3"/>
  <c r="Q43" i="3"/>
  <c r="P43" i="3"/>
  <c r="Q42" i="3"/>
  <c r="P42" i="3"/>
  <c r="Q41" i="3"/>
  <c r="P41" i="3"/>
  <c r="Q40" i="3"/>
  <c r="P40" i="3"/>
  <c r="Q39" i="3"/>
  <c r="P39" i="3"/>
  <c r="P8" i="3"/>
  <c r="Q8" i="3"/>
  <c r="P9" i="3"/>
  <c r="Q9" i="3"/>
  <c r="P10" i="3"/>
  <c r="Q10" i="3"/>
  <c r="P11" i="3"/>
  <c r="Q11" i="3"/>
  <c r="P12" i="3"/>
  <c r="Q12" i="3"/>
  <c r="P13" i="3"/>
  <c r="Q13" i="3"/>
  <c r="P14" i="3"/>
  <c r="Q14" i="3"/>
  <c r="P15" i="3"/>
  <c r="Q15" i="3"/>
  <c r="P16" i="3"/>
  <c r="Q16" i="3"/>
  <c r="P17" i="3"/>
  <c r="Q17" i="3"/>
  <c r="P18" i="3"/>
  <c r="Q18" i="3"/>
  <c r="P19" i="3"/>
  <c r="Q19" i="3"/>
  <c r="P20" i="3"/>
  <c r="Q20" i="3"/>
  <c r="P21" i="3"/>
  <c r="Q21" i="3"/>
  <c r="P22" i="3"/>
  <c r="Q22" i="3"/>
  <c r="P23" i="3"/>
  <c r="Q23" i="3"/>
  <c r="P24" i="3"/>
  <c r="Q24" i="3"/>
  <c r="P25" i="3"/>
  <c r="Q25" i="3"/>
  <c r="P26" i="3"/>
  <c r="Q26" i="3"/>
  <c r="P27" i="3"/>
  <c r="Q27" i="3"/>
  <c r="P28" i="3"/>
  <c r="Q28" i="3"/>
  <c r="P29" i="3"/>
  <c r="Q29" i="3"/>
  <c r="P30" i="3"/>
  <c r="Q30" i="3"/>
  <c r="P31" i="3"/>
  <c r="Q31" i="3"/>
  <c r="P33" i="3"/>
  <c r="Q33" i="3"/>
  <c r="Q7" i="3"/>
  <c r="P7" i="3"/>
  <c r="R56" i="2"/>
  <c r="Q56" i="2"/>
  <c r="R46" i="2"/>
  <c r="Q46" i="2"/>
  <c r="R45" i="2"/>
  <c r="Q45" i="2"/>
  <c r="R37" i="2"/>
  <c r="Q37" i="2"/>
  <c r="R36" i="2"/>
  <c r="Q36" i="2"/>
  <c r="R34" i="2"/>
  <c r="Q34" i="2"/>
  <c r="R33" i="2"/>
  <c r="Q33" i="2"/>
  <c r="R32" i="2"/>
  <c r="Q32" i="2"/>
  <c r="R27" i="2"/>
  <c r="Q27" i="2"/>
  <c r="R26" i="2"/>
  <c r="Q26" i="2"/>
  <c r="R7" i="2"/>
  <c r="Q7" i="2"/>
  <c r="N46" i="2"/>
  <c r="N56" i="2"/>
  <c r="N45" i="2"/>
  <c r="G46" i="2"/>
  <c r="G45" i="2"/>
  <c r="G27" i="2"/>
  <c r="G32" i="2"/>
  <c r="G33" i="2"/>
  <c r="G34" i="2"/>
  <c r="G36" i="2"/>
  <c r="G37" i="2"/>
  <c r="G26" i="2"/>
  <c r="K69" i="3"/>
  <c r="L69" i="3"/>
  <c r="M69" i="3"/>
  <c r="K70" i="3"/>
  <c r="L70" i="3"/>
  <c r="M70" i="3"/>
  <c r="K71" i="3"/>
  <c r="L71" i="3"/>
  <c r="M71" i="3"/>
  <c r="K72" i="3"/>
  <c r="L72" i="3"/>
  <c r="M72" i="3"/>
  <c r="K73" i="3"/>
  <c r="L73" i="3"/>
  <c r="M73" i="3"/>
  <c r="K74" i="3"/>
  <c r="L74" i="3"/>
  <c r="M74" i="3"/>
  <c r="K75" i="3"/>
  <c r="L75" i="3"/>
  <c r="M75" i="3"/>
  <c r="K76" i="3"/>
  <c r="L76" i="3"/>
  <c r="M76" i="3"/>
  <c r="K77" i="3"/>
  <c r="L77" i="3"/>
  <c r="M77" i="3"/>
  <c r="K78" i="3"/>
  <c r="L78" i="3"/>
  <c r="M78" i="3"/>
  <c r="K79" i="3"/>
  <c r="L79" i="3"/>
  <c r="M79" i="3"/>
  <c r="K80" i="3"/>
  <c r="L80" i="3"/>
  <c r="M80" i="3"/>
  <c r="K81" i="3"/>
  <c r="L81" i="3"/>
  <c r="K82" i="3"/>
  <c r="L82" i="3"/>
  <c r="K83" i="3"/>
  <c r="L83" i="3"/>
  <c r="K84" i="3"/>
  <c r="L84" i="3"/>
  <c r="M84" i="3"/>
  <c r="K85" i="3"/>
  <c r="L85" i="3"/>
  <c r="M85" i="3"/>
  <c r="K86" i="3"/>
  <c r="L86" i="3"/>
  <c r="M86" i="3"/>
  <c r="K87" i="3"/>
  <c r="L87" i="3"/>
  <c r="K88" i="3"/>
  <c r="L88" i="3"/>
  <c r="K89" i="3"/>
  <c r="L89" i="3"/>
  <c r="K90" i="3"/>
  <c r="L90" i="3"/>
  <c r="K91" i="3"/>
  <c r="L91" i="3"/>
  <c r="K92" i="3"/>
  <c r="L92" i="3"/>
  <c r="K93" i="3"/>
  <c r="L93" i="3"/>
  <c r="K94" i="3"/>
  <c r="L94" i="3"/>
  <c r="K96" i="3"/>
  <c r="L96" i="3"/>
  <c r="M96" i="3"/>
  <c r="L68" i="3"/>
  <c r="K68" i="3"/>
  <c r="M68" i="3"/>
  <c r="D69" i="3"/>
  <c r="E69" i="3"/>
  <c r="F69" i="3"/>
  <c r="D70" i="3"/>
  <c r="E70" i="3"/>
  <c r="F70" i="3"/>
  <c r="D71" i="3"/>
  <c r="E71" i="3"/>
  <c r="F71" i="3"/>
  <c r="D72" i="3"/>
  <c r="E72" i="3"/>
  <c r="F72" i="3"/>
  <c r="D73" i="3"/>
  <c r="E73" i="3"/>
  <c r="F73" i="3"/>
  <c r="D74" i="3"/>
  <c r="E74" i="3"/>
  <c r="F74" i="3"/>
  <c r="D75" i="3"/>
  <c r="E75" i="3"/>
  <c r="F75" i="3"/>
  <c r="D76" i="3"/>
  <c r="E76" i="3"/>
  <c r="F76" i="3"/>
  <c r="D77" i="3"/>
  <c r="E77" i="3"/>
  <c r="F77" i="3"/>
  <c r="D78" i="3"/>
  <c r="E78" i="3"/>
  <c r="F78" i="3"/>
  <c r="D79" i="3"/>
  <c r="E79" i="3"/>
  <c r="F79" i="3"/>
  <c r="D80" i="3"/>
  <c r="E80" i="3"/>
  <c r="F80" i="3"/>
  <c r="D81" i="3"/>
  <c r="E81" i="3"/>
  <c r="D82" i="3"/>
  <c r="E82" i="3"/>
  <c r="D83" i="3"/>
  <c r="E83" i="3"/>
  <c r="D84" i="3"/>
  <c r="E84" i="3"/>
  <c r="D85" i="3"/>
  <c r="E85" i="3"/>
  <c r="D86" i="3"/>
  <c r="E86" i="3"/>
  <c r="D87" i="3"/>
  <c r="E87" i="3"/>
  <c r="D88" i="3"/>
  <c r="E88" i="3"/>
  <c r="D89" i="3"/>
  <c r="E89" i="3"/>
  <c r="D90" i="3"/>
  <c r="E90" i="3"/>
  <c r="D91" i="3"/>
  <c r="E91" i="3"/>
  <c r="D92" i="3"/>
  <c r="E92" i="3"/>
  <c r="D93" i="3"/>
  <c r="E93" i="3"/>
  <c r="D94" i="3"/>
  <c r="E94" i="3"/>
  <c r="F96" i="3"/>
  <c r="F68" i="3"/>
  <c r="E68" i="3"/>
  <c r="D68" i="3"/>
  <c r="J95" i="3"/>
  <c r="L95" i="3" s="1"/>
  <c r="I95" i="3"/>
  <c r="K95" i="3" s="1"/>
  <c r="C95" i="3"/>
  <c r="E95" i="3" s="1"/>
  <c r="B95" i="3"/>
  <c r="D95" i="3" s="1"/>
  <c r="K40" i="3"/>
  <c r="L40" i="3"/>
  <c r="M40" i="3"/>
  <c r="K41" i="3"/>
  <c r="L41" i="3"/>
  <c r="M41" i="3"/>
  <c r="K42" i="3"/>
  <c r="L42" i="3"/>
  <c r="M42" i="3"/>
  <c r="K43" i="3"/>
  <c r="L43" i="3"/>
  <c r="M43" i="3"/>
  <c r="K44" i="3"/>
  <c r="L44" i="3"/>
  <c r="M44" i="3"/>
  <c r="K45" i="3"/>
  <c r="L45" i="3"/>
  <c r="M45" i="3"/>
  <c r="K46" i="3"/>
  <c r="L46" i="3"/>
  <c r="M46" i="3"/>
  <c r="K47" i="3"/>
  <c r="L47" i="3"/>
  <c r="M47" i="3"/>
  <c r="K48" i="3"/>
  <c r="L48" i="3"/>
  <c r="M48" i="3"/>
  <c r="K49" i="3"/>
  <c r="L49" i="3"/>
  <c r="M49" i="3"/>
  <c r="K50" i="3"/>
  <c r="L50" i="3"/>
  <c r="M50" i="3"/>
  <c r="K51" i="3"/>
  <c r="L51" i="3"/>
  <c r="M51" i="3"/>
  <c r="K52" i="3"/>
  <c r="L52" i="3"/>
  <c r="M52" i="3"/>
  <c r="K53" i="3"/>
  <c r="L53" i="3"/>
  <c r="M53" i="3"/>
  <c r="K54" i="3"/>
  <c r="L54" i="3"/>
  <c r="M54" i="3"/>
  <c r="K55" i="3"/>
  <c r="L55" i="3"/>
  <c r="M55" i="3"/>
  <c r="K56" i="3"/>
  <c r="L56" i="3"/>
  <c r="M56" i="3"/>
  <c r="K57" i="3"/>
  <c r="L57" i="3"/>
  <c r="M57" i="3"/>
  <c r="K58" i="3"/>
  <c r="L58" i="3"/>
  <c r="M58" i="3"/>
  <c r="K59" i="3"/>
  <c r="L59" i="3"/>
  <c r="M59" i="3"/>
  <c r="K60" i="3"/>
  <c r="L60" i="3"/>
  <c r="M60" i="3"/>
  <c r="K62" i="3"/>
  <c r="L62" i="3"/>
  <c r="M62" i="3"/>
  <c r="M39" i="3"/>
  <c r="L39" i="3"/>
  <c r="K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2" i="3"/>
  <c r="F39" i="3"/>
  <c r="D40" i="3"/>
  <c r="E40" i="3"/>
  <c r="D41" i="3"/>
  <c r="E41" i="3"/>
  <c r="D42" i="3"/>
  <c r="E42" i="3"/>
  <c r="D43" i="3"/>
  <c r="E43" i="3"/>
  <c r="D44" i="3"/>
  <c r="E44" i="3"/>
  <c r="D45" i="3"/>
  <c r="E45" i="3"/>
  <c r="D46" i="3"/>
  <c r="E46" i="3"/>
  <c r="D47" i="3"/>
  <c r="E47" i="3"/>
  <c r="D48" i="3"/>
  <c r="E48" i="3"/>
  <c r="D49" i="3"/>
  <c r="E49" i="3"/>
  <c r="D50" i="3"/>
  <c r="E50" i="3"/>
  <c r="D51" i="3"/>
  <c r="E51" i="3"/>
  <c r="D52" i="3"/>
  <c r="E52" i="3"/>
  <c r="D53" i="3"/>
  <c r="E53" i="3"/>
  <c r="D54" i="3"/>
  <c r="E54" i="3"/>
  <c r="D55" i="3"/>
  <c r="E55" i="3"/>
  <c r="D56" i="3"/>
  <c r="E56" i="3"/>
  <c r="D57" i="3"/>
  <c r="E57" i="3"/>
  <c r="D58" i="3"/>
  <c r="E58" i="3"/>
  <c r="D59" i="3"/>
  <c r="E59" i="3"/>
  <c r="D60" i="3"/>
  <c r="E60" i="3"/>
  <c r="E39" i="3"/>
  <c r="D39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3" i="3"/>
  <c r="M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7" i="3"/>
  <c r="J32" i="3"/>
  <c r="L32" i="3" s="1"/>
  <c r="I32" i="3"/>
  <c r="K32" i="3" s="1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3" i="3"/>
  <c r="F7" i="3"/>
  <c r="D8" i="3"/>
  <c r="E8" i="3"/>
  <c r="D9" i="3"/>
  <c r="E9" i="3"/>
  <c r="D10" i="3"/>
  <c r="E10" i="3"/>
  <c r="D11" i="3"/>
  <c r="E11" i="3"/>
  <c r="D12" i="3"/>
  <c r="E12" i="3"/>
  <c r="D13" i="3"/>
  <c r="E13" i="3"/>
  <c r="D14" i="3"/>
  <c r="E14" i="3"/>
  <c r="D15" i="3"/>
  <c r="E15" i="3"/>
  <c r="D16" i="3"/>
  <c r="E16" i="3"/>
  <c r="D17" i="3"/>
  <c r="E17" i="3"/>
  <c r="D18" i="3"/>
  <c r="E18" i="3"/>
  <c r="D19" i="3"/>
  <c r="E19" i="3"/>
  <c r="D20" i="3"/>
  <c r="E20" i="3"/>
  <c r="D21" i="3"/>
  <c r="E21" i="3"/>
  <c r="D22" i="3"/>
  <c r="E22" i="3"/>
  <c r="D23" i="3"/>
  <c r="E23" i="3"/>
  <c r="D24" i="3"/>
  <c r="E24" i="3"/>
  <c r="D25" i="3"/>
  <c r="E25" i="3"/>
  <c r="D26" i="3"/>
  <c r="E26" i="3"/>
  <c r="D27" i="3"/>
  <c r="E27" i="3"/>
  <c r="D28" i="3"/>
  <c r="E28" i="3"/>
  <c r="D29" i="3"/>
  <c r="E29" i="3"/>
  <c r="D30" i="3"/>
  <c r="E30" i="3"/>
  <c r="D31" i="3"/>
  <c r="E31" i="3"/>
  <c r="E7" i="3"/>
  <c r="D7" i="3"/>
  <c r="C32" i="3"/>
  <c r="E32" i="3" s="1"/>
  <c r="B32" i="3"/>
  <c r="D32" i="3" s="1"/>
  <c r="N27" i="2"/>
  <c r="N32" i="2"/>
  <c r="N33" i="2"/>
  <c r="N34" i="2"/>
  <c r="N36" i="2"/>
  <c r="N37" i="2"/>
  <c r="N26" i="2"/>
  <c r="N8" i="2"/>
  <c r="N7" i="2"/>
  <c r="G8" i="2"/>
  <c r="G7" i="2"/>
  <c r="O7" i="34"/>
  <c r="O11" i="34"/>
  <c r="P15" i="34"/>
  <c r="N7" i="34"/>
  <c r="Q9" i="34"/>
  <c r="T7" i="34"/>
  <c r="H7" i="34"/>
  <c r="I7" i="34"/>
  <c r="S7" i="34"/>
  <c r="K37" i="3"/>
  <c r="D6" i="36"/>
  <c r="P6" i="36"/>
  <c r="D38" i="36"/>
  <c r="K38" i="36"/>
  <c r="B67" i="36"/>
  <c r="I67" i="36"/>
  <c r="P67" i="36"/>
  <c r="G7" i="34"/>
  <c r="G11" i="34"/>
  <c r="J9" i="34"/>
  <c r="N84" i="36" l="1"/>
  <c r="N85" i="36"/>
  <c r="N87" i="36"/>
  <c r="N89" i="36"/>
  <c r="N90" i="36"/>
  <c r="N91" i="36"/>
  <c r="N92" i="36"/>
  <c r="N93" i="36"/>
  <c r="C38" i="2"/>
  <c r="N93" i="3"/>
  <c r="N92" i="3"/>
  <c r="N91" i="3"/>
  <c r="N90" i="3"/>
  <c r="N89" i="3"/>
  <c r="N88" i="3"/>
  <c r="N87" i="3"/>
  <c r="G61" i="47"/>
  <c r="L62" i="47"/>
  <c r="N61" i="47"/>
  <c r="R61" i="47"/>
  <c r="G84" i="36"/>
  <c r="G85" i="36"/>
  <c r="G86" i="36"/>
  <c r="G89" i="36"/>
  <c r="G90" i="36"/>
  <c r="G91" i="36"/>
  <c r="G92" i="36"/>
  <c r="G93" i="3"/>
  <c r="G92" i="3"/>
  <c r="G91" i="3"/>
  <c r="G90" i="3"/>
  <c r="G89" i="3"/>
  <c r="G88" i="3"/>
  <c r="G87" i="3"/>
  <c r="R32" i="47"/>
  <c r="I17" i="34"/>
  <c r="H17" i="34"/>
  <c r="J17" i="34" s="1"/>
  <c r="J13" i="34"/>
  <c r="N62" i="3"/>
  <c r="J14" i="34"/>
  <c r="Q10" i="34"/>
  <c r="E6" i="36"/>
  <c r="J6" i="36" s="1"/>
  <c r="J38" i="36"/>
  <c r="J67" i="36"/>
  <c r="K67" i="36"/>
  <c r="D67" i="36"/>
  <c r="P38" i="36"/>
  <c r="I38" i="36"/>
  <c r="B38" i="36"/>
  <c r="K6" i="36"/>
  <c r="L6" i="36"/>
  <c r="E38" i="36"/>
  <c r="L38" i="36"/>
  <c r="E67" i="36"/>
  <c r="N29" i="3"/>
  <c r="N30" i="3"/>
  <c r="N28" i="3"/>
  <c r="N26" i="3"/>
  <c r="N24" i="3"/>
  <c r="N22" i="3"/>
  <c r="N20" i="3"/>
  <c r="N18" i="3"/>
  <c r="N16" i="3"/>
  <c r="N14" i="3"/>
  <c r="N12" i="3"/>
  <c r="N10" i="3"/>
  <c r="N8" i="3"/>
  <c r="J57" i="2"/>
  <c r="L48" i="2" s="1"/>
  <c r="N48" i="3"/>
  <c r="N15" i="34"/>
  <c r="Q18" i="34"/>
  <c r="P16" i="34"/>
  <c r="Q11" i="34"/>
  <c r="Q8" i="34"/>
  <c r="C57" i="2"/>
  <c r="E46" i="2" s="1"/>
  <c r="G31" i="2"/>
  <c r="G39" i="36"/>
  <c r="G53" i="36"/>
  <c r="G60" i="36"/>
  <c r="G23" i="36"/>
  <c r="N54" i="3"/>
  <c r="N51" i="3"/>
  <c r="N50" i="3"/>
  <c r="N47" i="3"/>
  <c r="Q13" i="34"/>
  <c r="F37" i="3"/>
  <c r="D57" i="2"/>
  <c r="F45" i="2" s="1"/>
  <c r="T18" i="34"/>
  <c r="U18" i="34" s="1"/>
  <c r="G71" i="36"/>
  <c r="N50" i="36"/>
  <c r="G31" i="3"/>
  <c r="G28" i="3"/>
  <c r="G25" i="3"/>
  <c r="G24" i="3"/>
  <c r="G11" i="3"/>
  <c r="S14" i="2"/>
  <c r="G95" i="47"/>
  <c r="K62" i="36"/>
  <c r="R54" i="36"/>
  <c r="F61" i="36"/>
  <c r="G42" i="36"/>
  <c r="G48" i="36"/>
  <c r="G49" i="36"/>
  <c r="G50" i="36"/>
  <c r="G55" i="36"/>
  <c r="G75" i="3"/>
  <c r="M61" i="3"/>
  <c r="R41" i="3"/>
  <c r="R43" i="3"/>
  <c r="R44" i="3"/>
  <c r="R45" i="3"/>
  <c r="R46" i="3"/>
  <c r="R47" i="3"/>
  <c r="R48" i="3"/>
  <c r="R50" i="3"/>
  <c r="R51" i="3"/>
  <c r="R52" i="3"/>
  <c r="R53" i="3"/>
  <c r="R54" i="3"/>
  <c r="R55" i="3"/>
  <c r="R56" i="3"/>
  <c r="R57" i="3"/>
  <c r="R58" i="3"/>
  <c r="R59" i="3"/>
  <c r="I17" i="49"/>
  <c r="G24" i="36"/>
  <c r="N69" i="36"/>
  <c r="N28" i="2"/>
  <c r="G58" i="36"/>
  <c r="G31" i="36"/>
  <c r="P95" i="3"/>
  <c r="G20" i="3"/>
  <c r="U7" i="34"/>
  <c r="U9" i="34"/>
  <c r="U8" i="34"/>
  <c r="N39" i="36"/>
  <c r="N40" i="36"/>
  <c r="R40" i="36"/>
  <c r="R42" i="36"/>
  <c r="R44" i="36"/>
  <c r="N46" i="36"/>
  <c r="R50" i="36"/>
  <c r="R52" i="36"/>
  <c r="R55" i="36"/>
  <c r="N56" i="36"/>
  <c r="N79" i="3"/>
  <c r="G73" i="3"/>
  <c r="E96" i="3"/>
  <c r="G83" i="3"/>
  <c r="G79" i="3"/>
  <c r="R70" i="3"/>
  <c r="G55" i="3"/>
  <c r="G13" i="3"/>
  <c r="N96" i="36"/>
  <c r="G78" i="36"/>
  <c r="N60" i="36"/>
  <c r="G59" i="36"/>
  <c r="R11" i="36"/>
  <c r="R15" i="36"/>
  <c r="Q95" i="3"/>
  <c r="N83" i="3"/>
  <c r="N81" i="3"/>
  <c r="N74" i="3"/>
  <c r="N69" i="3"/>
  <c r="G71" i="3"/>
  <c r="G69" i="3"/>
  <c r="N60" i="3"/>
  <c r="N58" i="3"/>
  <c r="N55" i="3"/>
  <c r="N52" i="3"/>
  <c r="N46" i="3"/>
  <c r="R60" i="3"/>
  <c r="G59" i="3"/>
  <c r="G57" i="3"/>
  <c r="G52" i="3"/>
  <c r="G50" i="3"/>
  <c r="G49" i="3"/>
  <c r="G40" i="3"/>
  <c r="F61" i="3"/>
  <c r="Q7" i="34"/>
  <c r="N50" i="2"/>
  <c r="S30" i="2"/>
  <c r="S29" i="2"/>
  <c r="G28" i="2"/>
  <c r="R76" i="36"/>
  <c r="N61" i="36"/>
  <c r="R46" i="36"/>
  <c r="N7" i="36"/>
  <c r="N8" i="36"/>
  <c r="N9" i="36"/>
  <c r="N10" i="36"/>
  <c r="N13" i="36"/>
  <c r="N14" i="36"/>
  <c r="N15" i="36"/>
  <c r="N18" i="36"/>
  <c r="N20" i="36"/>
  <c r="N21" i="36"/>
  <c r="N22" i="36"/>
  <c r="N23" i="36"/>
  <c r="N25" i="36"/>
  <c r="N26" i="36"/>
  <c r="N27" i="36"/>
  <c r="R27" i="36"/>
  <c r="N28" i="36"/>
  <c r="R28" i="36"/>
  <c r="N29" i="36"/>
  <c r="N30" i="36"/>
  <c r="R30" i="36"/>
  <c r="R96" i="3"/>
  <c r="R68" i="3"/>
  <c r="R84" i="3"/>
  <c r="R77" i="3"/>
  <c r="R75" i="3"/>
  <c r="R73" i="3"/>
  <c r="R21" i="3"/>
  <c r="D61" i="3"/>
  <c r="G61" i="3" s="1"/>
  <c r="Q12" i="34"/>
  <c r="U13" i="34"/>
  <c r="J12" i="34"/>
  <c r="T17" i="34"/>
  <c r="U17" i="34" s="1"/>
  <c r="S56" i="2"/>
  <c r="S16" i="2"/>
  <c r="S10" i="2"/>
  <c r="S8" i="2"/>
  <c r="R96" i="36"/>
  <c r="M95" i="36"/>
  <c r="L62" i="36"/>
  <c r="R60" i="36"/>
  <c r="G10" i="36"/>
  <c r="R31" i="36"/>
  <c r="N44" i="3"/>
  <c r="R62" i="3"/>
  <c r="R30" i="3"/>
  <c r="R28" i="3"/>
  <c r="R26" i="3"/>
  <c r="R25" i="3"/>
  <c r="R23" i="3"/>
  <c r="R20" i="3"/>
  <c r="R18" i="3"/>
  <c r="R17" i="3"/>
  <c r="R16" i="3"/>
  <c r="R15" i="3"/>
  <c r="R14" i="3"/>
  <c r="R13" i="3"/>
  <c r="R11" i="3"/>
  <c r="S55" i="2"/>
  <c r="Q31" i="2"/>
  <c r="J19" i="2"/>
  <c r="L16" i="2" s="1"/>
  <c r="N9" i="2"/>
  <c r="R95" i="48"/>
  <c r="P95" i="36"/>
  <c r="G73" i="36"/>
  <c r="G75" i="36"/>
  <c r="G82" i="36"/>
  <c r="N68" i="36"/>
  <c r="N74" i="36"/>
  <c r="R82" i="36"/>
  <c r="G69" i="36"/>
  <c r="R72" i="36"/>
  <c r="R59" i="36"/>
  <c r="N31" i="36"/>
  <c r="G25" i="36"/>
  <c r="N70" i="3"/>
  <c r="G58" i="3"/>
  <c r="G56" i="3"/>
  <c r="G54" i="3"/>
  <c r="G53" i="3"/>
  <c r="G51" i="3"/>
  <c r="G46" i="3"/>
  <c r="G45" i="3"/>
  <c r="G44" i="3"/>
  <c r="N31" i="3"/>
  <c r="N27" i="3"/>
  <c r="N25" i="3"/>
  <c r="N23" i="3"/>
  <c r="N21" i="3"/>
  <c r="N19" i="3"/>
  <c r="N17" i="3"/>
  <c r="N15" i="3"/>
  <c r="N13" i="3"/>
  <c r="N11" i="3"/>
  <c r="N9" i="3"/>
  <c r="G18" i="3"/>
  <c r="G12" i="3"/>
  <c r="J18" i="34"/>
  <c r="S45" i="2"/>
  <c r="R28" i="2"/>
  <c r="S28" i="2" s="1"/>
  <c r="K19" i="2"/>
  <c r="M16" i="2" s="1"/>
  <c r="S15" i="2"/>
  <c r="N95" i="47"/>
  <c r="R68" i="36"/>
  <c r="R70" i="36"/>
  <c r="R71" i="36"/>
  <c r="N72" i="36"/>
  <c r="N73" i="36"/>
  <c r="R74" i="36"/>
  <c r="R75" i="36"/>
  <c r="N77" i="36"/>
  <c r="R77" i="36"/>
  <c r="N82" i="36"/>
  <c r="N86" i="36"/>
  <c r="N88" i="36"/>
  <c r="R80" i="36"/>
  <c r="R79" i="36"/>
  <c r="R83" i="36"/>
  <c r="R81" i="36"/>
  <c r="N59" i="36"/>
  <c r="N48" i="36"/>
  <c r="N54" i="36"/>
  <c r="N55" i="36"/>
  <c r="N57" i="36"/>
  <c r="N58" i="36"/>
  <c r="R41" i="36"/>
  <c r="G7" i="36"/>
  <c r="R7" i="36"/>
  <c r="G11" i="36"/>
  <c r="G12" i="36"/>
  <c r="R13" i="36"/>
  <c r="R14" i="36"/>
  <c r="R16" i="36"/>
  <c r="R17" i="36"/>
  <c r="G18" i="36"/>
  <c r="R19" i="36"/>
  <c r="R20" i="36"/>
  <c r="G21" i="36"/>
  <c r="N78" i="3"/>
  <c r="N77" i="3"/>
  <c r="N75" i="3"/>
  <c r="N72" i="3"/>
  <c r="N71" i="3"/>
  <c r="G68" i="3"/>
  <c r="R81" i="3"/>
  <c r="P61" i="3"/>
  <c r="N39" i="3"/>
  <c r="N59" i="3"/>
  <c r="N57" i="3"/>
  <c r="N56" i="3"/>
  <c r="N53" i="3"/>
  <c r="N49" i="3"/>
  <c r="N43" i="3"/>
  <c r="N42" i="3"/>
  <c r="N41" i="3"/>
  <c r="G42" i="3"/>
  <c r="Q61" i="3"/>
  <c r="L33" i="3"/>
  <c r="G26" i="3"/>
  <c r="G21" i="3"/>
  <c r="G17" i="3"/>
  <c r="G15" i="3"/>
  <c r="R33" i="3"/>
  <c r="M32" i="3"/>
  <c r="R12" i="3"/>
  <c r="G9" i="3"/>
  <c r="J7" i="34"/>
  <c r="S52" i="2"/>
  <c r="N31" i="2"/>
  <c r="D38" i="2"/>
  <c r="F28" i="2" s="1"/>
  <c r="D19" i="2"/>
  <c r="F16" i="2" s="1"/>
  <c r="S7" i="2"/>
  <c r="G47" i="2"/>
  <c r="N47" i="2"/>
  <c r="S49" i="2"/>
  <c r="S48" i="2"/>
  <c r="K57" i="2"/>
  <c r="M51" i="2" s="1"/>
  <c r="Q47" i="2"/>
  <c r="S47" i="2" s="1"/>
  <c r="S32" i="2"/>
  <c r="S26" i="2"/>
  <c r="S27" i="2"/>
  <c r="C19" i="2"/>
  <c r="E10" i="2" s="1"/>
  <c r="G9" i="2"/>
  <c r="R50" i="2"/>
  <c r="S54" i="2"/>
  <c r="S53" i="2"/>
  <c r="S51" i="2"/>
  <c r="Q50" i="2"/>
  <c r="G50" i="2"/>
  <c r="S46" i="2"/>
  <c r="R31" i="2"/>
  <c r="S37" i="2"/>
  <c r="K38" i="2"/>
  <c r="M35" i="2" s="1"/>
  <c r="N12" i="2"/>
  <c r="Q12" i="2"/>
  <c r="S12" i="2" s="1"/>
  <c r="S11" i="2"/>
  <c r="N70" i="36"/>
  <c r="R78" i="36"/>
  <c r="G45" i="36"/>
  <c r="G41" i="36"/>
  <c r="G44" i="36"/>
  <c r="G46" i="36"/>
  <c r="G47" i="36"/>
  <c r="R53" i="36"/>
  <c r="R56" i="36"/>
  <c r="G28" i="36"/>
  <c r="G30" i="36"/>
  <c r="G9" i="36"/>
  <c r="G20" i="36"/>
  <c r="G26" i="36"/>
  <c r="R29" i="36"/>
  <c r="G72" i="3"/>
  <c r="G70" i="3"/>
  <c r="G94" i="3"/>
  <c r="G80" i="3"/>
  <c r="G77" i="3"/>
  <c r="G76" i="3"/>
  <c r="G74" i="3"/>
  <c r="N45" i="3"/>
  <c r="G41" i="3"/>
  <c r="N40" i="3"/>
  <c r="G39" i="3"/>
  <c r="R7" i="3"/>
  <c r="Q32" i="3"/>
  <c r="K33" i="3"/>
  <c r="N7" i="3"/>
  <c r="E33" i="3"/>
  <c r="F32" i="3"/>
  <c r="U12" i="34"/>
  <c r="U11" i="34"/>
  <c r="Q17" i="34"/>
  <c r="U15" i="34"/>
  <c r="J11" i="34"/>
  <c r="J16" i="34"/>
  <c r="S35" i="2"/>
  <c r="S18" i="2"/>
  <c r="S17" i="2"/>
  <c r="Q16" i="34"/>
  <c r="P17" i="34"/>
  <c r="Q14" i="34"/>
  <c r="O15" i="34"/>
  <c r="T16" i="34"/>
  <c r="U16" i="34" s="1"/>
  <c r="U10" i="34"/>
  <c r="H15" i="34"/>
  <c r="U14" i="34"/>
  <c r="I16" i="34"/>
  <c r="J8" i="34"/>
  <c r="S34" i="2"/>
  <c r="N61" i="48"/>
  <c r="R32" i="46"/>
  <c r="N71" i="36"/>
  <c r="N76" i="36"/>
  <c r="N78" i="36"/>
  <c r="G93" i="36"/>
  <c r="G80" i="36"/>
  <c r="N80" i="36"/>
  <c r="N81" i="36"/>
  <c r="G68" i="36"/>
  <c r="R69" i="36"/>
  <c r="G70" i="36"/>
  <c r="G72" i="36"/>
  <c r="G74" i="36"/>
  <c r="G76" i="36"/>
  <c r="G77" i="36"/>
  <c r="G79" i="36"/>
  <c r="G81" i="36"/>
  <c r="N41" i="36"/>
  <c r="G56" i="36"/>
  <c r="G40" i="36"/>
  <c r="G51" i="36"/>
  <c r="N42" i="36"/>
  <c r="N43" i="36"/>
  <c r="N44" i="36"/>
  <c r="N45" i="36"/>
  <c r="R45" i="36"/>
  <c r="N47" i="36"/>
  <c r="R47" i="36"/>
  <c r="R48" i="36"/>
  <c r="N49" i="36"/>
  <c r="R49" i="36"/>
  <c r="N51" i="36"/>
  <c r="R51" i="36"/>
  <c r="N53" i="36"/>
  <c r="G43" i="36"/>
  <c r="R43" i="36"/>
  <c r="G57" i="36"/>
  <c r="G52" i="36"/>
  <c r="L32" i="36"/>
  <c r="L33" i="36" s="1"/>
  <c r="R33" i="36"/>
  <c r="N11" i="36"/>
  <c r="N12" i="36"/>
  <c r="N16" i="36"/>
  <c r="N17" i="36"/>
  <c r="N19" i="36"/>
  <c r="G8" i="36"/>
  <c r="E33" i="36"/>
  <c r="G15" i="36"/>
  <c r="G16" i="36"/>
  <c r="G17" i="36"/>
  <c r="R18" i="36"/>
  <c r="G19" i="36"/>
  <c r="R21" i="36"/>
  <c r="G22" i="36"/>
  <c r="R25" i="36"/>
  <c r="R26" i="36"/>
  <c r="E96" i="48"/>
  <c r="G61" i="48"/>
  <c r="R95" i="46"/>
  <c r="Q95" i="36"/>
  <c r="F95" i="36"/>
  <c r="G83" i="36"/>
  <c r="D96" i="36"/>
  <c r="N75" i="36"/>
  <c r="N79" i="36"/>
  <c r="N83" i="36"/>
  <c r="N95" i="36"/>
  <c r="R73" i="36"/>
  <c r="G95" i="36"/>
  <c r="E96" i="36"/>
  <c r="N52" i="36"/>
  <c r="M61" i="36"/>
  <c r="R62" i="36"/>
  <c r="G54" i="36"/>
  <c r="R39" i="36"/>
  <c r="R57" i="36"/>
  <c r="R58" i="36"/>
  <c r="D62" i="36"/>
  <c r="G61" i="36"/>
  <c r="E62" i="36"/>
  <c r="Q61" i="36"/>
  <c r="P61" i="36"/>
  <c r="Q32" i="36"/>
  <c r="N24" i="36"/>
  <c r="G13" i="36"/>
  <c r="G14" i="36"/>
  <c r="G27" i="36"/>
  <c r="G29" i="36"/>
  <c r="D33" i="36"/>
  <c r="K33" i="36"/>
  <c r="R8" i="36"/>
  <c r="R9" i="36"/>
  <c r="R10" i="36"/>
  <c r="R12" i="36"/>
  <c r="R22" i="36"/>
  <c r="R23" i="36"/>
  <c r="R24" i="36"/>
  <c r="G32" i="36"/>
  <c r="P32" i="36"/>
  <c r="R32" i="36" s="1"/>
  <c r="F32" i="36"/>
  <c r="N96" i="3"/>
  <c r="N86" i="3"/>
  <c r="N84" i="3"/>
  <c r="N82" i="3"/>
  <c r="G85" i="3"/>
  <c r="G84" i="3"/>
  <c r="G82" i="3"/>
  <c r="G81" i="3"/>
  <c r="M95" i="3"/>
  <c r="N85" i="3"/>
  <c r="N80" i="3"/>
  <c r="N73" i="3"/>
  <c r="R79" i="3"/>
  <c r="R78" i="3"/>
  <c r="R69" i="3"/>
  <c r="R82" i="3"/>
  <c r="F95" i="3"/>
  <c r="D96" i="3"/>
  <c r="G86" i="3"/>
  <c r="R85" i="3"/>
  <c r="R80" i="3"/>
  <c r="R76" i="3"/>
  <c r="R74" i="3"/>
  <c r="R72" i="3"/>
  <c r="R71" i="3"/>
  <c r="R83" i="3"/>
  <c r="G47" i="3"/>
  <c r="R40" i="3"/>
  <c r="R42" i="3"/>
  <c r="G60" i="3"/>
  <c r="G48" i="3"/>
  <c r="G14" i="3"/>
  <c r="R8" i="3"/>
  <c r="G10" i="3"/>
  <c r="R27" i="3"/>
  <c r="R24" i="3"/>
  <c r="R10" i="3"/>
  <c r="N95" i="3"/>
  <c r="N68" i="3"/>
  <c r="N94" i="3"/>
  <c r="N76" i="3"/>
  <c r="G78" i="3"/>
  <c r="R86" i="3"/>
  <c r="G95" i="3"/>
  <c r="G43" i="3"/>
  <c r="N61" i="3"/>
  <c r="R39" i="3"/>
  <c r="R49" i="3"/>
  <c r="E62" i="3"/>
  <c r="N32" i="3"/>
  <c r="G7" i="3"/>
  <c r="G30" i="3"/>
  <c r="G29" i="3"/>
  <c r="G27" i="3"/>
  <c r="G23" i="3"/>
  <c r="G22" i="3"/>
  <c r="G19" i="3"/>
  <c r="G16" i="3"/>
  <c r="G8" i="3"/>
  <c r="R9" i="3"/>
  <c r="R31" i="3"/>
  <c r="R29" i="3"/>
  <c r="R22" i="3"/>
  <c r="R19" i="3"/>
  <c r="D33" i="3"/>
  <c r="G32" i="3"/>
  <c r="P32" i="3"/>
  <c r="I37" i="3"/>
  <c r="S36" i="2"/>
  <c r="R9" i="2"/>
  <c r="S9" i="2" s="1"/>
  <c r="G15" i="34"/>
  <c r="P66" i="3"/>
  <c r="F66" i="3"/>
  <c r="I66" i="3"/>
  <c r="M66" i="3"/>
  <c r="K66" i="3"/>
  <c r="D66" i="3"/>
  <c r="D37" i="3"/>
  <c r="M37" i="3"/>
  <c r="P37" i="3"/>
  <c r="S33" i="2"/>
  <c r="S13" i="2"/>
  <c r="G12" i="2"/>
  <c r="N32" i="48"/>
  <c r="R32" i="48"/>
  <c r="N95" i="48"/>
  <c r="L62" i="48"/>
  <c r="L33" i="48"/>
  <c r="N33" i="48" s="1"/>
  <c r="E33" i="48"/>
  <c r="N32" i="47"/>
  <c r="G32" i="47"/>
  <c r="L33" i="47"/>
  <c r="N95" i="46"/>
  <c r="N61" i="46"/>
  <c r="N32" i="46"/>
  <c r="L33" i="46"/>
  <c r="N33" i="46" s="1"/>
  <c r="E96" i="46"/>
  <c r="D62" i="46"/>
  <c r="L62" i="46"/>
  <c r="D33" i="46"/>
  <c r="E38" i="2"/>
  <c r="E35" i="2"/>
  <c r="E32" i="2"/>
  <c r="E29" i="2"/>
  <c r="E31" i="2"/>
  <c r="E30" i="2"/>
  <c r="E26" i="2"/>
  <c r="E36" i="2"/>
  <c r="E33" i="2"/>
  <c r="E28" i="2"/>
  <c r="E27" i="2"/>
  <c r="E34" i="2"/>
  <c r="E37" i="2"/>
  <c r="L26" i="2"/>
  <c r="L28" i="2"/>
  <c r="L30" i="2"/>
  <c r="L33" i="2"/>
  <c r="L35" i="2"/>
  <c r="L29" i="2"/>
  <c r="L34" i="2"/>
  <c r="L36" i="2"/>
  <c r="L32" i="2"/>
  <c r="L27" i="2"/>
  <c r="L37" i="2"/>
  <c r="L31" i="2"/>
  <c r="Q38" i="2"/>
  <c r="L47" i="2" l="1"/>
  <c r="L56" i="2"/>
  <c r="L54" i="2"/>
  <c r="E45" i="2"/>
  <c r="H45" i="2" s="1"/>
  <c r="L50" i="2"/>
  <c r="L46" i="2"/>
  <c r="L45" i="2"/>
  <c r="L51" i="2"/>
  <c r="O51" i="2" s="1"/>
  <c r="S31" i="2"/>
  <c r="F46" i="2"/>
  <c r="M27" i="2"/>
  <c r="O27" i="2" s="1"/>
  <c r="L55" i="2"/>
  <c r="L52" i="2"/>
  <c r="L49" i="2"/>
  <c r="L53" i="2"/>
  <c r="E55" i="2"/>
  <c r="E56" i="2"/>
  <c r="E50" i="2"/>
  <c r="E48" i="2"/>
  <c r="E54" i="2"/>
  <c r="R61" i="3"/>
  <c r="F51" i="2"/>
  <c r="M7" i="2"/>
  <c r="D62" i="3"/>
  <c r="Q57" i="2"/>
  <c r="E52" i="2"/>
  <c r="E51" i="2"/>
  <c r="E53" i="2"/>
  <c r="E49" i="2"/>
  <c r="E47" i="2"/>
  <c r="M56" i="2"/>
  <c r="F53" i="2"/>
  <c r="H53" i="2" s="1"/>
  <c r="F50" i="2"/>
  <c r="F54" i="2"/>
  <c r="H54" i="2" s="1"/>
  <c r="G57" i="2"/>
  <c r="H46" i="2"/>
  <c r="F47" i="2"/>
  <c r="F48" i="2"/>
  <c r="F49" i="2"/>
  <c r="H49" i="2" s="1"/>
  <c r="F56" i="2"/>
  <c r="F52" i="2"/>
  <c r="F55" i="2"/>
  <c r="H55" i="2" s="1"/>
  <c r="M26" i="2"/>
  <c r="O26" i="2" s="1"/>
  <c r="O35" i="2"/>
  <c r="L13" i="2"/>
  <c r="R57" i="2"/>
  <c r="L8" i="2"/>
  <c r="M15" i="2"/>
  <c r="L7" i="2"/>
  <c r="E14" i="2"/>
  <c r="E17" i="2"/>
  <c r="N33" i="3"/>
  <c r="M31" i="2"/>
  <c r="O31" i="2" s="1"/>
  <c r="N38" i="2"/>
  <c r="M8" i="2"/>
  <c r="O8" i="2" s="1"/>
  <c r="L12" i="2"/>
  <c r="L17" i="2"/>
  <c r="L18" i="2"/>
  <c r="F7" i="2"/>
  <c r="E7" i="2"/>
  <c r="R95" i="3"/>
  <c r="F36" i="2"/>
  <c r="H36" i="2" s="1"/>
  <c r="M10" i="2"/>
  <c r="M11" i="2"/>
  <c r="M17" i="2"/>
  <c r="O17" i="2" s="1"/>
  <c r="L9" i="2"/>
  <c r="L11" i="2"/>
  <c r="L15" i="2"/>
  <c r="L14" i="2"/>
  <c r="N19" i="2"/>
  <c r="L10" i="2"/>
  <c r="R32" i="3"/>
  <c r="M34" i="2"/>
  <c r="O34" i="2" s="1"/>
  <c r="M36" i="2"/>
  <c r="O36" i="2" s="1"/>
  <c r="M32" i="2"/>
  <c r="O32" i="2" s="1"/>
  <c r="M37" i="2"/>
  <c r="O37" i="2" s="1"/>
  <c r="M30" i="2"/>
  <c r="O30" i="2" s="1"/>
  <c r="M29" i="2"/>
  <c r="O29" i="2" s="1"/>
  <c r="O16" i="2"/>
  <c r="F37" i="2"/>
  <c r="H37" i="2" s="1"/>
  <c r="R38" i="2"/>
  <c r="S38" i="2" s="1"/>
  <c r="F35" i="2"/>
  <c r="H35" i="2" s="1"/>
  <c r="F33" i="2"/>
  <c r="H33" i="2" s="1"/>
  <c r="M12" i="2"/>
  <c r="M9" i="2"/>
  <c r="M18" i="2"/>
  <c r="F13" i="2"/>
  <c r="G33" i="36"/>
  <c r="M14" i="2"/>
  <c r="M13" i="2"/>
  <c r="F17" i="2"/>
  <c r="R19" i="2"/>
  <c r="F12" i="2"/>
  <c r="F18" i="2"/>
  <c r="F11" i="2"/>
  <c r="F14" i="2"/>
  <c r="F8" i="2"/>
  <c r="F15" i="2"/>
  <c r="R95" i="36"/>
  <c r="M49" i="2"/>
  <c r="F34" i="2"/>
  <c r="H34" i="2" s="1"/>
  <c r="F26" i="2"/>
  <c r="H26" i="2" s="1"/>
  <c r="F38" i="2"/>
  <c r="H38" i="2" s="1"/>
  <c r="H28" i="2"/>
  <c r="F32" i="2"/>
  <c r="H32" i="2" s="1"/>
  <c r="G38" i="2"/>
  <c r="F27" i="2"/>
  <c r="H27" i="2" s="1"/>
  <c r="F31" i="2"/>
  <c r="H31" i="2" s="1"/>
  <c r="F29" i="2"/>
  <c r="H29" i="2" s="1"/>
  <c r="F30" i="2"/>
  <c r="H30" i="2" s="1"/>
  <c r="E15" i="2"/>
  <c r="E18" i="2"/>
  <c r="E13" i="2"/>
  <c r="E11" i="2"/>
  <c r="F10" i="2"/>
  <c r="H10" i="2" s="1"/>
  <c r="F9" i="2"/>
  <c r="M55" i="2"/>
  <c r="M48" i="2"/>
  <c r="O48" i="2" s="1"/>
  <c r="M52" i="2"/>
  <c r="M54" i="2"/>
  <c r="M47" i="2"/>
  <c r="O47" i="2" s="1"/>
  <c r="M46" i="2"/>
  <c r="N57" i="2"/>
  <c r="M53" i="2"/>
  <c r="M45" i="2"/>
  <c r="S50" i="2"/>
  <c r="M50" i="2"/>
  <c r="M33" i="2"/>
  <c r="O33" i="2" s="1"/>
  <c r="G19" i="2"/>
  <c r="E9" i="2"/>
  <c r="E16" i="2"/>
  <c r="H16" i="2" s="1"/>
  <c r="E8" i="2"/>
  <c r="E12" i="2"/>
  <c r="Q19" i="2"/>
  <c r="M28" i="2"/>
  <c r="O28" i="2" s="1"/>
  <c r="N32" i="36"/>
  <c r="R61" i="36"/>
  <c r="L38" i="2"/>
  <c r="O13" i="2" l="1"/>
  <c r="O56" i="2"/>
  <c r="O54" i="2"/>
  <c r="H17" i="2"/>
  <c r="O50" i="2"/>
  <c r="O52" i="2"/>
  <c r="O9" i="2"/>
  <c r="H14" i="2"/>
  <c r="S57" i="2"/>
  <c r="O46" i="2"/>
  <c r="L57" i="2"/>
  <c r="O45" i="2"/>
  <c r="H50" i="2"/>
  <c r="O7" i="2"/>
  <c r="O53" i="2"/>
  <c r="O55" i="2"/>
  <c r="O49" i="2"/>
  <c r="H56" i="2"/>
  <c r="H48" i="2"/>
  <c r="E57" i="2"/>
  <c r="H52" i="2"/>
  <c r="H51" i="2"/>
  <c r="F57" i="2"/>
  <c r="H47" i="2"/>
  <c r="O18" i="2"/>
  <c r="O12" i="2"/>
  <c r="O11" i="2"/>
  <c r="L19" i="2"/>
  <c r="O15" i="2"/>
  <c r="H9" i="2"/>
  <c r="H11" i="2"/>
  <c r="H7" i="2"/>
  <c r="O14" i="2"/>
  <c r="O10" i="2"/>
  <c r="S19" i="2"/>
  <c r="F19" i="2"/>
  <c r="H18" i="2"/>
  <c r="H12" i="2"/>
  <c r="H13" i="2"/>
  <c r="M19" i="2"/>
  <c r="O19" i="2" s="1"/>
  <c r="H15" i="2"/>
  <c r="H8" i="2"/>
  <c r="M57" i="2"/>
  <c r="M38" i="2"/>
  <c r="E19" i="2"/>
</calcChain>
</file>

<file path=xl/sharedStrings.xml><?xml version="1.0" encoding="utf-8"?>
<sst xmlns="http://schemas.openxmlformats.org/spreadsheetml/2006/main" count="1546" uniqueCount="226">
  <si>
    <t>D</t>
  </si>
  <si>
    <t>HL</t>
  </si>
  <si>
    <t>Intra UE</t>
  </si>
  <si>
    <t>Intra + Extra UE</t>
  </si>
  <si>
    <t>Vinho com DO</t>
  </si>
  <si>
    <t>Vinho com IG</t>
  </si>
  <si>
    <t>Vinho</t>
  </si>
  <si>
    <t>Porto</t>
  </si>
  <si>
    <t>Madeira</t>
  </si>
  <si>
    <t>Outros</t>
  </si>
  <si>
    <t>Vinhos Espumantes e Espumosos</t>
  </si>
  <si>
    <t>Outros Vinhos e Mostos</t>
  </si>
  <si>
    <t>Total</t>
  </si>
  <si>
    <t>Estrutura (%)</t>
  </si>
  <si>
    <t>Taxa de Variação</t>
  </si>
  <si>
    <t>Estrutura</t>
  </si>
  <si>
    <t>Extra UE</t>
  </si>
  <si>
    <t>Destino</t>
  </si>
  <si>
    <t>OUTROS DESTINOS</t>
  </si>
  <si>
    <t>TOTAL</t>
  </si>
  <si>
    <t>1.000 €</t>
  </si>
  <si>
    <t>Europa Comunitária</t>
  </si>
  <si>
    <t>Países Terceiros</t>
  </si>
  <si>
    <t>Preço Médio (€ / l)</t>
  </si>
  <si>
    <t>%</t>
  </si>
  <si>
    <t>Exportações por Tipo de Produto</t>
  </si>
  <si>
    <t>Análise Estatistica do Comércio Internacional de Vinho</t>
  </si>
  <si>
    <t>0 - Nota Introdutória</t>
  </si>
  <si>
    <t>Nota</t>
  </si>
  <si>
    <t>Todos os dados constantes no ficheiro têm como Fonte o Instituto Nacional de Estatistica (INE), pelo que os dados relativos ao Vinho com DOP Porto e Madeira podem diferir dos dados divulgados pelo Instituto dos Vinhos Douro e Porto, IP (IVDP, IP) e Instituto do Vinho, Bordado e do Artesanato da Madeira, IP (IVBAM, IP).</t>
  </si>
  <si>
    <t>Branco</t>
  </si>
  <si>
    <t>Tinto</t>
  </si>
  <si>
    <t>Evolução das Exportações com Destino a uma Seleção de Mercados (NC 2204)</t>
  </si>
  <si>
    <t>2014 - Dados Definitivos</t>
  </si>
  <si>
    <t>Evolução das Exportações de Vinho com DOP com Destino a uma Seleção de Mercados</t>
  </si>
  <si>
    <t>Evolução das Exportações de Vinho com IGP com Destino a uma Seleção de Mercados</t>
  </si>
  <si>
    <t>Até 2 Litros</t>
  </si>
  <si>
    <r>
      <rPr>
        <b/>
        <sz val="11"/>
        <color indexed="9"/>
        <rFont val="Symbol"/>
        <family val="1"/>
        <charset val="2"/>
      </rPr>
      <t xml:space="preserve">D </t>
    </r>
    <r>
      <rPr>
        <b/>
        <sz val="11"/>
        <color indexed="9"/>
        <rFont val="Calibri"/>
        <family val="2"/>
      </rPr>
      <t>2017 / 2016</t>
    </r>
  </si>
  <si>
    <t>2017/2016</t>
  </si>
  <si>
    <t>Superior a 10 Litros</t>
  </si>
  <si>
    <t>Superior a 2 até 10 Litros</t>
  </si>
  <si>
    <t>Vinho Licoroso com DOP / IGP</t>
  </si>
  <si>
    <t>Vinho (ex-mesa)</t>
  </si>
  <si>
    <t>Vinho com Indicação de Casta</t>
  </si>
  <si>
    <t>Vinho Licoroso sem DOP / IGP</t>
  </si>
  <si>
    <t>jan - mar</t>
  </si>
  <si>
    <r>
      <t xml:space="preserve">D </t>
    </r>
    <r>
      <rPr>
        <b/>
        <sz val="11"/>
        <color indexed="9"/>
        <rFont val="Calibri"/>
        <family val="2"/>
      </rPr>
      <t>2017 / 2016</t>
    </r>
  </si>
  <si>
    <t>Evolução das Exportações de Vinho (ex-vinho de mesa) com Destino a uma Seleção de Mercados</t>
  </si>
  <si>
    <t>Superior a 2 litros até 10 litros</t>
  </si>
  <si>
    <t>Superior a 2 litros</t>
  </si>
  <si>
    <t>Até 2 litros</t>
  </si>
  <si>
    <t>Superior a 10 litros</t>
  </si>
  <si>
    <t>Evolução das Exportações de Vinho com DOP + Vinho com IGP + Vinho (ex-mesa) por Cor e Acondicionamento</t>
  </si>
  <si>
    <t>€ / Litro</t>
  </si>
  <si>
    <t>Evolução Recente da Balança Comercial (1.000 €)</t>
  </si>
  <si>
    <t xml:space="preserve">Evolução anual </t>
  </si>
  <si>
    <t>Exportações (1)</t>
  </si>
  <si>
    <t>Intra+ Extra</t>
  </si>
  <si>
    <t>INTA</t>
  </si>
  <si>
    <t>Extra</t>
  </si>
  <si>
    <t>TVH</t>
  </si>
  <si>
    <t>Importações (2)</t>
  </si>
  <si>
    <t>jan</t>
  </si>
  <si>
    <t>fev</t>
  </si>
  <si>
    <t>Saldo [ (1)-(2) ]</t>
  </si>
  <si>
    <t>mar</t>
  </si>
  <si>
    <t>abr</t>
  </si>
  <si>
    <t>Cobertura [ (1) / (2) ]</t>
  </si>
  <si>
    <t>mai</t>
  </si>
  <si>
    <t>jun</t>
  </si>
  <si>
    <t>jul</t>
  </si>
  <si>
    <t>ago</t>
  </si>
  <si>
    <t>set</t>
  </si>
  <si>
    <t>out</t>
  </si>
  <si>
    <t>nov</t>
  </si>
  <si>
    <t>dez</t>
  </si>
  <si>
    <t>TVH - Taxa de Variação Homóloga</t>
  </si>
  <si>
    <t>Evolução  Mensal e Trimestral do Comércio  Internacional de Portugal</t>
  </si>
  <si>
    <t>Importação</t>
  </si>
  <si>
    <t>Exportação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</si>
  <si>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</si>
  <si>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</si>
  <si>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</si>
  <si>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</si>
  <si>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</si>
  <si>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</si>
  <si>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</si>
  <si>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</si>
  <si>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</si>
  <si>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</si>
  <si>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</si>
  <si>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</si>
  <si>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1ª Trim</t>
  </si>
  <si>
    <t>2º Trim</t>
  </si>
  <si>
    <t>3º Trim</t>
  </si>
  <si>
    <t>4º Trim</t>
  </si>
  <si>
    <t>mês</t>
  </si>
  <si>
    <t>Mês</t>
  </si>
  <si>
    <t>1 - Evolução Recente da Balança Comercial</t>
  </si>
  <si>
    <t xml:space="preserve">             </t>
  </si>
  <si>
    <t xml:space="preserve">2 - Evolução  Mensal e Trimestral do Comércio  Internacional </t>
  </si>
  <si>
    <t>5 - Evolução das Exportações com Destino a uma Selecção de Mercados</t>
  </si>
  <si>
    <t>Evolução das Exportações de Vinho com DOP por Mercado / Acondicionamento</t>
  </si>
  <si>
    <t>Evolução das Exportações de Vinho com DOP + IGP + Vinho (ex-mesa) por Mercado / Acondicionamento</t>
  </si>
  <si>
    <t>Evolução das Exportações de Vinho (NC 2204) por Mercado / Acondicionamento</t>
  </si>
  <si>
    <t>Evolução das Exportações de Vinho (ex-mesa) por Mercado / Acondicionamento</t>
  </si>
  <si>
    <t>3 - Exportações por Tipo de Produto</t>
  </si>
  <si>
    <t>4 - Evolução das Exportações de Vinho (NC 2204) por Mercado / Acondicionamento</t>
  </si>
  <si>
    <t>7 - Evolução das Exportações de Vinho com DOP + Vinho com IGP + Vinho (ex-vinho mesa) com Destino a uma Selecção de Mercados</t>
  </si>
  <si>
    <t>8 - Evolução das Exportações de Vinho com DOP por Mercado / Acondicionamento</t>
  </si>
  <si>
    <t>9 - Evolução das Exportações de Vinho com DOP com Destino a uma Selecção de Mercados</t>
  </si>
  <si>
    <t>10 - Evolução das Exportações de Vinho com IGP por Mercado / Acondicionamento</t>
  </si>
  <si>
    <t>11 - Evolução das Exportações de Vinho com IGP com Destino a uma Seleção de Mercados</t>
  </si>
  <si>
    <t>12 - Evolução das Exportações de Vinho ( ex-vinho mesa) por Mercado / Acondicionamento</t>
  </si>
  <si>
    <t>13- Evolução das Exportações de Vinho (ex-vinho mesa) com Destino a uma Seleção de Mercados</t>
  </si>
  <si>
    <t>Evolução das Exportações de Vinhos Espumantes e Espumosos por Mercado</t>
  </si>
  <si>
    <t>14. Evolução das Exportações de Vinhos Espumantes e Espumosos por Mercado</t>
  </si>
  <si>
    <t>Evolução das Exportações de Vinho Licoroso com DOP Porto por Mercado</t>
  </si>
  <si>
    <t>Evolução das Exportações de Vinho Licoroso com DOP Porto com Destino a uma Seleção de Mercados</t>
  </si>
  <si>
    <t>16. Evolução das Exportações de Vinho Licoroso com DOP Porto por Mercado</t>
  </si>
  <si>
    <t>15. Evolução das Exportações de Vinhos Espumantes e Espumosos com Destino a uma Seleção de Mercados</t>
  </si>
  <si>
    <t>17. Evolução das Exportações de Vinho Licoroso com DOP Porto com Destino a uma Seleção de Mercados</t>
  </si>
  <si>
    <t>Evolução das Exportações de Vinhos Espumantes e Espumosos com Destino a uma Seleção de Mercados</t>
  </si>
  <si>
    <t>Evolução das Exportações de Vinho Licoroso com DOP Madeira por Mercado</t>
  </si>
  <si>
    <t>Evolução das Exportações de Vinho Licoroso com DOP Madeira com Destino a uma Seleção de Mercados</t>
  </si>
  <si>
    <t>18. Evolução das Exportações de Vinho Licoroso com DOP Madeira por Mercado</t>
  </si>
  <si>
    <t>19. Evolução das Exportações de Vinho Licoroso com DOP Madeira com Destino a uma Seleção de Mercados</t>
  </si>
  <si>
    <t>2015 - Ddados definitivos Revistos</t>
  </si>
  <si>
    <t xml:space="preserve"> Total</t>
  </si>
  <si>
    <t>6 - Evolução das Exportações de Vinho com DOP + IGP + Vinho ( ex-vinho mesa) por Mercado / Acondicionamento</t>
  </si>
  <si>
    <t>Evolução das Exportações de Vinho com DOP + Vinho com IGP + Vinho (ex-mesa) com Destino a uma Seleção de Mercados</t>
  </si>
  <si>
    <t>2007/2017</t>
  </si>
  <si>
    <t>2018/2017</t>
  </si>
  <si>
    <t>2018 /2017</t>
  </si>
  <si>
    <r>
      <rPr>
        <b/>
        <sz val="11"/>
        <color indexed="9"/>
        <rFont val="Symbol"/>
        <family val="1"/>
        <charset val="2"/>
      </rPr>
      <t xml:space="preserve">D </t>
    </r>
    <r>
      <rPr>
        <b/>
        <sz val="11"/>
        <color indexed="9"/>
        <rFont val="Calibri"/>
        <family val="2"/>
      </rPr>
      <t>2018 / 2017</t>
    </r>
  </si>
  <si>
    <r>
      <t xml:space="preserve">D </t>
    </r>
    <r>
      <rPr>
        <b/>
        <sz val="11"/>
        <color indexed="9"/>
        <rFont val="Calibri"/>
        <family val="2"/>
      </rPr>
      <t>2018/ 2017</t>
    </r>
  </si>
  <si>
    <r>
      <t xml:space="preserve">D </t>
    </r>
    <r>
      <rPr>
        <b/>
        <sz val="11"/>
        <color indexed="9"/>
        <rFont val="Calibri"/>
        <family val="2"/>
      </rPr>
      <t>2018 / 2017</t>
    </r>
  </si>
  <si>
    <t>D       2018/2017</t>
  </si>
  <si>
    <t>Evolução das Exportações de Vinho com IGP por Mercado / Acondicionamento</t>
  </si>
  <si>
    <t>Março 2018 vs Março 2017</t>
  </si>
  <si>
    <t>Jan - Mar</t>
  </si>
  <si>
    <t>jan-mar</t>
  </si>
  <si>
    <t>FRANCA</t>
  </si>
  <si>
    <t>E.U.AMERICA</t>
  </si>
  <si>
    <t>BELGICA</t>
  </si>
  <si>
    <t>ALEMANHA</t>
  </si>
  <si>
    <t>BRASIL</t>
  </si>
  <si>
    <t>CANADA</t>
  </si>
  <si>
    <t>REINO UNIDO</t>
  </si>
  <si>
    <t>PAISES BAIXOS</t>
  </si>
  <si>
    <t>SUICA</t>
  </si>
  <si>
    <t>ANGOLA</t>
  </si>
  <si>
    <t>POLONIA</t>
  </si>
  <si>
    <t>ESPANHA</t>
  </si>
  <si>
    <t>CHINA</t>
  </si>
  <si>
    <t>SUECIA</t>
  </si>
  <si>
    <t>DINAMARCA</t>
  </si>
  <si>
    <t>LUXEMBURGO</t>
  </si>
  <si>
    <t>NORUEGA</t>
  </si>
  <si>
    <t>JAPAO</t>
  </si>
  <si>
    <t>PAISES PT N/ DETERM.</t>
  </si>
  <si>
    <t>ITALIA</t>
  </si>
  <si>
    <t>MACAU</t>
  </si>
  <si>
    <t>FEDERAÇÃO RUSSA</t>
  </si>
  <si>
    <t>GUINE BISSAU</t>
  </si>
  <si>
    <t>FINLANDIA</t>
  </si>
  <si>
    <t>CABO VERDE</t>
  </si>
  <si>
    <t>IRLANDA</t>
  </si>
  <si>
    <t>AUSTRIA</t>
  </si>
  <si>
    <t>REP. CHECA</t>
  </si>
  <si>
    <t>MALTA</t>
  </si>
  <si>
    <t>LETONIA</t>
  </si>
  <si>
    <t>PROV/ABAST.BORDO UE</t>
  </si>
  <si>
    <t>ROMENIA</t>
  </si>
  <si>
    <t>ESTONIA</t>
  </si>
  <si>
    <t>LITUANIA</t>
  </si>
  <si>
    <t>CHIPRE</t>
  </si>
  <si>
    <t>S.TOME PRINCIPE</t>
  </si>
  <si>
    <t>MOCAMBIQUE</t>
  </si>
  <si>
    <t>AUSTRALIA</t>
  </si>
  <si>
    <t>HONG-KONG</t>
  </si>
  <si>
    <t>COREIA DO SUL</t>
  </si>
  <si>
    <t>EMIRATOS ARABES</t>
  </si>
  <si>
    <t>SUAZILANDIA</t>
  </si>
  <si>
    <t>SINGAPURA</t>
  </si>
  <si>
    <t>TAIWAN</t>
  </si>
  <si>
    <t>NOVA ZELANDIA</t>
  </si>
  <si>
    <t>UCRANIA</t>
  </si>
  <si>
    <t>MEXICO</t>
  </si>
  <si>
    <t>TURQUIA</t>
  </si>
  <si>
    <t>TIMOR LESTE</t>
  </si>
  <si>
    <t>ESLOVENIA</t>
  </si>
  <si>
    <t>AFRICA DO SUL</t>
  </si>
  <si>
    <t>PARAGUAI</t>
  </si>
  <si>
    <t>AZERBAIJAO</t>
  </si>
  <si>
    <t>BULGARIA</t>
  </si>
  <si>
    <t>CROACIA</t>
  </si>
  <si>
    <t>HUNGRIA</t>
  </si>
  <si>
    <t>ANDORRA</t>
  </si>
  <si>
    <t>URUGUAI</t>
  </si>
  <si>
    <t>ISRAEL</t>
  </si>
  <si>
    <t>INDONESIA</t>
  </si>
  <si>
    <t>COLOMBIA</t>
  </si>
  <si>
    <t>MARROCOS</t>
  </si>
  <si>
    <t>COSTA DO MARFIM</t>
  </si>
  <si>
    <t>ZAIRE</t>
  </si>
  <si>
    <t>GANA</t>
  </si>
  <si>
    <t>EQUADOR</t>
  </si>
  <si>
    <t>Myanmar</t>
  </si>
  <si>
    <t>BIELORRUSSIA</t>
  </si>
  <si>
    <t>PROV/ABAST.BORDO PT</t>
  </si>
  <si>
    <t>VENEZUELA</t>
  </si>
  <si>
    <t>REP. ESLOVACA</t>
  </si>
  <si>
    <t>CATAR</t>
  </si>
  <si>
    <t>INDIA</t>
  </si>
  <si>
    <t>GUINE</t>
  </si>
  <si>
    <t>LIECHTENSTEIN</t>
  </si>
  <si>
    <t>ISLANDIA</t>
  </si>
  <si>
    <t>CHILE</t>
  </si>
  <si>
    <t>BERMUDAS</t>
  </si>
  <si>
    <t>GRECIA</t>
  </si>
  <si>
    <t>2017 - 3ª revisão dos dados preliminares acumulados</t>
  </si>
  <si>
    <t>2016 -  Dados Provisórios</t>
  </si>
  <si>
    <t>Ano Móvel</t>
  </si>
  <si>
    <t>abr 16 a mar 17</t>
  </si>
  <si>
    <t>abr 17 a mar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</si>
</sst>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€&quot;;[Red]\-#,##0\ &quot;€&quot;"/>
    <numFmt numFmtId="164" formatCode="0.0%"/>
  </numFmts>
  <fonts count="17" x14ac:knownFonts="1">
    <font>
      <sz val="11"/>
      <color theme="1"/>
      <name val="Calibri"/>
      <family val="2"/>
    </font>
    <font>
      <b/>
      <sz val="11"/>
      <color indexed="9"/>
      <name val="Calibri"/>
      <family val="2"/>
    </font>
    <font>
      <b/>
      <sz val="11"/>
      <color indexed="9"/>
      <name val="Symbol"/>
      <family val="1"/>
      <charset val="2"/>
    </font>
    <font>
      <b/>
      <sz val="12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0"/>
      <name val="Symbol"/>
      <family val="1"/>
      <charset val="2"/>
    </font>
    <font>
      <b/>
      <i/>
      <sz val="11"/>
      <color theme="1"/>
      <name val="Calibri"/>
      <family val="2"/>
    </font>
    <font>
      <b/>
      <sz val="12"/>
      <color rgb="FF002060"/>
      <name val="Calibri"/>
      <family val="2"/>
    </font>
    <font>
      <b/>
      <sz val="9"/>
      <color theme="0"/>
      <name val="Symbol"/>
      <family val="1"/>
      <charset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5" tint="-0.249977111117893"/>
        <bgColor indexed="64"/>
      </patternFill>
    </fill>
  </fills>
  <borders count="94">
    <border>
      <left/>
      <right/>
      <top/>
      <bottom/>
      <diagonal/>
    </border>
    <border>
      <left/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/>
      <top/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/>
      <top style="thin">
        <color theme="8" tint="-0.24994659260841701"/>
      </top>
      <bottom/>
      <diagonal/>
    </border>
    <border>
      <left/>
      <right/>
      <top style="thin">
        <color theme="8" tint="-0.24994659260841701"/>
      </top>
      <bottom/>
      <diagonal/>
    </border>
    <border>
      <left style="medium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/>
      <bottom style="thin">
        <color theme="8" tint="-0.24994659260841701"/>
      </bottom>
      <diagonal/>
    </border>
    <border>
      <left/>
      <right/>
      <top/>
      <bottom style="thin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/>
      <bottom/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 style="medium">
        <color theme="8" tint="-0.24994659260841701"/>
      </right>
      <top style="thin">
        <color theme="8" tint="-0.24994659260841701"/>
      </top>
      <bottom/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/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 style="thin">
        <color theme="8" tint="-0.24994659260841701"/>
      </right>
      <top/>
      <bottom/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0"/>
      </left>
      <right/>
      <top/>
      <bottom style="medium">
        <color theme="8" tint="-0.24994659260841701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8" tint="-0.24994659260841701"/>
      </bottom>
      <diagonal/>
    </border>
    <border>
      <left style="thin">
        <color theme="0"/>
      </left>
      <right style="medium">
        <color theme="8" tint="-0.24994659260841701"/>
      </right>
      <top style="thin">
        <color theme="0"/>
      </top>
      <bottom style="medium">
        <color theme="8" tint="-0.24994659260841701"/>
      </bottom>
      <diagonal/>
    </border>
    <border>
      <left style="medium">
        <color theme="5" tint="-0.24994659260841701"/>
      </left>
      <right/>
      <top style="medium">
        <color theme="5" tint="-0.24994659260841701"/>
      </top>
      <bottom/>
      <diagonal/>
    </border>
    <border>
      <left style="medium">
        <color theme="5" tint="-0.24994659260841701"/>
      </left>
      <right/>
      <top/>
      <bottom/>
      <diagonal/>
    </border>
    <border>
      <left/>
      <right/>
      <top/>
      <bottom style="medium">
        <color theme="5" tint="-0.24994659260841701"/>
      </bottom>
      <diagonal/>
    </border>
    <border>
      <left style="medium">
        <color theme="5" tint="-0.24994659260841701"/>
      </left>
      <right/>
      <top/>
      <bottom style="medium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/>
      <bottom style="medium">
        <color theme="5" tint="-0.24994659260841701"/>
      </bottom>
      <diagonal/>
    </border>
    <border>
      <left style="medium">
        <color theme="5" tint="-0.24994659260841701"/>
      </left>
      <right style="medium">
        <color theme="5" tint="-0.24994659260841701"/>
      </right>
      <top/>
      <bottom style="medium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/>
      <bottom style="medium">
        <color theme="5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 style="medium">
        <color theme="8" tint="-0.24994659260841701"/>
      </bottom>
      <diagonal/>
    </border>
    <border>
      <left style="thin">
        <color theme="0"/>
      </left>
      <right style="thin">
        <color theme="0"/>
      </right>
      <top/>
      <bottom style="medium">
        <color theme="8" tint="-0.24994659260841701"/>
      </bottom>
      <diagonal/>
    </border>
    <border>
      <left style="medium">
        <color theme="0"/>
      </left>
      <right style="medium">
        <color theme="0"/>
      </right>
      <top style="medium">
        <color theme="8" tint="-0.24994659260841701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8" tint="-0.24994659260841701"/>
      </bottom>
      <diagonal/>
    </border>
    <border>
      <left style="medium">
        <color theme="0"/>
      </left>
      <right/>
      <top style="medium">
        <color theme="8" tint="-0.24994659260841701"/>
      </top>
      <bottom style="thin">
        <color theme="0"/>
      </bottom>
      <diagonal/>
    </border>
    <border>
      <left/>
      <right style="medium">
        <color theme="0"/>
      </right>
      <top style="medium">
        <color theme="8" tint="-0.24994659260841701"/>
      </top>
      <bottom style="thin">
        <color theme="0"/>
      </bottom>
      <diagonal/>
    </border>
    <border>
      <left/>
      <right/>
      <top style="medium">
        <color theme="8" tint="-0.24994659260841701"/>
      </top>
      <bottom style="thin">
        <color theme="0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8" tint="-0.24994659260841701"/>
      </top>
      <bottom/>
      <diagonal/>
    </border>
    <border>
      <left style="thin">
        <color theme="0"/>
      </left>
      <right style="thin">
        <color theme="0"/>
      </right>
      <top style="medium">
        <color theme="8" tint="-0.24994659260841701"/>
      </top>
      <bottom/>
      <diagonal/>
    </border>
    <border>
      <left style="medium">
        <color theme="0"/>
      </left>
      <right style="thin">
        <color theme="0"/>
      </right>
      <top/>
      <bottom style="medium">
        <color theme="8" tint="-0.24994659260841701"/>
      </bottom>
      <diagonal/>
    </border>
    <border>
      <left/>
      <right style="medium">
        <color theme="0"/>
      </right>
      <top style="medium">
        <color theme="8" tint="-0.24994659260841701"/>
      </top>
      <bottom/>
      <diagonal/>
    </border>
    <border>
      <left style="medium">
        <color theme="0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0"/>
      </left>
      <right style="medium">
        <color theme="8" tint="-0.24994659260841701"/>
      </right>
      <top/>
      <bottom/>
      <diagonal/>
    </border>
    <border>
      <left style="medium">
        <color theme="0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/>
      <top/>
      <bottom style="thin">
        <color theme="0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/>
      <top style="medium">
        <color theme="8" tint="-0.24994659260841701"/>
      </top>
      <bottom/>
      <diagonal/>
    </border>
    <border>
      <left/>
      <right style="medium">
        <color theme="0"/>
      </right>
      <top/>
      <bottom style="medium">
        <color theme="8" tint="-0.24994659260841701"/>
      </bottom>
      <diagonal/>
    </border>
    <border>
      <left/>
      <right/>
      <top/>
      <bottom style="thin">
        <color theme="0"/>
      </bottom>
      <diagonal/>
    </border>
    <border>
      <left style="medium">
        <color theme="0"/>
      </left>
      <right/>
      <top/>
      <bottom style="thin">
        <color theme="0"/>
      </bottom>
      <diagonal/>
    </border>
    <border>
      <left/>
      <right style="medium">
        <color theme="8" tint="-0.24994659260841701"/>
      </right>
      <top/>
      <bottom style="thin">
        <color theme="0"/>
      </bottom>
      <diagonal/>
    </border>
    <border>
      <left style="medium">
        <color theme="8" tint="-0.24994659260841701"/>
      </left>
      <right style="medium">
        <color theme="0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 style="medium">
        <color theme="0"/>
      </right>
      <top/>
      <bottom/>
      <diagonal/>
    </border>
    <border>
      <left style="medium">
        <color theme="8" tint="-0.24994659260841701"/>
      </left>
      <right style="medium">
        <color theme="0"/>
      </right>
      <top/>
      <bottom style="medium">
        <color theme="8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8" tint="-0.24994659260841701"/>
      </top>
      <bottom/>
      <diagonal/>
    </border>
    <border>
      <left style="medium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theme="0"/>
      </right>
      <top/>
      <bottom/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/>
      <top/>
      <bottom/>
      <diagonal/>
    </border>
    <border>
      <left style="thin">
        <color theme="0"/>
      </left>
      <right style="medium">
        <color theme="8" tint="-0.24994659260841701"/>
      </right>
      <top style="thin">
        <color theme="0"/>
      </top>
      <bottom/>
      <diagonal/>
    </border>
    <border>
      <left style="thin">
        <color theme="8" tint="-0.24994659260841701"/>
      </left>
      <right style="medium">
        <color theme="8" tint="-0.24994659260841701"/>
      </right>
      <top/>
      <bottom style="thin">
        <color theme="8" tint="-0.24994659260841701"/>
      </bottom>
      <diagonal/>
    </border>
    <border>
      <left style="thin">
        <color theme="0"/>
      </left>
      <right style="medium">
        <color theme="0"/>
      </right>
      <top/>
      <bottom style="medium">
        <color theme="8" tint="-0.24994659260841701"/>
      </bottom>
      <diagonal/>
    </border>
    <border>
      <left style="thin">
        <color theme="0"/>
      </left>
      <right/>
      <top/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/>
      <top/>
      <bottom/>
      <diagonal/>
    </border>
    <border>
      <left style="thin">
        <color theme="8" tint="-0.24994659260841701"/>
      </left>
      <right/>
      <top style="medium">
        <color theme="8" tint="-0.24994659260841701"/>
      </top>
      <bottom/>
      <diagonal/>
    </border>
    <border>
      <left style="thin">
        <color theme="8" tint="-0.24994659260841701"/>
      </left>
      <right/>
      <top/>
      <bottom style="medium">
        <color theme="8" tint="-0.24994659260841701"/>
      </bottom>
      <diagonal/>
    </border>
    <border>
      <left style="thin">
        <color theme="0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thin">
        <color theme="0"/>
      </left>
      <right/>
      <top style="thin">
        <color theme="0"/>
      </top>
      <bottom style="medium">
        <color theme="8" tint="-0.2499465926084170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11">
    <xf numFmtId="0" fontId="0" fillId="0" borderId="0" xfId="0"/>
    <xf numFmtId="0" fontId="0" fillId="0" borderId="0" xfId="0" applyBorder="1"/>
    <xf numFmtId="0" fontId="7" fillId="0" borderId="0" xfId="0" applyFont="1"/>
    <xf numFmtId="3" fontId="0" fillId="0" borderId="0" xfId="0" applyNumberFormat="1" applyBorder="1"/>
    <xf numFmtId="164" fontId="0" fillId="0" borderId="0" xfId="0" applyNumberFormat="1" applyBorder="1"/>
    <xf numFmtId="0" fontId="9" fillId="0" borderId="0" xfId="0" applyFont="1" applyBorder="1"/>
    <xf numFmtId="0" fontId="10" fillId="0" borderId="0" xfId="0" applyFont="1"/>
    <xf numFmtId="0" fontId="6" fillId="0" borderId="0" xfId="1"/>
    <xf numFmtId="0" fontId="0" fillId="0" borderId="0" xfId="0" applyFill="1" applyBorder="1"/>
    <xf numFmtId="0" fontId="9" fillId="0" borderId="0" xfId="0" applyFont="1"/>
    <xf numFmtId="0" fontId="0" fillId="0" borderId="0" xfId="0" applyAlignment="1">
      <alignment vertical="top" wrapText="1"/>
    </xf>
    <xf numFmtId="0" fontId="11" fillId="0" borderId="0" xfId="0" applyFont="1"/>
    <xf numFmtId="0" fontId="7" fillId="0" borderId="0" xfId="0" applyFont="1" applyBorder="1"/>
    <xf numFmtId="0" fontId="0" fillId="0" borderId="0" xfId="0" applyFill="1"/>
    <xf numFmtId="0" fontId="0" fillId="0" borderId="2" xfId="0" applyBorder="1"/>
    <xf numFmtId="0" fontId="0" fillId="0" borderId="3" xfId="0" applyBorder="1"/>
    <xf numFmtId="0" fontId="0" fillId="0" borderId="4" xfId="0" applyBorder="1"/>
    <xf numFmtId="164" fontId="0" fillId="0" borderId="4" xfId="0" applyNumberFormat="1" applyBorder="1"/>
    <xf numFmtId="0" fontId="7" fillId="0" borderId="6" xfId="0" applyFont="1" applyBorder="1"/>
    <xf numFmtId="0" fontId="7" fillId="0" borderId="7" xfId="0" applyFont="1" applyBorder="1"/>
    <xf numFmtId="164" fontId="7" fillId="0" borderId="7" xfId="0" applyNumberFormat="1" applyFont="1" applyBorder="1"/>
    <xf numFmtId="0" fontId="9" fillId="0" borderId="9" xfId="0" applyFont="1" applyBorder="1"/>
    <xf numFmtId="0" fontId="8" fillId="2" borderId="2" xfId="0" applyFont="1" applyFill="1" applyBorder="1" applyAlignment="1">
      <alignment horizontal="center"/>
    </xf>
    <xf numFmtId="3" fontId="7" fillId="0" borderId="6" xfId="0" applyNumberFormat="1" applyFont="1" applyBorder="1"/>
    <xf numFmtId="3" fontId="7" fillId="0" borderId="8" xfId="0" applyNumberFormat="1" applyFont="1" applyBorder="1"/>
    <xf numFmtId="3" fontId="0" fillId="0" borderId="2" xfId="0" applyNumberFormat="1" applyBorder="1"/>
    <xf numFmtId="3" fontId="0" fillId="0" borderId="1" xfId="0" applyNumberFormat="1" applyBorder="1"/>
    <xf numFmtId="3" fontId="9" fillId="0" borderId="12" xfId="0" applyNumberFormat="1" applyFont="1" applyBorder="1"/>
    <xf numFmtId="3" fontId="0" fillId="0" borderId="3" xfId="0" applyNumberFormat="1" applyBorder="1"/>
    <xf numFmtId="3" fontId="0" fillId="0" borderId="5" xfId="0" applyNumberFormat="1" applyBorder="1"/>
    <xf numFmtId="164" fontId="7" fillId="0" borderId="6" xfId="0" applyNumberFormat="1" applyFont="1" applyBorder="1"/>
    <xf numFmtId="164" fontId="0" fillId="0" borderId="2" xfId="0" applyNumberFormat="1" applyBorder="1"/>
    <xf numFmtId="164" fontId="0" fillId="0" borderId="3" xfId="0" applyNumberFormat="1" applyBorder="1"/>
    <xf numFmtId="0" fontId="9" fillId="0" borderId="12" xfId="0" applyFont="1" applyBorder="1"/>
    <xf numFmtId="164" fontId="9" fillId="0" borderId="12" xfId="0" applyNumberFormat="1" applyFont="1" applyBorder="1"/>
    <xf numFmtId="2" fontId="7" fillId="0" borderId="3" xfId="0" applyNumberFormat="1" applyFont="1" applyBorder="1"/>
    <xf numFmtId="0" fontId="8" fillId="2" borderId="3" xfId="0" applyFont="1" applyFill="1" applyBorder="1" applyAlignment="1">
      <alignment horizontal="center"/>
    </xf>
    <xf numFmtId="6" fontId="8" fillId="2" borderId="4" xfId="0" applyNumberFormat="1" applyFont="1" applyFill="1" applyBorder="1" applyAlignment="1">
      <alignment horizontal="center"/>
    </xf>
    <xf numFmtId="2" fontId="0" fillId="0" borderId="2" xfId="0" applyNumberFormat="1" applyFont="1" applyBorder="1"/>
    <xf numFmtId="2" fontId="0" fillId="0" borderId="0" xfId="0" applyNumberFormat="1" applyFont="1" applyBorder="1"/>
    <xf numFmtId="2" fontId="7" fillId="0" borderId="6" xfId="0" applyNumberFormat="1" applyFont="1" applyBorder="1"/>
    <xf numFmtId="0" fontId="3" fillId="0" borderId="0" xfId="0" applyFont="1"/>
    <xf numFmtId="3" fontId="9" fillId="0" borderId="2" xfId="0" applyNumberFormat="1" applyFont="1" applyBorder="1"/>
    <xf numFmtId="164" fontId="9" fillId="0" borderId="15" xfId="0" applyNumberFormat="1" applyFont="1" applyBorder="1"/>
    <xf numFmtId="164" fontId="9" fillId="0" borderId="2" xfId="0" applyNumberFormat="1" applyFont="1" applyBorder="1"/>
    <xf numFmtId="0" fontId="0" fillId="0" borderId="15" xfId="0" applyBorder="1"/>
    <xf numFmtId="0" fontId="9" fillId="0" borderId="16" xfId="0" applyFont="1" applyBorder="1"/>
    <xf numFmtId="3" fontId="9" fillId="0" borderId="15" xfId="0" applyNumberFormat="1" applyFont="1" applyBorder="1"/>
    <xf numFmtId="164" fontId="0" fillId="0" borderId="15" xfId="0" applyNumberFormat="1" applyBorder="1"/>
    <xf numFmtId="2" fontId="0" fillId="0" borderId="2" xfId="0" applyNumberFormat="1" applyBorder="1"/>
    <xf numFmtId="2" fontId="0" fillId="0" borderId="12" xfId="0" applyNumberFormat="1" applyBorder="1"/>
    <xf numFmtId="0" fontId="0" fillId="0" borderId="0" xfId="0" applyAlignment="1">
      <alignment horizontal="center"/>
    </xf>
    <xf numFmtId="0" fontId="7" fillId="0" borderId="6" xfId="0" applyFont="1" applyBorder="1" applyAlignment="1">
      <alignment horizontal="center"/>
    </xf>
    <xf numFmtId="3" fontId="7" fillId="0" borderId="6" xfId="0" applyNumberFormat="1" applyFont="1" applyBorder="1" applyAlignment="1">
      <alignment horizontal="center"/>
    </xf>
    <xf numFmtId="164" fontId="7" fillId="0" borderId="6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0" fontId="0" fillId="0" borderId="2" xfId="0" applyBorder="1" applyAlignment="1">
      <alignment horizontal="left"/>
    </xf>
    <xf numFmtId="9" fontId="7" fillId="0" borderId="7" xfId="0" applyNumberFormat="1" applyFont="1" applyBorder="1"/>
    <xf numFmtId="3" fontId="0" fillId="0" borderId="19" xfId="0" applyNumberFormat="1" applyBorder="1"/>
    <xf numFmtId="164" fontId="0" fillId="0" borderId="20" xfId="0" applyNumberFormat="1" applyBorder="1"/>
    <xf numFmtId="3" fontId="7" fillId="0" borderId="6" xfId="0" applyNumberFormat="1" applyFont="1" applyFill="1" applyBorder="1"/>
    <xf numFmtId="2" fontId="0" fillId="0" borderId="2" xfId="0" applyNumberFormat="1" applyBorder="1" applyAlignment="1">
      <alignment horizontal="center"/>
    </xf>
    <xf numFmtId="164" fontId="0" fillId="0" borderId="19" xfId="0" applyNumberFormat="1" applyBorder="1"/>
    <xf numFmtId="2" fontId="0" fillId="0" borderId="19" xfId="0" applyNumberFormat="1" applyBorder="1" applyAlignment="1">
      <alignment horizontal="center"/>
    </xf>
    <xf numFmtId="0" fontId="0" fillId="0" borderId="0" xfId="0" applyAlignment="1"/>
    <xf numFmtId="0" fontId="8" fillId="2" borderId="2" xfId="0" applyFont="1" applyFill="1" applyBorder="1" applyAlignment="1">
      <alignment horizontal="center"/>
    </xf>
    <xf numFmtId="0" fontId="7" fillId="0" borderId="0" xfId="0" applyFont="1" applyFill="1" applyBorder="1"/>
    <xf numFmtId="0" fontId="13" fillId="0" borderId="0" xfId="0" applyFont="1"/>
    <xf numFmtId="2" fontId="7" fillId="0" borderId="12" xfId="0" applyNumberFormat="1" applyFont="1" applyBorder="1"/>
    <xf numFmtId="2" fontId="7" fillId="0" borderId="9" xfId="0" applyNumberFormat="1" applyFont="1" applyBorder="1"/>
    <xf numFmtId="164" fontId="9" fillId="0" borderId="9" xfId="0" applyNumberFormat="1" applyFont="1" applyBorder="1"/>
    <xf numFmtId="0" fontId="9" fillId="0" borderId="0" xfId="0" applyFont="1" applyFill="1" applyBorder="1"/>
    <xf numFmtId="0" fontId="9" fillId="0" borderId="2" xfId="0" applyFont="1" applyBorder="1"/>
    <xf numFmtId="164" fontId="9" fillId="0" borderId="0" xfId="0" applyNumberFormat="1" applyFont="1" applyBorder="1"/>
    <xf numFmtId="0" fontId="7" fillId="0" borderId="4" xfId="0" applyFont="1" applyBorder="1"/>
    <xf numFmtId="3" fontId="7" fillId="0" borderId="3" xfId="0" applyNumberFormat="1" applyFont="1" applyBorder="1"/>
    <xf numFmtId="164" fontId="7" fillId="0" borderId="3" xfId="0" applyNumberFormat="1" applyFont="1" applyBorder="1"/>
    <xf numFmtId="164" fontId="4" fillId="0" borderId="18" xfId="0" applyNumberFormat="1" applyFont="1" applyFill="1" applyBorder="1" applyAlignment="1">
      <alignment horizontal="center"/>
    </xf>
    <xf numFmtId="164" fontId="4" fillId="0" borderId="17" xfId="0" applyNumberFormat="1" applyFont="1" applyFill="1" applyBorder="1" applyAlignment="1">
      <alignment horizontal="center"/>
    </xf>
    <xf numFmtId="164" fontId="4" fillId="0" borderId="23" xfId="0" applyNumberFormat="1" applyFont="1" applyFill="1" applyBorder="1" applyAlignment="1">
      <alignment horizontal="center"/>
    </xf>
    <xf numFmtId="2" fontId="0" fillId="0" borderId="10" xfId="0" applyNumberFormat="1" applyBorder="1"/>
    <xf numFmtId="2" fontId="0" fillId="0" borderId="3" xfId="0" applyNumberFormat="1" applyBorder="1"/>
    <xf numFmtId="164" fontId="4" fillId="0" borderId="24" xfId="0" applyNumberFormat="1" applyFont="1" applyFill="1" applyBorder="1" applyAlignment="1"/>
    <xf numFmtId="164" fontId="4" fillId="0" borderId="25" xfId="0" applyNumberFormat="1" applyFont="1" applyFill="1" applyBorder="1" applyAlignment="1"/>
    <xf numFmtId="164" fontId="4" fillId="0" borderId="26" xfId="0" applyNumberFormat="1" applyFont="1" applyFill="1" applyBorder="1" applyAlignment="1"/>
    <xf numFmtId="164" fontId="4" fillId="0" borderId="27" xfId="0" applyNumberFormat="1" applyFont="1" applyFill="1" applyBorder="1" applyAlignment="1"/>
    <xf numFmtId="164" fontId="4" fillId="0" borderId="2" xfId="0" applyNumberFormat="1" applyFont="1" applyFill="1" applyBorder="1" applyAlignment="1"/>
    <xf numFmtId="164" fontId="4" fillId="0" borderId="12" xfId="0" applyNumberFormat="1" applyFont="1" applyFill="1" applyBorder="1" applyAlignment="1"/>
    <xf numFmtId="164" fontId="4" fillId="0" borderId="10" xfId="0" applyNumberFormat="1" applyFont="1" applyFill="1" applyBorder="1" applyAlignment="1"/>
    <xf numFmtId="164" fontId="4" fillId="0" borderId="3" xfId="0" applyNumberFormat="1" applyFont="1" applyFill="1" applyBorder="1" applyAlignment="1"/>
    <xf numFmtId="0" fontId="0" fillId="0" borderId="4" xfId="0" applyBorder="1" applyAlignment="1"/>
    <xf numFmtId="164" fontId="4" fillId="0" borderId="18" xfId="0" applyNumberFormat="1" applyFont="1" applyFill="1" applyBorder="1" applyAlignment="1"/>
    <xf numFmtId="164" fontId="4" fillId="0" borderId="23" xfId="0" applyNumberFormat="1" applyFont="1" applyFill="1" applyBorder="1" applyAlignment="1"/>
    <xf numFmtId="164" fontId="4" fillId="0" borderId="29" xfId="0" applyNumberFormat="1" applyFont="1" applyFill="1" applyBorder="1" applyAlignment="1"/>
    <xf numFmtId="164" fontId="4" fillId="0" borderId="17" xfId="0" applyNumberFormat="1" applyFont="1" applyFill="1" applyBorder="1" applyAlignment="1"/>
    <xf numFmtId="0" fontId="7" fillId="0" borderId="1" xfId="0" applyFont="1" applyBorder="1" applyAlignment="1">
      <alignment horizontal="center"/>
    </xf>
    <xf numFmtId="164" fontId="4" fillId="0" borderId="6" xfId="0" applyNumberFormat="1" applyFont="1" applyFill="1" applyBorder="1" applyAlignment="1"/>
    <xf numFmtId="164" fontId="4" fillId="0" borderId="30" xfId="0" applyNumberFormat="1" applyFont="1" applyFill="1" applyBorder="1" applyAlignment="1"/>
    <xf numFmtId="164" fontId="4" fillId="0" borderId="31" xfId="0" applyNumberFormat="1" applyFont="1" applyFill="1" applyBorder="1" applyAlignment="1"/>
    <xf numFmtId="164" fontId="4" fillId="0" borderId="32" xfId="0" applyNumberFormat="1" applyFont="1" applyFill="1" applyBorder="1" applyAlignment="1"/>
    <xf numFmtId="164" fontId="4" fillId="0" borderId="33" xfId="0" applyNumberFormat="1" applyFont="1" applyFill="1" applyBorder="1" applyAlignment="1"/>
    <xf numFmtId="164" fontId="4" fillId="0" borderId="34" xfId="0" applyNumberFormat="1" applyFont="1" applyFill="1" applyBorder="1" applyAlignment="1"/>
    <xf numFmtId="164" fontId="4" fillId="0" borderId="35" xfId="0" applyNumberFormat="1" applyFont="1" applyFill="1" applyBorder="1" applyAlignment="1"/>
    <xf numFmtId="164" fontId="4" fillId="0" borderId="28" xfId="0" applyNumberFormat="1" applyFont="1" applyFill="1" applyBorder="1" applyAlignment="1"/>
    <xf numFmtId="2" fontId="7" fillId="0" borderId="4" xfId="0" applyNumberFormat="1" applyFont="1" applyBorder="1"/>
    <xf numFmtId="2" fontId="0" fillId="0" borderId="12" xfId="0" applyNumberFormat="1" applyFont="1" applyBorder="1"/>
    <xf numFmtId="2" fontId="0" fillId="0" borderId="9" xfId="0" applyNumberFormat="1" applyFont="1" applyBorder="1"/>
    <xf numFmtId="2" fontId="8" fillId="0" borderId="3" xfId="0" applyNumberFormat="1" applyFont="1" applyBorder="1"/>
    <xf numFmtId="164" fontId="8" fillId="0" borderId="17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2" fillId="2" borderId="14" xfId="0" applyFont="1" applyFill="1" applyBorder="1" applyAlignment="1">
      <alignment horizontal="center"/>
    </xf>
    <xf numFmtId="0" fontId="7" fillId="0" borderId="7" xfId="0" applyNumberFormat="1" applyFont="1" applyBorder="1"/>
    <xf numFmtId="0" fontId="0" fillId="0" borderId="9" xfId="0" applyBorder="1" applyAlignment="1">
      <alignment horizontal="left" indent="1"/>
    </xf>
    <xf numFmtId="0" fontId="0" fillId="0" borderId="9" xfId="0" applyBorder="1"/>
    <xf numFmtId="0" fontId="7" fillId="0" borderId="6" xfId="0" applyFont="1" applyBorder="1" applyAlignment="1">
      <alignment horizontal="left"/>
    </xf>
    <xf numFmtId="0" fontId="0" fillId="0" borderId="2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9" fillId="0" borderId="3" xfId="0" applyFont="1" applyBorder="1"/>
    <xf numFmtId="0" fontId="0" fillId="0" borderId="4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3" fontId="0" fillId="0" borderId="12" xfId="0" applyNumberFormat="1" applyBorder="1"/>
    <xf numFmtId="3" fontId="0" fillId="0" borderId="13" xfId="0" applyNumberFormat="1" applyBorder="1"/>
    <xf numFmtId="164" fontId="4" fillId="0" borderId="6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center"/>
    </xf>
    <xf numFmtId="164" fontId="4" fillId="0" borderId="31" xfId="0" applyNumberFormat="1" applyFont="1" applyFill="1" applyBorder="1" applyAlignment="1">
      <alignment horizontal="center"/>
    </xf>
    <xf numFmtId="164" fontId="4" fillId="0" borderId="24" xfId="0" applyNumberFormat="1" applyFont="1" applyFill="1" applyBorder="1" applyAlignment="1">
      <alignment horizontal="center"/>
    </xf>
    <xf numFmtId="164" fontId="4" fillId="0" borderId="25" xfId="0" applyNumberFormat="1" applyFont="1" applyFill="1" applyBorder="1" applyAlignment="1">
      <alignment horizontal="center"/>
    </xf>
    <xf numFmtId="164" fontId="8" fillId="0" borderId="2" xfId="0" applyNumberFormat="1" applyFont="1" applyFill="1" applyBorder="1" applyAlignment="1">
      <alignment horizontal="center"/>
    </xf>
    <xf numFmtId="164" fontId="8" fillId="0" borderId="24" xfId="0" applyNumberFormat="1" applyFont="1" applyFill="1" applyBorder="1" applyAlignment="1">
      <alignment horizontal="center"/>
    </xf>
    <xf numFmtId="2" fontId="8" fillId="0" borderId="10" xfId="0" applyNumberFormat="1" applyFont="1" applyBorder="1"/>
    <xf numFmtId="2" fontId="7" fillId="0" borderId="11" xfId="0" applyNumberFormat="1" applyFont="1" applyBorder="1"/>
    <xf numFmtId="164" fontId="8" fillId="0" borderId="29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2" fillId="2" borderId="14" xfId="0" applyFont="1" applyFill="1" applyBorder="1" applyAlignment="1">
      <alignment horizontal="center"/>
    </xf>
    <xf numFmtId="164" fontId="8" fillId="0" borderId="3" xfId="0" applyNumberFormat="1" applyFont="1" applyFill="1" applyBorder="1" applyAlignment="1">
      <alignment horizontal="center"/>
    </xf>
    <xf numFmtId="164" fontId="8" fillId="0" borderId="27" xfId="0" applyNumberFormat="1" applyFont="1" applyFill="1" applyBorder="1" applyAlignment="1">
      <alignment horizontal="center"/>
    </xf>
    <xf numFmtId="2" fontId="8" fillId="0" borderId="19" xfId="0" applyNumberFormat="1" applyFont="1" applyBorder="1"/>
    <xf numFmtId="2" fontId="7" fillId="0" borderId="20" xfId="0" applyNumberFormat="1" applyFont="1" applyBorder="1"/>
    <xf numFmtId="164" fontId="8" fillId="0" borderId="28" xfId="0" applyNumberFormat="1" applyFont="1" applyFill="1" applyBorder="1" applyAlignment="1">
      <alignment horizontal="center"/>
    </xf>
    <xf numFmtId="2" fontId="7" fillId="0" borderId="22" xfId="0" applyNumberFormat="1" applyFont="1" applyBorder="1"/>
    <xf numFmtId="2" fontId="7" fillId="0" borderId="21" xfId="0" applyNumberFormat="1" applyFont="1" applyBorder="1"/>
    <xf numFmtId="164" fontId="4" fillId="0" borderId="37" xfId="0" applyNumberFormat="1" applyFont="1" applyFill="1" applyBorder="1" applyAlignment="1">
      <alignment horizontal="center"/>
    </xf>
    <xf numFmtId="0" fontId="8" fillId="2" borderId="38" xfId="0" applyFont="1" applyFill="1" applyBorder="1" applyAlignment="1">
      <alignment horizontal="center"/>
    </xf>
    <xf numFmtId="0" fontId="0" fillId="0" borderId="20" xfId="0" applyBorder="1"/>
    <xf numFmtId="0" fontId="5" fillId="0" borderId="0" xfId="0" applyFont="1" applyBorder="1"/>
    <xf numFmtId="0" fontId="5" fillId="0" borderId="0" xfId="0" applyFont="1"/>
    <xf numFmtId="164" fontId="4" fillId="0" borderId="1" xfId="0" applyNumberFormat="1" applyFont="1" applyFill="1" applyBorder="1" applyAlignment="1"/>
    <xf numFmtId="164" fontId="4" fillId="0" borderId="7" xfId="0" applyNumberFormat="1" applyFont="1" applyFill="1" applyBorder="1" applyAlignment="1"/>
    <xf numFmtId="164" fontId="0" fillId="0" borderId="43" xfId="0" applyNumberFormat="1" applyBorder="1"/>
    <xf numFmtId="0" fontId="0" fillId="0" borderId="46" xfId="0" applyBorder="1"/>
    <xf numFmtId="3" fontId="5" fillId="0" borderId="0" xfId="0" applyNumberFormat="1" applyFont="1"/>
    <xf numFmtId="0" fontId="0" fillId="0" borderId="44" xfId="0" applyBorder="1"/>
    <xf numFmtId="0" fontId="5" fillId="0" borderId="0" xfId="0" applyFont="1" applyFill="1"/>
    <xf numFmtId="6" fontId="7" fillId="0" borderId="0" xfId="0" applyNumberFormat="1" applyFont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3" fontId="5" fillId="0" borderId="0" xfId="0" applyNumberFormat="1" applyFont="1" applyFill="1"/>
    <xf numFmtId="4" fontId="0" fillId="0" borderId="0" xfId="0" applyNumberFormat="1" applyBorder="1"/>
    <xf numFmtId="0" fontId="0" fillId="0" borderId="44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9" xfId="0" applyBorder="1"/>
    <xf numFmtId="3" fontId="0" fillId="0" borderId="20" xfId="0" applyNumberFormat="1" applyBorder="1"/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right"/>
    </xf>
    <xf numFmtId="3" fontId="0" fillId="0" borderId="32" xfId="0" applyNumberFormat="1" applyBorder="1"/>
    <xf numFmtId="0" fontId="0" fillId="0" borderId="36" xfId="0" applyBorder="1"/>
    <xf numFmtId="3" fontId="0" fillId="0" borderId="34" xfId="0" applyNumberFormat="1" applyBorder="1"/>
    <xf numFmtId="0" fontId="0" fillId="0" borderId="34" xfId="0" applyBorder="1"/>
    <xf numFmtId="3" fontId="0" fillId="0" borderId="0" xfId="0" applyNumberFormat="1"/>
    <xf numFmtId="0" fontId="0" fillId="0" borderId="1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4" xfId="0" applyNumberFormat="1" applyBorder="1"/>
    <xf numFmtId="4" fontId="0" fillId="0" borderId="19" xfId="0" applyNumberFormat="1" applyBorder="1"/>
    <xf numFmtId="4" fontId="0" fillId="0" borderId="20" xfId="0" applyNumberFormat="1" applyBorder="1"/>
    <xf numFmtId="4" fontId="0" fillId="0" borderId="2" xfId="0" applyNumberFormat="1" applyBorder="1"/>
    <xf numFmtId="4" fontId="0" fillId="0" borderId="3" xfId="0" applyNumberFormat="1" applyBorder="1"/>
    <xf numFmtId="4" fontId="0" fillId="0" borderId="4" xfId="0" applyNumberFormat="1" applyBorder="1"/>
    <xf numFmtId="0" fontId="8" fillId="0" borderId="7" xfId="0" applyFont="1" applyFill="1" applyBorder="1" applyAlignment="1">
      <alignment horizontal="center"/>
    </xf>
    <xf numFmtId="0" fontId="5" fillId="0" borderId="0" xfId="0" applyFont="1" applyBorder="1" applyAlignment="1"/>
    <xf numFmtId="3" fontId="0" fillId="0" borderId="33" xfId="0" applyNumberFormat="1" applyBorder="1" applyAlignment="1"/>
    <xf numFmtId="3" fontId="0" fillId="0" borderId="24" xfId="0" applyNumberFormat="1" applyBorder="1" applyAlignment="1"/>
    <xf numFmtId="164" fontId="0" fillId="0" borderId="47" xfId="0" applyNumberFormat="1" applyBorder="1" applyAlignment="1"/>
    <xf numFmtId="3" fontId="0" fillId="0" borderId="32" xfId="0" applyNumberFormat="1" applyBorder="1" applyAlignment="1"/>
    <xf numFmtId="3" fontId="0" fillId="0" borderId="48" xfId="0" applyNumberFormat="1" applyBorder="1" applyAlignment="1"/>
    <xf numFmtId="164" fontId="0" fillId="0" borderId="34" xfId="0" applyNumberFormat="1" applyBorder="1" applyAlignment="1"/>
    <xf numFmtId="164" fontId="4" fillId="0" borderId="49" xfId="0" applyNumberFormat="1" applyFont="1" applyFill="1" applyBorder="1" applyAlignment="1"/>
    <xf numFmtId="0" fontId="0" fillId="0" borderId="36" xfId="0" applyBorder="1" applyAlignment="1"/>
    <xf numFmtId="164" fontId="4" fillId="0" borderId="50" xfId="0" applyNumberFormat="1" applyFont="1" applyFill="1" applyBorder="1" applyAlignment="1"/>
    <xf numFmtId="3" fontId="0" fillId="0" borderId="2" xfId="0" applyNumberFormat="1" applyBorder="1" applyAlignment="1"/>
    <xf numFmtId="3" fontId="0" fillId="0" borderId="49" xfId="0" applyNumberFormat="1" applyBorder="1" applyAlignment="1"/>
    <xf numFmtId="164" fontId="0" fillId="0" borderId="44" xfId="0" applyNumberFormat="1" applyBorder="1" applyAlignment="1"/>
    <xf numFmtId="164" fontId="0" fillId="0" borderId="45" xfId="0" applyNumberFormat="1" applyBorder="1" applyAlignment="1"/>
    <xf numFmtId="164" fontId="0" fillId="0" borderId="43" xfId="0" applyNumberFormat="1" applyBorder="1" applyAlignment="1"/>
    <xf numFmtId="0" fontId="8" fillId="2" borderId="38" xfId="0" applyFont="1" applyFill="1" applyBorder="1" applyAlignment="1">
      <alignment horizontal="center" vertical="center"/>
    </xf>
    <xf numFmtId="0" fontId="8" fillId="2" borderId="52" xfId="0" applyFont="1" applyFill="1" applyBorder="1" applyAlignment="1">
      <alignment horizontal="center"/>
    </xf>
    <xf numFmtId="0" fontId="8" fillId="2" borderId="53" xfId="0" applyFont="1" applyFill="1" applyBorder="1" applyAlignment="1">
      <alignment horizontal="center" vertical="center"/>
    </xf>
    <xf numFmtId="0" fontId="12" fillId="0" borderId="7" xfId="0" applyFont="1" applyFill="1" applyBorder="1" applyAlignment="1"/>
    <xf numFmtId="6" fontId="7" fillId="0" borderId="0" xfId="0" applyNumberFormat="1" applyFont="1" applyAlignment="1"/>
    <xf numFmtId="0" fontId="12" fillId="0" borderId="0" xfId="0" applyFont="1" applyFill="1" applyBorder="1" applyAlignment="1"/>
    <xf numFmtId="0" fontId="12" fillId="2" borderId="62" xfId="0" applyFont="1" applyFill="1" applyBorder="1" applyAlignment="1">
      <alignment horizontal="center"/>
    </xf>
    <xf numFmtId="0" fontId="8" fillId="2" borderId="63" xfId="0" applyFont="1" applyFill="1" applyBorder="1" applyAlignment="1">
      <alignment horizontal="center"/>
    </xf>
    <xf numFmtId="0" fontId="8" fillId="2" borderId="64" xfId="0" applyFont="1" applyFill="1" applyBorder="1" applyAlignment="1">
      <alignment horizontal="center"/>
    </xf>
    <xf numFmtId="0" fontId="8" fillId="2" borderId="68" xfId="0" applyFont="1" applyFill="1" applyBorder="1" applyAlignment="1">
      <alignment horizontal="center"/>
    </xf>
    <xf numFmtId="0" fontId="8" fillId="2" borderId="40" xfId="0" applyFont="1" applyFill="1" applyBorder="1" applyAlignment="1">
      <alignment horizontal="center"/>
    </xf>
    <xf numFmtId="0" fontId="8" fillId="2" borderId="39" xfId="0" applyFont="1" applyFill="1" applyBorder="1" applyAlignment="1">
      <alignment horizontal="center"/>
    </xf>
    <xf numFmtId="0" fontId="8" fillId="2" borderId="75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6" fontId="8" fillId="2" borderId="0" xfId="0" applyNumberFormat="1" applyFont="1" applyFill="1" applyBorder="1" applyAlignment="1">
      <alignment horizontal="center"/>
    </xf>
    <xf numFmtId="0" fontId="8" fillId="2" borderId="78" xfId="0" applyFont="1" applyFill="1" applyBorder="1" applyAlignment="1">
      <alignment horizontal="center"/>
    </xf>
    <xf numFmtId="0" fontId="8" fillId="2" borderId="79" xfId="0" applyFont="1" applyFill="1" applyBorder="1" applyAlignment="1">
      <alignment horizontal="center"/>
    </xf>
    <xf numFmtId="0" fontId="8" fillId="2" borderId="82" xfId="0" applyFont="1" applyFill="1" applyBorder="1" applyAlignment="1">
      <alignment horizontal="center"/>
    </xf>
    <xf numFmtId="0" fontId="8" fillId="2" borderId="83" xfId="0" applyFont="1" applyFill="1" applyBorder="1" applyAlignment="1">
      <alignment horizontal="center"/>
    </xf>
    <xf numFmtId="0" fontId="8" fillId="2" borderId="84" xfId="0" applyFont="1" applyFill="1" applyBorder="1" applyAlignment="1">
      <alignment horizontal="center"/>
    </xf>
    <xf numFmtId="3" fontId="0" fillId="0" borderId="24" xfId="0" applyNumberFormat="1" applyBorder="1"/>
    <xf numFmtId="3" fontId="9" fillId="0" borderId="25" xfId="0" applyNumberFormat="1" applyFont="1" applyBorder="1"/>
    <xf numFmtId="3" fontId="9" fillId="0" borderId="24" xfId="0" applyNumberFormat="1" applyFont="1" applyBorder="1"/>
    <xf numFmtId="3" fontId="9" fillId="0" borderId="85" xfId="0" applyNumberFormat="1" applyFont="1" applyBorder="1"/>
    <xf numFmtId="3" fontId="0" fillId="0" borderId="27" xfId="0" applyNumberFormat="1" applyBorder="1"/>
    <xf numFmtId="3" fontId="7" fillId="0" borderId="27" xfId="0" applyNumberFormat="1" applyFont="1" applyBorder="1"/>
    <xf numFmtId="164" fontId="0" fillId="0" borderId="24" xfId="0" applyNumberFormat="1" applyBorder="1"/>
    <xf numFmtId="164" fontId="9" fillId="0" borderId="25" xfId="0" applyNumberFormat="1" applyFont="1" applyBorder="1"/>
    <xf numFmtId="164" fontId="9" fillId="0" borderId="24" xfId="0" applyNumberFormat="1" applyFont="1" applyBorder="1"/>
    <xf numFmtId="164" fontId="9" fillId="0" borderId="85" xfId="0" applyNumberFormat="1" applyFont="1" applyBorder="1"/>
    <xf numFmtId="164" fontId="0" fillId="0" borderId="85" xfId="0" applyNumberFormat="1" applyBorder="1"/>
    <xf numFmtId="164" fontId="0" fillId="0" borderId="27" xfId="0" applyNumberFormat="1" applyBorder="1"/>
    <xf numFmtId="164" fontId="7" fillId="0" borderId="27" xfId="0" applyNumberFormat="1" applyFont="1" applyBorder="1"/>
    <xf numFmtId="2" fontId="0" fillId="0" borderId="24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7" fillId="0" borderId="27" xfId="0" applyNumberFormat="1" applyFont="1" applyBorder="1" applyAlignment="1">
      <alignment horizontal="center"/>
    </xf>
    <xf numFmtId="0" fontId="8" fillId="2" borderId="86" xfId="0" applyFont="1" applyFill="1" applyBorder="1" applyAlignment="1">
      <alignment horizontal="center"/>
    </xf>
    <xf numFmtId="3" fontId="7" fillId="0" borderId="31" xfId="0" applyNumberFormat="1" applyFont="1" applyBorder="1"/>
    <xf numFmtId="164" fontId="7" fillId="0" borderId="31" xfId="0" applyNumberFormat="1" applyFont="1" applyBorder="1"/>
    <xf numFmtId="2" fontId="7" fillId="0" borderId="31" xfId="0" applyNumberFormat="1" applyFont="1" applyBorder="1"/>
    <xf numFmtId="3" fontId="0" fillId="0" borderId="33" xfId="0" applyNumberFormat="1" applyBorder="1"/>
    <xf numFmtId="3" fontId="7" fillId="0" borderId="31" xfId="0" applyNumberFormat="1" applyFont="1" applyBorder="1" applyAlignment="1">
      <alignment horizontal="center"/>
    </xf>
    <xf numFmtId="164" fontId="0" fillId="0" borderId="33" xfId="0" applyNumberFormat="1" applyBorder="1"/>
    <xf numFmtId="164" fontId="7" fillId="0" borderId="31" xfId="0" applyNumberFormat="1" applyFon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2" fontId="7" fillId="0" borderId="31" xfId="0" applyNumberFormat="1" applyFont="1" applyBorder="1" applyAlignment="1">
      <alignment horizontal="center"/>
    </xf>
    <xf numFmtId="3" fontId="7" fillId="0" borderId="31" xfId="0" applyNumberFormat="1" applyFont="1" applyFill="1" applyBorder="1"/>
    <xf numFmtId="9" fontId="7" fillId="0" borderId="31" xfId="0" applyNumberFormat="1" applyFont="1" applyBorder="1"/>
    <xf numFmtId="2" fontId="0" fillId="0" borderId="33" xfId="0" applyNumberFormat="1" applyBorder="1"/>
    <xf numFmtId="2" fontId="0" fillId="0" borderId="24" xfId="0" applyNumberFormat="1" applyBorder="1"/>
    <xf numFmtId="3" fontId="0" fillId="0" borderId="48" xfId="0" applyNumberFormat="1" applyBorder="1"/>
    <xf numFmtId="3" fontId="0" fillId="0" borderId="49" xfId="0" applyNumberFormat="1" applyBorder="1"/>
    <xf numFmtId="3" fontId="0" fillId="0" borderId="50" xfId="0" applyNumberFormat="1" applyBorder="1"/>
    <xf numFmtId="4" fontId="0" fillId="0" borderId="48" xfId="0" applyNumberFormat="1" applyBorder="1"/>
    <xf numFmtId="4" fontId="0" fillId="0" borderId="49" xfId="0" applyNumberFormat="1" applyBorder="1"/>
    <xf numFmtId="4" fontId="0" fillId="0" borderId="50" xfId="0" applyNumberFormat="1" applyBorder="1"/>
    <xf numFmtId="164" fontId="0" fillId="0" borderId="0" xfId="0" applyNumberFormat="1" applyFont="1" applyBorder="1"/>
    <xf numFmtId="0" fontId="8" fillId="2" borderId="60" xfId="0" applyFont="1" applyFill="1" applyBorder="1" applyAlignment="1">
      <alignment horizontal="center"/>
    </xf>
    <xf numFmtId="0" fontId="8" fillId="2" borderId="87" xfId="0" applyFont="1" applyFill="1" applyBorder="1" applyAlignment="1">
      <alignment horizontal="center"/>
    </xf>
    <xf numFmtId="0" fontId="7" fillId="0" borderId="2" xfId="0" applyFont="1" applyBorder="1"/>
    <xf numFmtId="3" fontId="7" fillId="0" borderId="7" xfId="0" applyNumberFormat="1" applyFont="1" applyBorder="1"/>
    <xf numFmtId="3" fontId="0" fillId="0" borderId="32" xfId="0" applyNumberFormat="1" applyFont="1" applyBorder="1"/>
    <xf numFmtId="3" fontId="0" fillId="0" borderId="33" xfId="0" applyNumberFormat="1" applyFont="1" applyBorder="1"/>
    <xf numFmtId="3" fontId="0" fillId="0" borderId="34" xfId="0" applyNumberFormat="1" applyFont="1" applyBorder="1"/>
    <xf numFmtId="3" fontId="0" fillId="0" borderId="24" xfId="0" applyNumberFormat="1" applyFont="1" applyBorder="1"/>
    <xf numFmtId="3" fontId="7" fillId="0" borderId="35" xfId="0" applyNumberFormat="1" applyFont="1" applyBorder="1"/>
    <xf numFmtId="164" fontId="0" fillId="0" borderId="33" xfId="0" applyNumberFormat="1" applyFont="1" applyBorder="1"/>
    <xf numFmtId="164" fontId="0" fillId="0" borderId="24" xfId="0" applyNumberFormat="1" applyFont="1" applyBorder="1"/>
    <xf numFmtId="3" fontId="0" fillId="0" borderId="2" xfId="0" applyNumberFormat="1" applyFont="1" applyBorder="1"/>
    <xf numFmtId="164" fontId="4" fillId="0" borderId="8" xfId="0" applyNumberFormat="1" applyFont="1" applyFill="1" applyBorder="1" applyAlignment="1"/>
    <xf numFmtId="164" fontId="4" fillId="0" borderId="20" xfId="0" applyNumberFormat="1" applyFont="1" applyFill="1" applyBorder="1" applyAlignment="1"/>
    <xf numFmtId="164" fontId="4" fillId="0" borderId="14" xfId="0" applyNumberFormat="1" applyFont="1" applyFill="1" applyBorder="1" applyAlignment="1"/>
    <xf numFmtId="164" fontId="4" fillId="0" borderId="0" xfId="0" applyNumberFormat="1" applyFont="1" applyFill="1" applyBorder="1" applyAlignment="1"/>
    <xf numFmtId="0" fontId="8" fillId="2" borderId="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3" fontId="0" fillId="0" borderId="6" xfId="0" applyNumberFormat="1" applyBorder="1"/>
    <xf numFmtId="3" fontId="0" fillId="0" borderId="88" xfId="0" applyNumberFormat="1" applyBorder="1"/>
    <xf numFmtId="3" fontId="0" fillId="0" borderId="7" xfId="0" applyNumberFormat="1" applyBorder="1"/>
    <xf numFmtId="0" fontId="0" fillId="0" borderId="7" xfId="0" applyBorder="1" applyAlignment="1">
      <alignment horizontal="center"/>
    </xf>
    <xf numFmtId="0" fontId="0" fillId="0" borderId="18" xfId="0" applyBorder="1"/>
    <xf numFmtId="4" fontId="0" fillId="0" borderId="6" xfId="0" applyNumberFormat="1" applyBorder="1"/>
    <xf numFmtId="4" fontId="0" fillId="0" borderId="88" xfId="0" applyNumberFormat="1" applyBorder="1"/>
    <xf numFmtId="4" fontId="0" fillId="0" borderId="7" xfId="0" applyNumberFormat="1" applyBorder="1"/>
    <xf numFmtId="4" fontId="0" fillId="0" borderId="8" xfId="0" applyNumberFormat="1" applyBorder="1"/>
    <xf numFmtId="3" fontId="0" fillId="0" borderId="31" xfId="0" applyNumberFormat="1" applyBorder="1"/>
    <xf numFmtId="164" fontId="0" fillId="0" borderId="32" xfId="0" applyNumberFormat="1" applyBorder="1"/>
    <xf numFmtId="164" fontId="0" fillId="0" borderId="34" xfId="0" applyNumberFormat="1" applyBorder="1"/>
    <xf numFmtId="164" fontId="0" fillId="0" borderId="36" xfId="0" applyNumberFormat="1" applyBorder="1"/>
    <xf numFmtId="0" fontId="8" fillId="2" borderId="6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3" fontId="0" fillId="0" borderId="20" xfId="0" applyNumberFormat="1" applyBorder="1" applyAlignment="1"/>
    <xf numFmtId="164" fontId="4" fillId="0" borderId="4" xfId="0" applyNumberFormat="1" applyFont="1" applyFill="1" applyBorder="1" applyAlignment="1"/>
    <xf numFmtId="3" fontId="0" fillId="0" borderId="0" xfId="0" applyNumberFormat="1" applyBorder="1" applyAlignment="1"/>
    <xf numFmtId="0" fontId="8" fillId="2" borderId="68" xfId="0" applyFont="1" applyFill="1" applyBorder="1" applyAlignment="1">
      <alignment horizontal="center" vertical="center"/>
    </xf>
    <xf numFmtId="0" fontId="5" fillId="0" borderId="1" xfId="0" applyFont="1" applyBorder="1" applyAlignment="1"/>
    <xf numFmtId="0" fontId="5" fillId="0" borderId="7" xfId="0" applyFont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9" fillId="0" borderId="20" xfId="0" applyFont="1" applyBorder="1"/>
    <xf numFmtId="0" fontId="9" fillId="0" borderId="14" xfId="0" applyFont="1" applyBorder="1"/>
    <xf numFmtId="0" fontId="13" fillId="0" borderId="19" xfId="0" applyFont="1" applyBorder="1"/>
    <xf numFmtId="3" fontId="9" fillId="0" borderId="19" xfId="0" applyNumberFormat="1" applyFont="1" applyBorder="1"/>
    <xf numFmtId="3" fontId="9" fillId="0" borderId="33" xfId="0" applyNumberFormat="1" applyFont="1" applyBorder="1"/>
    <xf numFmtId="164" fontId="9" fillId="0" borderId="19" xfId="0" applyNumberFormat="1" applyFont="1" applyBorder="1"/>
    <xf numFmtId="164" fontId="9" fillId="0" borderId="33" xfId="0" applyNumberFormat="1" applyFont="1" applyBorder="1"/>
    <xf numFmtId="164" fontId="16" fillId="0" borderId="18" xfId="0" applyNumberFormat="1" applyFont="1" applyFill="1" applyBorder="1" applyAlignment="1"/>
    <xf numFmtId="164" fontId="16" fillId="0" borderId="4" xfId="0" applyNumberFormat="1" applyFont="1" applyFill="1" applyBorder="1" applyAlignment="1"/>
    <xf numFmtId="164" fontId="16" fillId="0" borderId="27" xfId="0" applyNumberFormat="1" applyFont="1" applyFill="1" applyBorder="1" applyAlignment="1"/>
    <xf numFmtId="164" fontId="16" fillId="0" borderId="0" xfId="0" applyNumberFormat="1" applyFont="1" applyBorder="1"/>
    <xf numFmtId="164" fontId="16" fillId="0" borderId="2" xfId="0" applyNumberFormat="1" applyFont="1" applyFill="1" applyBorder="1" applyAlignment="1"/>
    <xf numFmtId="164" fontId="16" fillId="0" borderId="24" xfId="0" applyNumberFormat="1" applyFont="1" applyFill="1" applyBorder="1" applyAlignment="1"/>
    <xf numFmtId="164" fontId="16" fillId="0" borderId="20" xfId="0" applyNumberFormat="1" applyFont="1" applyFill="1" applyBorder="1" applyAlignment="1"/>
    <xf numFmtId="164" fontId="16" fillId="0" borderId="33" xfId="0" applyNumberFormat="1" applyFont="1" applyFill="1" applyBorder="1" applyAlignment="1"/>
    <xf numFmtId="164" fontId="16" fillId="0" borderId="19" xfId="0" applyNumberFormat="1" applyFont="1" applyFill="1" applyBorder="1" applyAlignment="1"/>
    <xf numFmtId="164" fontId="16" fillId="0" borderId="3" xfId="0" applyNumberFormat="1" applyFont="1" applyFill="1" applyBorder="1" applyAlignment="1"/>
    <xf numFmtId="164" fontId="16" fillId="0" borderId="0" xfId="0" applyNumberFormat="1" applyFont="1" applyFill="1" applyBorder="1" applyAlignment="1"/>
    <xf numFmtId="164" fontId="9" fillId="0" borderId="20" xfId="0" applyNumberFormat="1" applyFont="1" applyBorder="1"/>
    <xf numFmtId="164" fontId="9" fillId="0" borderId="4" xfId="0" applyNumberFormat="1" applyFont="1" applyBorder="1"/>
    <xf numFmtId="164" fontId="9" fillId="0" borderId="27" xfId="0" applyNumberFormat="1" applyFont="1" applyBorder="1"/>
    <xf numFmtId="0" fontId="0" fillId="0" borderId="0" xfId="0" applyFont="1" applyBorder="1"/>
    <xf numFmtId="0" fontId="0" fillId="0" borderId="0" xfId="0" applyFont="1" applyFill="1" applyBorder="1"/>
    <xf numFmtId="0" fontId="9" fillId="0" borderId="1" xfId="0" applyFont="1" applyBorder="1"/>
    <xf numFmtId="0" fontId="9" fillId="0" borderId="4" xfId="0" applyFont="1" applyBorder="1"/>
    <xf numFmtId="0" fontId="9" fillId="0" borderId="5" xfId="0" applyFont="1" applyBorder="1"/>
    <xf numFmtId="3" fontId="0" fillId="0" borderId="3" xfId="0" applyNumberFormat="1" applyFont="1" applyBorder="1"/>
    <xf numFmtId="3" fontId="0" fillId="0" borderId="27" xfId="0" applyNumberFormat="1" applyFont="1" applyBorder="1"/>
    <xf numFmtId="164" fontId="0" fillId="0" borderId="4" xfId="0" applyNumberFormat="1" applyFont="1" applyBorder="1"/>
    <xf numFmtId="164" fontId="0" fillId="0" borderId="27" xfId="0" applyNumberFormat="1" applyFont="1" applyBorder="1"/>
    <xf numFmtId="164" fontId="16" fillId="0" borderId="17" xfId="0" applyNumberFormat="1" applyFont="1" applyFill="1" applyBorder="1" applyAlignment="1"/>
    <xf numFmtId="2" fontId="4" fillId="0" borderId="3" xfId="0" applyNumberFormat="1" applyFont="1" applyBorder="1" applyAlignment="1">
      <alignment horizontal="center"/>
    </xf>
    <xf numFmtId="2" fontId="4" fillId="0" borderId="27" xfId="0" applyNumberFormat="1" applyFont="1" applyBorder="1" applyAlignment="1">
      <alignment horizontal="center"/>
    </xf>
    <xf numFmtId="2" fontId="16" fillId="0" borderId="2" xfId="0" applyNumberFormat="1" applyFont="1" applyBorder="1" applyAlignment="1">
      <alignment horizontal="center"/>
    </xf>
    <xf numFmtId="2" fontId="16" fillId="0" borderId="24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2" fontId="4" fillId="0" borderId="31" xfId="0" applyNumberFormat="1" applyFont="1" applyBorder="1" applyAlignment="1">
      <alignment horizontal="center"/>
    </xf>
    <xf numFmtId="2" fontId="16" fillId="0" borderId="3" xfId="0" applyNumberFormat="1" applyFont="1" applyBorder="1" applyAlignment="1">
      <alignment horizontal="center"/>
    </xf>
    <xf numFmtId="2" fontId="16" fillId="0" borderId="27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4" fontId="0" fillId="0" borderId="24" xfId="0" applyNumberFormat="1" applyBorder="1"/>
    <xf numFmtId="4" fontId="0" fillId="0" borderId="89" xfId="0" applyNumberFormat="1" applyBorder="1"/>
    <xf numFmtId="4" fontId="0" fillId="0" borderId="90" xfId="0" applyNumberFormat="1" applyBorder="1"/>
    <xf numFmtId="4" fontId="0" fillId="0" borderId="91" xfId="0" applyNumberFormat="1" applyBorder="1"/>
    <xf numFmtId="0" fontId="14" fillId="0" borderId="0" xfId="0" applyFont="1" applyAlignment="1">
      <alignment horizontal="center"/>
    </xf>
    <xf numFmtId="0" fontId="8" fillId="2" borderId="59" xfId="0" applyFont="1" applyFill="1" applyBorder="1" applyAlignment="1">
      <alignment horizontal="center" vertical="center" wrapText="1"/>
    </xf>
    <xf numFmtId="0" fontId="8" fillId="2" borderId="51" xfId="0" applyFont="1" applyFill="1" applyBorder="1" applyAlignment="1">
      <alignment horizontal="center" vertical="center" wrapText="1"/>
    </xf>
    <xf numFmtId="0" fontId="8" fillId="2" borderId="77" xfId="0" applyFont="1" applyFill="1" applyBorder="1" applyAlignment="1">
      <alignment horizontal="center" vertical="center" wrapText="1"/>
    </xf>
    <xf numFmtId="0" fontId="8" fillId="2" borderId="86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4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58" xfId="0" applyFont="1" applyFill="1" applyBorder="1" applyAlignment="1">
      <alignment horizontal="center" vertical="center" wrapText="1"/>
    </xf>
    <xf numFmtId="0" fontId="8" fillId="2" borderId="60" xfId="0" applyFont="1" applyFill="1" applyBorder="1" applyAlignment="1">
      <alignment horizontal="center" vertical="center" wrapText="1"/>
    </xf>
    <xf numFmtId="0" fontId="8" fillId="2" borderId="54" xfId="0" applyFont="1" applyFill="1" applyBorder="1" applyAlignment="1">
      <alignment horizontal="center"/>
    </xf>
    <xf numFmtId="0" fontId="8" fillId="2" borderId="56" xfId="0" applyFont="1" applyFill="1" applyBorder="1" applyAlignment="1">
      <alignment horizontal="center"/>
    </xf>
    <xf numFmtId="0" fontId="8" fillId="2" borderId="55" xfId="0" applyFont="1" applyFill="1" applyBorder="1" applyAlignment="1">
      <alignment horizontal="center"/>
    </xf>
    <xf numFmtId="0" fontId="15" fillId="2" borderId="67" xfId="0" applyFont="1" applyFill="1" applyBorder="1" applyAlignment="1">
      <alignment horizontal="center" vertical="center" wrapText="1"/>
    </xf>
    <xf numFmtId="0" fontId="15" fillId="2" borderId="38" xfId="0" applyFont="1" applyFill="1" applyBorder="1" applyAlignment="1">
      <alignment horizontal="center" vertical="center" wrapText="1"/>
    </xf>
    <xf numFmtId="0" fontId="8" fillId="2" borderId="76" xfId="0" applyFont="1" applyFill="1" applyBorder="1" applyAlignment="1">
      <alignment horizontal="center"/>
    </xf>
    <xf numFmtId="0" fontId="15" fillId="2" borderId="52" xfId="0" applyFont="1" applyFill="1" applyBorder="1" applyAlignment="1">
      <alignment horizontal="center" vertical="center" wrapText="1"/>
    </xf>
    <xf numFmtId="0" fontId="15" fillId="2" borderId="53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8" fillId="3" borderId="42" xfId="0" applyFont="1" applyFill="1" applyBorder="1" applyAlignment="1">
      <alignment horizontal="center" vertical="center"/>
    </xf>
    <xf numFmtId="0" fontId="8" fillId="2" borderId="65" xfId="0" applyFont="1" applyFill="1" applyBorder="1" applyAlignment="1">
      <alignment horizontal="center"/>
    </xf>
    <xf numFmtId="0" fontId="8" fillId="2" borderId="66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67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61" xfId="0" applyFont="1" applyFill="1" applyBorder="1" applyAlignment="1">
      <alignment horizontal="center"/>
    </xf>
    <xf numFmtId="0" fontId="8" fillId="2" borderId="70" xfId="0" applyFont="1" applyFill="1" applyBorder="1" applyAlignment="1">
      <alignment horizontal="center"/>
    </xf>
    <xf numFmtId="0" fontId="8" fillId="2" borderId="69" xfId="0" applyFont="1" applyFill="1" applyBorder="1" applyAlignment="1">
      <alignment horizontal="center"/>
    </xf>
    <xf numFmtId="0" fontId="8" fillId="2" borderId="71" xfId="0" applyFont="1" applyFill="1" applyBorder="1" applyAlignment="1">
      <alignment horizontal="center"/>
    </xf>
    <xf numFmtId="0" fontId="8" fillId="2" borderId="80" xfId="0" applyFont="1" applyFill="1" applyBorder="1" applyAlignment="1">
      <alignment horizontal="center"/>
    </xf>
    <xf numFmtId="0" fontId="8" fillId="2" borderId="81" xfId="0" applyFont="1" applyFill="1" applyBorder="1" applyAlignment="1">
      <alignment horizontal="center"/>
    </xf>
    <xf numFmtId="6" fontId="8" fillId="2" borderId="19" xfId="0" applyNumberFormat="1" applyFont="1" applyFill="1" applyBorder="1" applyAlignment="1">
      <alignment horizontal="center"/>
    </xf>
    <xf numFmtId="0" fontId="8" fillId="2" borderId="58" xfId="0" applyFont="1" applyFill="1" applyBorder="1" applyAlignment="1">
      <alignment horizontal="center"/>
    </xf>
    <xf numFmtId="0" fontId="8" fillId="2" borderId="77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 vertical="center"/>
    </xf>
    <xf numFmtId="0" fontId="1" fillId="2" borderId="67" xfId="0" applyFont="1" applyFill="1" applyBorder="1" applyAlignment="1">
      <alignment horizontal="center"/>
    </xf>
    <xf numFmtId="0" fontId="12" fillId="2" borderId="20" xfId="0" applyFont="1" applyFill="1" applyBorder="1" applyAlignment="1">
      <alignment horizontal="center"/>
    </xf>
    <xf numFmtId="0" fontId="12" fillId="2" borderId="14" xfId="0" applyFont="1" applyFill="1" applyBorder="1" applyAlignment="1">
      <alignment horizontal="center"/>
    </xf>
    <xf numFmtId="0" fontId="8" fillId="2" borderId="72" xfId="0" applyFont="1" applyFill="1" applyBorder="1" applyAlignment="1">
      <alignment horizontal="center" vertical="center"/>
    </xf>
    <xf numFmtId="0" fontId="8" fillId="2" borderId="73" xfId="0" applyFont="1" applyFill="1" applyBorder="1" applyAlignment="1">
      <alignment horizontal="center" vertical="center"/>
    </xf>
    <xf numFmtId="0" fontId="8" fillId="2" borderId="74" xfId="0" applyFont="1" applyFill="1" applyBorder="1" applyAlignment="1">
      <alignment horizontal="center" vertical="center"/>
    </xf>
    <xf numFmtId="0" fontId="12" fillId="2" borderId="67" xfId="0" applyFont="1" applyFill="1" applyBorder="1" applyAlignment="1">
      <alignment horizontal="center"/>
    </xf>
    <xf numFmtId="49" fontId="8" fillId="2" borderId="19" xfId="0" applyNumberFormat="1" applyFont="1" applyFill="1" applyBorder="1" applyAlignment="1">
      <alignment horizontal="center"/>
    </xf>
    <xf numFmtId="49" fontId="8" fillId="2" borderId="20" xfId="0" applyNumberFormat="1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57" xfId="0" applyFont="1" applyFill="1" applyBorder="1" applyAlignment="1">
      <alignment horizontal="center" vertical="center"/>
    </xf>
    <xf numFmtId="0" fontId="8" fillId="2" borderId="92" xfId="0" applyFont="1" applyFill="1" applyBorder="1" applyAlignment="1">
      <alignment horizontal="center" wrapText="1"/>
    </xf>
    <xf numFmtId="164" fontId="4" fillId="0" borderId="91" xfId="0" applyNumberFormat="1" applyFont="1" applyFill="1" applyBorder="1" applyAlignment="1">
      <alignment horizontal="center"/>
    </xf>
    <xf numFmtId="0" fontId="8" fillId="2" borderId="56" xfId="0" applyFont="1" applyFill="1" applyBorder="1" applyAlignment="1">
      <alignment horizontal="center" vertical="center" wrapText="1"/>
    </xf>
    <xf numFmtId="0" fontId="8" fillId="2" borderId="93" xfId="0" applyFont="1" applyFill="1" applyBorder="1" applyAlignment="1">
      <alignment horizontal="center" vertical="center"/>
    </xf>
    <xf numFmtId="0" fontId="8" fillId="2" borderId="54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wrapText="1"/>
    </xf>
  </cellXfs>
  <cellStyles count="2">
    <cellStyle name="Hiperligação" xfId="1" builtinId="8"/>
    <cellStyle name="Normal" xfId="0" builtinId="0"/>
  </cellStyles>
  <dxfs count="20"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</dxfs>
  <tableStyles count="0" defaultTableStyle="TableStyleMedium2" defaultPivotStyle="PivotStyleLight16"/>
  <colors>
    <mruColors>
      <color rgb="FFB0DA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'1'!$A$6</c:f>
              <c:strCache>
                <c:ptCount val="1"/>
                <c:pt idx="0">
                  <c:v>Exportações (1)</c:v>
                </c:pt>
              </c:strCache>
            </c:strRef>
          </c:tx>
          <c:invertIfNegative val="0"/>
          <c:val>
            <c:numRef>
              <c:f>'1'!$B$6:$L$6</c:f>
              <c:numCache>
                <c:formatCode>#,##0</c:formatCode>
                <c:ptCount val="11"/>
                <c:pt idx="0">
                  <c:v>595986.61599999934</c:v>
                </c:pt>
                <c:pt idx="1">
                  <c:v>575965.5770000004</c:v>
                </c:pt>
                <c:pt idx="2">
                  <c:v>544011.29100000043</c:v>
                </c:pt>
                <c:pt idx="3">
                  <c:v>614380.20499999926</c:v>
                </c:pt>
                <c:pt idx="4">
                  <c:v>656918.26000000106</c:v>
                </c:pt>
                <c:pt idx="5">
                  <c:v>703504.83500000078</c:v>
                </c:pt>
                <c:pt idx="6">
                  <c:v>720793.56200000143</c:v>
                </c:pt>
                <c:pt idx="7">
                  <c:v>726284.80299999879</c:v>
                </c:pt>
                <c:pt idx="8">
                  <c:v>735533.90500000014</c:v>
                </c:pt>
                <c:pt idx="9">
                  <c:v>723670.50300000003</c:v>
                </c:pt>
                <c:pt idx="10">
                  <c:v>779036.33099999977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1635104"/>
        <c:axId val="261635664"/>
      </c:barChart>
      <c:catAx>
        <c:axId val="261635104"/>
        <c:scaling>
          <c:orientation val="minMax"/>
        </c:scaling>
        <c:delete val="1"/>
        <c:axPos val="b"/>
        <c:majorTickMark val="out"/>
        <c:minorTickMark val="none"/>
        <c:tickLblPos val="nextTo"/>
        <c:crossAx val="261635664"/>
        <c:crosses val="autoZero"/>
        <c:auto val="1"/>
        <c:lblAlgn val="ctr"/>
        <c:lblOffset val="100"/>
        <c:noMultiLvlLbl val="0"/>
      </c:catAx>
      <c:valAx>
        <c:axId val="26163566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261635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'1'!$A$28</c:f>
              <c:strCache>
                <c:ptCount val="1"/>
                <c:pt idx="0">
                  <c:v>Exportações (1)</c:v>
                </c:pt>
              </c:strCache>
            </c:strRef>
          </c:tx>
          <c:invertIfNegative val="0"/>
          <c:val>
            <c:numRef>
              <c:f>'1'!$B$28:$L$28</c:f>
              <c:numCache>
                <c:formatCode>#,##0</c:formatCode>
                <c:ptCount val="11"/>
                <c:pt idx="0">
                  <c:v>203692.62899999981</c:v>
                </c:pt>
                <c:pt idx="1">
                  <c:v>204985.89900000018</c:v>
                </c:pt>
                <c:pt idx="2">
                  <c:v>199789.29300000027</c:v>
                </c:pt>
                <c:pt idx="3">
                  <c:v>228223.55300000019</c:v>
                </c:pt>
                <c:pt idx="4">
                  <c:v>265930.68800000026</c:v>
                </c:pt>
                <c:pt idx="5">
                  <c:v>297477.92300000013</c:v>
                </c:pt>
                <c:pt idx="6">
                  <c:v>313201.62099999894</c:v>
                </c:pt>
                <c:pt idx="7">
                  <c:v>319331.63400000043</c:v>
                </c:pt>
                <c:pt idx="8">
                  <c:v>313646.51399999997</c:v>
                </c:pt>
                <c:pt idx="9">
                  <c:v>292733.26400000002</c:v>
                </c:pt>
                <c:pt idx="10">
                  <c:v>336060.60700000002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5060016"/>
        <c:axId val="265060576"/>
      </c:barChart>
      <c:catAx>
        <c:axId val="2650600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5060576"/>
        <c:crosses val="autoZero"/>
        <c:auto val="1"/>
        <c:lblAlgn val="ctr"/>
        <c:lblOffset val="100"/>
        <c:noMultiLvlLbl val="0"/>
      </c:catAx>
      <c:valAx>
        <c:axId val="26506057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2650600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'1'!$A$30</c:f>
              <c:strCache>
                <c:ptCount val="1"/>
                <c:pt idx="0">
                  <c:v>Importações (2)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'1'!$B$30:$L$30</c:f>
              <c:numCache>
                <c:formatCode>#,##0</c:formatCode>
                <c:ptCount val="11"/>
                <c:pt idx="0">
                  <c:v>575.60500000000002</c:v>
                </c:pt>
                <c:pt idx="1">
                  <c:v>741.03499999999963</c:v>
                </c:pt>
                <c:pt idx="2">
                  <c:v>1388.8809999999992</c:v>
                </c:pt>
                <c:pt idx="3">
                  <c:v>899.43599999999992</c:v>
                </c:pt>
                <c:pt idx="4">
                  <c:v>1170.3489999999999</c:v>
                </c:pt>
                <c:pt idx="5">
                  <c:v>1022.7370000000001</c:v>
                </c:pt>
                <c:pt idx="6">
                  <c:v>1030.066</c:v>
                </c:pt>
                <c:pt idx="7">
                  <c:v>1010.0199999999998</c:v>
                </c:pt>
                <c:pt idx="8">
                  <c:v>1183.202</c:v>
                </c:pt>
                <c:pt idx="9">
                  <c:v>1121.55</c:v>
                </c:pt>
                <c:pt idx="10">
                  <c:v>1027.1999999999998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5062816"/>
        <c:axId val="265063376"/>
      </c:barChart>
      <c:catAx>
        <c:axId val="2650628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5063376"/>
        <c:crosses val="autoZero"/>
        <c:auto val="1"/>
        <c:lblAlgn val="ctr"/>
        <c:lblOffset val="100"/>
        <c:noMultiLvlLbl val="0"/>
      </c:catAx>
      <c:valAx>
        <c:axId val="26506337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265062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'1'!$A$32</c:f>
              <c:strCache>
                <c:ptCount val="1"/>
                <c:pt idx="0">
                  <c:v>Saldo [ (1)-(2) ]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val>
            <c:numRef>
              <c:f>'1'!$B$32:$L$32</c:f>
              <c:numCache>
                <c:formatCode>#,##0</c:formatCode>
                <c:ptCount val="11"/>
                <c:pt idx="0">
                  <c:v>203117.0239999998</c:v>
                </c:pt>
                <c:pt idx="1">
                  <c:v>204244.86400000018</c:v>
                </c:pt>
                <c:pt idx="2">
                  <c:v>198400.41200000027</c:v>
                </c:pt>
                <c:pt idx="3">
                  <c:v>227324.1170000002</c:v>
                </c:pt>
                <c:pt idx="4">
                  <c:v>264760.33900000027</c:v>
                </c:pt>
                <c:pt idx="5">
                  <c:v>296455.1860000001</c:v>
                </c:pt>
                <c:pt idx="6">
                  <c:v>312171.55499999895</c:v>
                </c:pt>
                <c:pt idx="7">
                  <c:v>318321.61400000041</c:v>
                </c:pt>
                <c:pt idx="8">
                  <c:v>312463.31199999998</c:v>
                </c:pt>
                <c:pt idx="9">
                  <c:v>291611.71400000004</c:v>
                </c:pt>
                <c:pt idx="10">
                  <c:v>335033.40700000001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5065616"/>
        <c:axId val="265066176"/>
      </c:barChart>
      <c:catAx>
        <c:axId val="265065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5066176"/>
        <c:crosses val="autoZero"/>
        <c:auto val="1"/>
        <c:lblAlgn val="ctr"/>
        <c:lblOffset val="100"/>
        <c:noMultiLvlLbl val="0"/>
      </c:catAx>
      <c:valAx>
        <c:axId val="26506617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2650656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lineChart>
        <c:grouping val="stacked"/>
        <c:varyColors val="0"/>
        <c:ser>
          <c:idx val="0"/>
          <c:order val="0"/>
          <c:tx>
            <c:strRef>
              <c:f>'[1]1'!$A$12</c:f>
              <c:strCache>
                <c:ptCount val="1"/>
                <c:pt idx="0">
                  <c:v>Cobertura [ (1) / (2) ]</c:v>
                </c:pt>
              </c:strCache>
            </c:strRef>
          </c:tx>
          <c:marker>
            <c:symbol val="none"/>
          </c:marker>
          <c:cat>
            <c:numRef>
              <c:f>'[1]1'!$B$5:$F$5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'[1]1'!$B$12:$F$12</c:f>
              <c:numCache>
                <c:formatCode>General</c:formatCode>
                <c:ptCount val="5"/>
                <c:pt idx="0">
                  <c:v>9.4217210737695982</c:v>
                </c:pt>
                <c:pt idx="1">
                  <c:v>7.1670824030294336</c:v>
                </c:pt>
                <c:pt idx="2">
                  <c:v>6.8776220200097287</c:v>
                </c:pt>
                <c:pt idx="3">
                  <c:v>6.8650922333739492</c:v>
                </c:pt>
                <c:pt idx="4">
                  <c:v>7.8787262635609423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5181056"/>
        <c:axId val="265181616"/>
      </c:lineChart>
      <c:catAx>
        <c:axId val="2651810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5181616"/>
        <c:crosses val="autoZero"/>
        <c:auto val="1"/>
        <c:lblAlgn val="ctr"/>
        <c:lblOffset val="100"/>
        <c:noMultiLvlLbl val="0"/>
      </c:catAx>
      <c:valAx>
        <c:axId val="26518161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651810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281660104986879E-2"/>
          <c:y val="0.1581353248625243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'1'!$A$8</c:f>
              <c:strCache>
                <c:ptCount val="1"/>
                <c:pt idx="0">
                  <c:v>Importações (2)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'1'!$B$8:$L$8</c:f>
              <c:numCache>
                <c:formatCode>#,##0</c:formatCode>
                <c:ptCount val="11"/>
                <c:pt idx="0">
                  <c:v>63256.660999999986</c:v>
                </c:pt>
                <c:pt idx="1">
                  <c:v>80362.627999999997</c:v>
                </c:pt>
                <c:pt idx="2">
                  <c:v>79098.747999999992</c:v>
                </c:pt>
                <c:pt idx="3">
                  <c:v>89493.364999999991</c:v>
                </c:pt>
                <c:pt idx="4">
                  <c:v>81914.569000000003</c:v>
                </c:pt>
                <c:pt idx="5">
                  <c:v>86371.3</c:v>
                </c:pt>
                <c:pt idx="6">
                  <c:v>122399.00100000002</c:v>
                </c:pt>
                <c:pt idx="7">
                  <c:v>125153.99100000001</c:v>
                </c:pt>
                <c:pt idx="8">
                  <c:v>116754.90900000001</c:v>
                </c:pt>
                <c:pt idx="9">
                  <c:v>109963.90500000001</c:v>
                </c:pt>
                <c:pt idx="10">
                  <c:v>135113.67599999998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1637904"/>
        <c:axId val="261638464"/>
      </c:barChart>
      <c:catAx>
        <c:axId val="261637904"/>
        <c:scaling>
          <c:orientation val="minMax"/>
        </c:scaling>
        <c:delete val="1"/>
        <c:axPos val="b"/>
        <c:majorTickMark val="out"/>
        <c:minorTickMark val="none"/>
        <c:tickLblPos val="nextTo"/>
        <c:crossAx val="261638464"/>
        <c:crosses val="autoZero"/>
        <c:auto val="1"/>
        <c:lblAlgn val="ctr"/>
        <c:lblOffset val="100"/>
        <c:noMultiLvlLbl val="0"/>
      </c:catAx>
      <c:valAx>
        <c:axId val="26163846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2616379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'1'!$A$10</c:f>
              <c:strCache>
                <c:ptCount val="1"/>
                <c:pt idx="0">
                  <c:v>Saldo [ (1)-(2) ]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val>
            <c:numRef>
              <c:f>'1'!$B$10:$L$10</c:f>
              <c:numCache>
                <c:formatCode>#,##0</c:formatCode>
                <c:ptCount val="11"/>
                <c:pt idx="0">
                  <c:v>532729.95499999938</c:v>
                </c:pt>
                <c:pt idx="1">
                  <c:v>495602.94900000037</c:v>
                </c:pt>
                <c:pt idx="2">
                  <c:v>464912.54300000041</c:v>
                </c:pt>
                <c:pt idx="3">
                  <c:v>524886.83999999927</c:v>
                </c:pt>
                <c:pt idx="4">
                  <c:v>575003.69100000104</c:v>
                </c:pt>
                <c:pt idx="5">
                  <c:v>617133.53500000073</c:v>
                </c:pt>
                <c:pt idx="6">
                  <c:v>598394.56100000138</c:v>
                </c:pt>
                <c:pt idx="7">
                  <c:v>601130.81199999875</c:v>
                </c:pt>
                <c:pt idx="8">
                  <c:v>618778.99600000016</c:v>
                </c:pt>
                <c:pt idx="9">
                  <c:v>613706.598</c:v>
                </c:pt>
                <c:pt idx="10">
                  <c:v>643922.6549999998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4330896"/>
        <c:axId val="264331456"/>
      </c:barChart>
      <c:catAx>
        <c:axId val="264330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4331456"/>
        <c:crosses val="autoZero"/>
        <c:auto val="1"/>
        <c:lblAlgn val="ctr"/>
        <c:lblOffset val="100"/>
        <c:noMultiLvlLbl val="0"/>
      </c:catAx>
      <c:valAx>
        <c:axId val="26433145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2643308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lineChart>
        <c:grouping val="stacked"/>
        <c:varyColors val="0"/>
        <c:ser>
          <c:idx val="0"/>
          <c:order val="0"/>
          <c:tx>
            <c:strRef>
              <c:f>'[1]1'!$A$12</c:f>
              <c:strCache>
                <c:ptCount val="1"/>
                <c:pt idx="0">
                  <c:v>Cobertura [ (1) / (2) ]</c:v>
                </c:pt>
              </c:strCache>
            </c:strRef>
          </c:tx>
          <c:marker>
            <c:symbol val="none"/>
          </c:marker>
          <c:cat>
            <c:numRef>
              <c:f>'[1]1'!$B$5:$F$5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'[1]1'!$B$12:$F$12</c:f>
              <c:numCache>
                <c:formatCode>General</c:formatCode>
                <c:ptCount val="5"/>
                <c:pt idx="0">
                  <c:v>9.4217210737695982</c:v>
                </c:pt>
                <c:pt idx="1">
                  <c:v>7.1670824030294336</c:v>
                </c:pt>
                <c:pt idx="2">
                  <c:v>6.8776220200097287</c:v>
                </c:pt>
                <c:pt idx="3">
                  <c:v>6.8650922333739492</c:v>
                </c:pt>
                <c:pt idx="4">
                  <c:v>7.8787262635609423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4602912"/>
        <c:axId val="264603472"/>
      </c:lineChart>
      <c:catAx>
        <c:axId val="264602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4603472"/>
        <c:crosses val="autoZero"/>
        <c:auto val="1"/>
        <c:lblAlgn val="ctr"/>
        <c:lblOffset val="100"/>
        <c:noMultiLvlLbl val="0"/>
      </c:catAx>
      <c:valAx>
        <c:axId val="26460347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64602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'1'!$A$17</c:f>
              <c:strCache>
                <c:ptCount val="1"/>
                <c:pt idx="0">
                  <c:v>Exportações (1)</c:v>
                </c:pt>
              </c:strCache>
            </c:strRef>
          </c:tx>
          <c:invertIfNegative val="0"/>
          <c:val>
            <c:numRef>
              <c:f>'1'!$B$17:$L$17</c:f>
              <c:numCache>
                <c:formatCode>#,##0</c:formatCode>
                <c:ptCount val="11"/>
                <c:pt idx="0">
                  <c:v>392293.98699999956</c:v>
                </c:pt>
                <c:pt idx="1">
                  <c:v>370979.67800000019</c:v>
                </c:pt>
                <c:pt idx="2">
                  <c:v>344221.9980000002</c:v>
                </c:pt>
                <c:pt idx="3">
                  <c:v>386156.65199999954</c:v>
                </c:pt>
                <c:pt idx="4">
                  <c:v>390987.57199999987</c:v>
                </c:pt>
                <c:pt idx="5">
                  <c:v>406026.91199999966</c:v>
                </c:pt>
                <c:pt idx="6">
                  <c:v>407591.94099999947</c:v>
                </c:pt>
                <c:pt idx="7">
                  <c:v>406953.16899999988</c:v>
                </c:pt>
                <c:pt idx="8">
                  <c:v>421887.39099999977</c:v>
                </c:pt>
                <c:pt idx="9">
                  <c:v>430937.23899999994</c:v>
                </c:pt>
                <c:pt idx="10">
                  <c:v>442975.94799999986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4654992"/>
        <c:axId val="264655552"/>
      </c:barChart>
      <c:catAx>
        <c:axId val="2646549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4655552"/>
        <c:crosses val="autoZero"/>
        <c:auto val="1"/>
        <c:lblAlgn val="ctr"/>
        <c:lblOffset val="100"/>
        <c:noMultiLvlLbl val="0"/>
      </c:catAx>
      <c:valAx>
        <c:axId val="264655552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264654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'1'!$A$19</c:f>
              <c:strCache>
                <c:ptCount val="1"/>
                <c:pt idx="0">
                  <c:v>Importações (2)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'1'!$B$19:$L$19</c:f>
              <c:numCache>
                <c:formatCode>#,##0</c:formatCode>
                <c:ptCount val="11"/>
                <c:pt idx="0">
                  <c:v>62681.055999999982</c:v>
                </c:pt>
                <c:pt idx="1">
                  <c:v>79621.592999999993</c:v>
                </c:pt>
                <c:pt idx="2">
                  <c:v>77709.866999999998</c:v>
                </c:pt>
                <c:pt idx="3">
                  <c:v>88593.929000000004</c:v>
                </c:pt>
                <c:pt idx="4">
                  <c:v>80744.22</c:v>
                </c:pt>
                <c:pt idx="5">
                  <c:v>85348.562999999995</c:v>
                </c:pt>
                <c:pt idx="6">
                  <c:v>121368.93500000001</c:v>
                </c:pt>
                <c:pt idx="7">
                  <c:v>124143.97100000002</c:v>
                </c:pt>
                <c:pt idx="8">
                  <c:v>115571.70700000001</c:v>
                </c:pt>
                <c:pt idx="9">
                  <c:v>108842.355</c:v>
                </c:pt>
                <c:pt idx="10">
                  <c:v>134086.476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4657968"/>
        <c:axId val="264658528"/>
      </c:barChart>
      <c:catAx>
        <c:axId val="2646579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4658528"/>
        <c:crosses val="autoZero"/>
        <c:auto val="1"/>
        <c:lblAlgn val="ctr"/>
        <c:lblOffset val="100"/>
        <c:noMultiLvlLbl val="0"/>
      </c:catAx>
      <c:valAx>
        <c:axId val="26465852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2646579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'1'!$A$21</c:f>
              <c:strCache>
                <c:ptCount val="1"/>
                <c:pt idx="0">
                  <c:v>Saldo [ (1)-(2) ]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val>
            <c:numRef>
              <c:f>'1'!$B$21:$L$21</c:f>
              <c:numCache>
                <c:formatCode>#,##0</c:formatCode>
                <c:ptCount val="11"/>
                <c:pt idx="0">
                  <c:v>329612.93099999957</c:v>
                </c:pt>
                <c:pt idx="1">
                  <c:v>291358.0850000002</c:v>
                </c:pt>
                <c:pt idx="2">
                  <c:v>266512.13100000017</c:v>
                </c:pt>
                <c:pt idx="3">
                  <c:v>297562.72299999953</c:v>
                </c:pt>
                <c:pt idx="4">
                  <c:v>310243.35199999984</c:v>
                </c:pt>
                <c:pt idx="5">
                  <c:v>320678.3489999997</c:v>
                </c:pt>
                <c:pt idx="6">
                  <c:v>286223.00599999947</c:v>
                </c:pt>
                <c:pt idx="7">
                  <c:v>282809.19799999986</c:v>
                </c:pt>
                <c:pt idx="8">
                  <c:v>306315.68399999978</c:v>
                </c:pt>
                <c:pt idx="9">
                  <c:v>322094.88399999996</c:v>
                </c:pt>
                <c:pt idx="10">
                  <c:v>308889.47199999983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4732864"/>
        <c:axId val="264733424"/>
      </c:barChart>
      <c:catAx>
        <c:axId val="2647328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4733424"/>
        <c:crosses val="autoZero"/>
        <c:auto val="1"/>
        <c:lblAlgn val="ctr"/>
        <c:lblOffset val="100"/>
        <c:noMultiLvlLbl val="0"/>
      </c:catAx>
      <c:valAx>
        <c:axId val="26473342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2647328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lineChart>
        <c:grouping val="stacked"/>
        <c:varyColors val="0"/>
        <c:ser>
          <c:idx val="0"/>
          <c:order val="0"/>
          <c:marker>
            <c:symbol val="none"/>
          </c:marker>
          <c:cat>
            <c:numRef>
              <c:f>'1'!$Q$13:$S$13</c:f>
              <c:numCache>
                <c:formatCode>General</c:formatCode>
                <c:ptCount val="3"/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4735664"/>
        <c:axId val="264772704"/>
      </c:lineChart>
      <c:catAx>
        <c:axId val="2647356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4772704"/>
        <c:crosses val="autoZero"/>
        <c:auto val="1"/>
        <c:lblAlgn val="ctr"/>
        <c:lblOffset val="100"/>
        <c:noMultiLvlLbl val="0"/>
      </c:catAx>
      <c:valAx>
        <c:axId val="26477270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647356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lineChart>
        <c:grouping val="stacked"/>
        <c:varyColors val="0"/>
        <c:ser>
          <c:idx val="0"/>
          <c:order val="0"/>
          <c:tx>
            <c:strRef>
              <c:f>'[1]1'!$A$12</c:f>
              <c:strCache>
                <c:ptCount val="1"/>
                <c:pt idx="0">
                  <c:v>Cobertura [ (1) / (2) ]</c:v>
                </c:pt>
              </c:strCache>
            </c:strRef>
          </c:tx>
          <c:marker>
            <c:symbol val="none"/>
          </c:marker>
          <c:cat>
            <c:numRef>
              <c:f>'[1]1'!$B$5:$F$5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'[1]1'!$B$12:$F$12</c:f>
              <c:numCache>
                <c:formatCode>General</c:formatCode>
                <c:ptCount val="5"/>
                <c:pt idx="0">
                  <c:v>9.4217210737695982</c:v>
                </c:pt>
                <c:pt idx="1">
                  <c:v>7.1670824030294336</c:v>
                </c:pt>
                <c:pt idx="2">
                  <c:v>6.8776220200097287</c:v>
                </c:pt>
                <c:pt idx="3">
                  <c:v>6.8650922333739492</c:v>
                </c:pt>
                <c:pt idx="4">
                  <c:v>7.8787262635609423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4774944"/>
        <c:axId val="264775504"/>
      </c:lineChart>
      <c:catAx>
        <c:axId val="2647749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4775504"/>
        <c:crosses val="autoZero"/>
        <c:auto val="1"/>
        <c:lblAlgn val="ctr"/>
        <c:lblOffset val="100"/>
        <c:noMultiLvlLbl val="0"/>
      </c:catAx>
      <c:valAx>
        <c:axId val="26477550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647749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76200</xdr:rowOff>
    </xdr:from>
    <xdr:to>
      <xdr:col>4</xdr:col>
      <xdr:colOff>38100</xdr:colOff>
      <xdr:row>4</xdr:row>
      <xdr:rowOff>76200</xdr:rowOff>
    </xdr:to>
    <xdr:pic>
      <xdr:nvPicPr>
        <xdr:cNvPr id="1145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1866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76200</xdr:colOff>
      <xdr:row>5</xdr:row>
      <xdr:rowOff>76200</xdr:rowOff>
    </xdr:from>
    <xdr:to>
      <xdr:col>13</xdr:col>
      <xdr:colOff>57150</xdr:colOff>
      <xdr:row>6</xdr:row>
      <xdr:rowOff>257175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76200</xdr:colOff>
      <xdr:row>7</xdr:row>
      <xdr:rowOff>0</xdr:rowOff>
    </xdr:from>
    <xdr:to>
      <xdr:col>13</xdr:col>
      <xdr:colOff>57150</xdr:colOff>
      <xdr:row>8</xdr:row>
      <xdr:rowOff>200025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76200</xdr:colOff>
      <xdr:row>9</xdr:row>
      <xdr:rowOff>0</xdr:rowOff>
    </xdr:from>
    <xdr:to>
      <xdr:col>13</xdr:col>
      <xdr:colOff>57150</xdr:colOff>
      <xdr:row>10</xdr:row>
      <xdr:rowOff>180975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11</xdr:row>
      <xdr:rowOff>0</xdr:rowOff>
    </xdr:from>
    <xdr:to>
      <xdr:col>12</xdr:col>
      <xdr:colOff>1219200</xdr:colOff>
      <xdr:row>12</xdr:row>
      <xdr:rowOff>0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0</xdr:colOff>
      <xdr:row>16</xdr:row>
      <xdr:rowOff>28575</xdr:rowOff>
    </xdr:from>
    <xdr:to>
      <xdr:col>12</xdr:col>
      <xdr:colOff>1219200</xdr:colOff>
      <xdr:row>17</xdr:row>
      <xdr:rowOff>219075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18</xdr:row>
      <xdr:rowOff>76200</xdr:rowOff>
    </xdr:from>
    <xdr:to>
      <xdr:col>12</xdr:col>
      <xdr:colOff>1219200</xdr:colOff>
      <xdr:row>19</xdr:row>
      <xdr:rowOff>200025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0</xdr:colOff>
      <xdr:row>20</xdr:row>
      <xdr:rowOff>0</xdr:rowOff>
    </xdr:from>
    <xdr:to>
      <xdr:col>12</xdr:col>
      <xdr:colOff>1219200</xdr:colOff>
      <xdr:row>21</xdr:row>
      <xdr:rowOff>247650</xdr:rowOff>
    </xdr:to>
    <xdr:graphicFrame macro="">
      <xdr:nvGraphicFramePr>
        <xdr:cNvPr id="11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0</xdr:colOff>
      <xdr:row>21</xdr:row>
      <xdr:rowOff>0</xdr:rowOff>
    </xdr:from>
    <xdr:to>
      <xdr:col>12</xdr:col>
      <xdr:colOff>1219200</xdr:colOff>
      <xdr:row>22</xdr:row>
      <xdr:rowOff>0</xdr:rowOff>
    </xdr:to>
    <xdr:graphicFrame macro="">
      <xdr:nvGraphicFramePr>
        <xdr:cNvPr id="12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0</xdr:colOff>
      <xdr:row>22</xdr:row>
      <xdr:rowOff>0</xdr:rowOff>
    </xdr:from>
    <xdr:to>
      <xdr:col>12</xdr:col>
      <xdr:colOff>1219200</xdr:colOff>
      <xdr:row>23</xdr:row>
      <xdr:rowOff>0</xdr:rowOff>
    </xdr:to>
    <xdr:graphicFrame macro="">
      <xdr:nvGraphicFramePr>
        <xdr:cNvPr id="13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47625</xdr:colOff>
      <xdr:row>27</xdr:row>
      <xdr:rowOff>28575</xdr:rowOff>
    </xdr:from>
    <xdr:to>
      <xdr:col>13</xdr:col>
      <xdr:colOff>28575</xdr:colOff>
      <xdr:row>28</xdr:row>
      <xdr:rowOff>152400</xdr:rowOff>
    </xdr:to>
    <xdr:graphicFrame macro="">
      <xdr:nvGraphicFramePr>
        <xdr:cNvPr id="16" name="Grá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12</xdr:col>
      <xdr:colOff>47625</xdr:colOff>
      <xdr:row>29</xdr:row>
      <xdr:rowOff>0</xdr:rowOff>
    </xdr:from>
    <xdr:to>
      <xdr:col>13</xdr:col>
      <xdr:colOff>28575</xdr:colOff>
      <xdr:row>30</xdr:row>
      <xdr:rowOff>142875</xdr:rowOff>
    </xdr:to>
    <xdr:graphicFrame macro="">
      <xdr:nvGraphicFramePr>
        <xdr:cNvPr id="17" name="Gráfico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</xdr:col>
      <xdr:colOff>57150</xdr:colOff>
      <xdr:row>31</xdr:row>
      <xdr:rowOff>95250</xdr:rowOff>
    </xdr:from>
    <xdr:to>
      <xdr:col>13</xdr:col>
      <xdr:colOff>38100</xdr:colOff>
      <xdr:row>32</xdr:row>
      <xdr:rowOff>228600</xdr:rowOff>
    </xdr:to>
    <xdr:graphicFrame macro="">
      <xdr:nvGraphicFramePr>
        <xdr:cNvPr id="18" name="Gráfico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1219200</xdr:colOff>
      <xdr:row>34</xdr:row>
      <xdr:rowOff>0</xdr:rowOff>
    </xdr:to>
    <xdr:graphicFrame macro="">
      <xdr:nvGraphicFramePr>
        <xdr:cNvPr id="20" name="Gráfico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JL/Dropbox/IVV/S&#237;ntese%20Estatistica/Mar&#231;o%202013/Sintese%20Estatistica%20Jan_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0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</sheetNames>
    <sheetDataSet>
      <sheetData sheetId="0" refreshError="1"/>
      <sheetData sheetId="1" refreshError="1"/>
      <sheetData sheetId="2">
        <row r="5">
          <cell r="B5">
            <v>2007</v>
          </cell>
          <cell r="C5">
            <v>2008</v>
          </cell>
          <cell r="D5">
            <v>2009</v>
          </cell>
          <cell r="E5">
            <v>2010</v>
          </cell>
          <cell r="F5">
            <v>2011</v>
          </cell>
        </row>
        <row r="12">
          <cell r="A12" t="str">
            <v>Cobertura [ (1) / (2) ]</v>
          </cell>
          <cell r="B12">
            <v>9.4217210737695982</v>
          </cell>
          <cell r="C12">
            <v>7.1670824030294336</v>
          </cell>
          <cell r="D12">
            <v>6.8776220200097287</v>
          </cell>
          <cell r="E12">
            <v>6.8650922333739492</v>
          </cell>
          <cell r="F12">
            <v>7.8787262635609423</v>
          </cell>
        </row>
      </sheetData>
      <sheetData sheetId="3">
        <row r="5">
          <cell r="AD5">
            <v>2011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">
    <pageSetUpPr fitToPage="1"/>
  </sheetPr>
  <dimension ref="B2:K46"/>
  <sheetViews>
    <sheetView showGridLines="0" showRowColHeaders="0" tabSelected="1" zoomScaleNormal="100" workbookViewId="0">
      <selection activeCell="E4" sqref="E4"/>
    </sheetView>
  </sheetViews>
  <sheetFormatPr defaultRowHeight="15" x14ac:dyDescent="0.25"/>
  <cols>
    <col min="1" max="1" width="3.140625" customWidth="1"/>
  </cols>
  <sheetData>
    <row r="2" spans="2:11" ht="15.75" x14ac:dyDescent="0.25">
      <c r="E2" s="347" t="s">
        <v>26</v>
      </c>
      <c r="F2" s="347"/>
      <c r="G2" s="347"/>
      <c r="H2" s="347"/>
      <c r="I2" s="347"/>
      <c r="J2" s="347"/>
      <c r="K2" s="347"/>
    </row>
    <row r="3" spans="2:11" ht="15.75" x14ac:dyDescent="0.25">
      <c r="E3" s="347" t="s">
        <v>139</v>
      </c>
      <c r="F3" s="347"/>
      <c r="G3" s="347"/>
      <c r="H3" s="347"/>
      <c r="I3" s="347"/>
      <c r="J3" s="347"/>
      <c r="K3" s="347"/>
    </row>
    <row r="7" spans="2:11" ht="15.95" customHeight="1" x14ac:dyDescent="0.25"/>
    <row r="8" spans="2:11" ht="15.95" customHeight="1" x14ac:dyDescent="0.25">
      <c r="B8" s="7" t="s">
        <v>27</v>
      </c>
      <c r="C8" s="7"/>
    </row>
    <row r="9" spans="2:11" ht="15.95" customHeight="1" x14ac:dyDescent="0.25"/>
    <row r="10" spans="2:11" ht="15.95" customHeight="1" x14ac:dyDescent="0.25">
      <c r="B10" s="7" t="s">
        <v>98</v>
      </c>
      <c r="C10" s="7"/>
      <c r="D10" s="7"/>
      <c r="E10" s="7"/>
      <c r="G10" t="s">
        <v>99</v>
      </c>
    </row>
    <row r="11" spans="2:11" ht="15.95" customHeight="1" x14ac:dyDescent="0.25"/>
    <row r="12" spans="2:11" ht="15.95" customHeight="1" x14ac:dyDescent="0.25">
      <c r="B12" s="7" t="s">
        <v>100</v>
      </c>
      <c r="C12" s="7"/>
      <c r="D12" s="7"/>
      <c r="E12" s="7"/>
      <c r="F12" s="7"/>
      <c r="G12" s="7"/>
    </row>
    <row r="13" spans="2:11" ht="15.95" customHeight="1" x14ac:dyDescent="0.25"/>
    <row r="14" spans="2:11" ht="15.95" customHeight="1" x14ac:dyDescent="0.25">
      <c r="B14" s="7" t="s">
        <v>106</v>
      </c>
      <c r="C14" s="7"/>
      <c r="D14" s="7"/>
      <c r="E14" s="7"/>
    </row>
    <row r="15" spans="2:11" ht="15.95" customHeight="1" x14ac:dyDescent="0.25"/>
    <row r="16" spans="2:11" ht="15.95" customHeight="1" x14ac:dyDescent="0.25">
      <c r="B16" s="7" t="s">
        <v>107</v>
      </c>
    </row>
    <row r="17" spans="2:11" ht="15.95" customHeight="1" x14ac:dyDescent="0.25"/>
    <row r="18" spans="2:11" ht="15.95" customHeight="1" x14ac:dyDescent="0.25">
      <c r="B18" s="7" t="s">
        <v>101</v>
      </c>
    </row>
    <row r="19" spans="2:11" ht="15.95" customHeight="1" x14ac:dyDescent="0.25">
      <c r="B19" s="7"/>
      <c r="C19" s="7"/>
      <c r="D19" s="7"/>
      <c r="E19" s="7"/>
      <c r="F19" s="7"/>
      <c r="G19" s="7"/>
      <c r="H19" s="7"/>
    </row>
    <row r="20" spans="2:11" ht="15.95" customHeight="1" x14ac:dyDescent="0.25">
      <c r="B20" s="7" t="s">
        <v>129</v>
      </c>
    </row>
    <row r="21" spans="2:11" x14ac:dyDescent="0.25">
      <c r="J21" s="7"/>
    </row>
    <row r="22" spans="2:11" x14ac:dyDescent="0.25">
      <c r="B22" s="7" t="s">
        <v>108</v>
      </c>
    </row>
    <row r="24" spans="2:11" x14ac:dyDescent="0.25">
      <c r="B24" s="7" t="s">
        <v>109</v>
      </c>
    </row>
    <row r="25" spans="2:11" x14ac:dyDescent="0.25">
      <c r="J25" s="7"/>
      <c r="K25" s="7"/>
    </row>
    <row r="26" spans="2:11" x14ac:dyDescent="0.25">
      <c r="B26" s="7" t="s">
        <v>110</v>
      </c>
    </row>
    <row r="28" spans="2:11" x14ac:dyDescent="0.25">
      <c r="B28" s="7" t="s">
        <v>111</v>
      </c>
    </row>
    <row r="30" spans="2:11" x14ac:dyDescent="0.25">
      <c r="B30" s="7" t="s">
        <v>112</v>
      </c>
    </row>
    <row r="32" spans="2:11" x14ac:dyDescent="0.25">
      <c r="B32" s="7" t="s">
        <v>113</v>
      </c>
    </row>
    <row r="34" spans="2:2" x14ac:dyDescent="0.25">
      <c r="B34" s="7" t="s">
        <v>114</v>
      </c>
    </row>
    <row r="36" spans="2:2" x14ac:dyDescent="0.25">
      <c r="B36" s="7" t="s">
        <v>116</v>
      </c>
    </row>
    <row r="38" spans="2:2" x14ac:dyDescent="0.25">
      <c r="B38" s="7" t="s">
        <v>120</v>
      </c>
    </row>
    <row r="40" spans="2:2" x14ac:dyDescent="0.25">
      <c r="B40" s="7" t="s">
        <v>119</v>
      </c>
    </row>
    <row r="42" spans="2:2" x14ac:dyDescent="0.25">
      <c r="B42" s="7" t="s">
        <v>121</v>
      </c>
    </row>
    <row r="44" spans="2:2" x14ac:dyDescent="0.25">
      <c r="B44" s="7" t="s">
        <v>125</v>
      </c>
    </row>
    <row r="46" spans="2:2" x14ac:dyDescent="0.25">
      <c r="B46" s="7" t="s">
        <v>126</v>
      </c>
    </row>
  </sheetData>
  <customSheetViews>
    <customSheetView guid="{D2454DF7-9151-402B-B9E4-208D72282370}" showGridLines="0" showRowCol="0" fitToPage="1">
      <selection activeCell="F9" sqref="F9"/>
      <pageMargins left="0.31496062992125984" right="0.31496062992125984" top="0.35433070866141736" bottom="0.35433070866141736" header="0.31496062992125984" footer="0.31496062992125984"/>
      <pageSetup paperSize="9" scale="82" orientation="portrait" r:id="rId1"/>
    </customSheetView>
  </customSheetViews>
  <mergeCells count="2">
    <mergeCell ref="E2:K2"/>
    <mergeCell ref="E3:K3"/>
  </mergeCells>
  <hyperlinks>
    <hyperlink ref="B21:J21" location="'5'!A1" display="5 - Evolução das Exportações de vinho com DOP com Destino a uma Seleção de Mercados"/>
    <hyperlink ref="B25:K25" location="'7'!A1" display="7- Evolução das Exportações de vinho (ex-vinho de mesa) com Destino a uma Seleção de Mercados"/>
    <hyperlink ref="B8:C8" location="'0'!A1" display="0 - Nota Introdutória"/>
    <hyperlink ref="B10:E10" location="'1'!A1" display="1 - Evolução Recente da Balança Comercial"/>
    <hyperlink ref="B12:G12" location="'2'!A1" display="2 - Evolução  Mensal e Trimestral do Comércio  Internacional "/>
    <hyperlink ref="B14:E14" location="'3'!A1" display="3 - Exportações por Tipo de Produto"/>
    <hyperlink ref="B16" location="'4'!A1" display="4 - Evolução das Exportações de Vinho (NC 2204) por Mercado / Acondicionamento"/>
    <hyperlink ref="B18" location="'5'!A1" display="5 - Evolução das Exportações com Destino a uma Selecção de Mercados"/>
    <hyperlink ref="B20" location="'6'!A1" display="6 - Evolução das Exportações de Vinhocom DOP + IGP + Vinho ( ex-vinho mesa) por Mercado / Acondicionamento"/>
    <hyperlink ref="B22" location="'7'!A1" display="7 - Evolução das Exportações de Vinho com DOP + Vinho com IGP + Vinho (ex-vinho mesa) com Destino a uma Selecção de Mercados"/>
    <hyperlink ref="B24" location="'8'!A1" display="8 - Evolução das Exportações de Vinho com DOP por Mercado / Acondicionamento"/>
    <hyperlink ref="B26" location="'9'!A1" display="9 - Evolução das Exportações de Vinho com DOP com Destino a uma Selecção de Mercados"/>
    <hyperlink ref="B28" location="'10'!A1" display="10 - Evolução das Exportações de Vinho com IGP por Mercado / Acondicionamento"/>
    <hyperlink ref="B30" location="'11'!A1" display="11 - Evolução das Exportações de Vinho com IGP com Destino a uma Seleção de Mercados"/>
    <hyperlink ref="B32" location="'12'!A1" display="12 - Evolução das Exportações de Vinho ( ex-vinho mesa) por Mercado / Acondicionamento"/>
    <hyperlink ref="B34" location="'13'!A1" display="13- Evolução das Exportações de Vinho (ex-vinho mesa) com Destino a uma Seleção de Mercados"/>
    <hyperlink ref="B36" location="'14'!Área_de_Impressão" display="14. Evolução das Exportações de Vinhos Espumantes e Espumosos por Mercado"/>
    <hyperlink ref="B38" location="'15'!Área_de_Impressão" display="15. Evolução das Exportações de Vinhos Espumantes e Espumosos com Destino a uma Seleção de Mercados"/>
    <hyperlink ref="B40" location="'16'!Área_de_Impressão" display="16. Evolução das Exportações de Vinho Licoroso com DOP Porto por Mercado"/>
    <hyperlink ref="B42" location="'17'!Área_de_Impressão" display="17. Evolução das Exportações de Vinho Licoroso com DOP Porto com Destino a uma Seleção de Mercados"/>
    <hyperlink ref="B44" location="'18'!Área_de_Impressão" display="18. Evolução das Exportações de Vinho Licoroso com DOP Madeira por Mercado"/>
    <hyperlink ref="B46" location="'19'!Área_de_Impressão" display="19. Evolução das Exportações de Vinho Licoroso com DOP Madeira com Destino a uma Seleção de Mercados"/>
  </hyperlinks>
  <pageMargins left="0.31496062992125984" right="0.31496062992125984" top="0.35433070866141736" bottom="0.35433070866141736" header="0.31496062992125984" footer="0.31496062992125984"/>
  <pageSetup paperSize="9" scale="81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0">
    <pageSetUpPr fitToPage="1"/>
  </sheetPr>
  <dimension ref="A1:U19"/>
  <sheetViews>
    <sheetView showGridLines="0" workbookViewId="0">
      <selection activeCell="L7" sqref="L7:M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10" width="9.5703125" customWidth="1"/>
    <col min="11" max="11" width="2.140625" customWidth="1"/>
    <col min="16" max="17" width="9.5703125" customWidth="1"/>
    <col min="18" max="18" width="2" style="13" customWidth="1"/>
    <col min="19" max="20" width="9.140625" style="51"/>
    <col min="21" max="21" width="10.85546875" customWidth="1"/>
  </cols>
  <sheetData>
    <row r="1" spans="1:21" ht="15.75" x14ac:dyDescent="0.25">
      <c r="A1" s="41" t="s">
        <v>102</v>
      </c>
      <c r="B1" s="6"/>
    </row>
    <row r="3" spans="1:21" ht="15.75" thickBot="1" x14ac:dyDescent="0.3"/>
    <row r="4" spans="1:21" x14ac:dyDescent="0.25">
      <c r="A4" s="367" t="s">
        <v>17</v>
      </c>
      <c r="B4" s="375"/>
      <c r="C4" s="375"/>
      <c r="D4" s="375"/>
      <c r="E4" s="378" t="s">
        <v>1</v>
      </c>
      <c r="F4" s="380"/>
      <c r="G4" s="374" t="s">
        <v>13</v>
      </c>
      <c r="H4" s="374"/>
      <c r="I4" s="391" t="s">
        <v>134</v>
      </c>
      <c r="J4" s="379"/>
      <c r="L4" s="386" t="s">
        <v>20</v>
      </c>
      <c r="M4" s="374"/>
      <c r="N4" s="387" t="s">
        <v>13</v>
      </c>
      <c r="O4" s="388"/>
      <c r="P4" s="389" t="s">
        <v>134</v>
      </c>
      <c r="Q4" s="379"/>
      <c r="R4"/>
      <c r="S4" s="373" t="s">
        <v>23</v>
      </c>
      <c r="T4" s="374"/>
      <c r="U4" s="208" t="s">
        <v>0</v>
      </c>
    </row>
    <row r="5" spans="1:21" x14ac:dyDescent="0.25">
      <c r="A5" s="376"/>
      <c r="B5" s="377"/>
      <c r="C5" s="377"/>
      <c r="D5" s="377"/>
      <c r="E5" s="381" t="s">
        <v>141</v>
      </c>
      <c r="F5" s="372"/>
      <c r="G5" s="382" t="str">
        <f>E5</f>
        <v>jan-mar</v>
      </c>
      <c r="H5" s="382"/>
      <c r="I5" s="381" t="str">
        <f>G5</f>
        <v>jan-mar</v>
      </c>
      <c r="J5" s="383"/>
      <c r="L5" s="371" t="str">
        <f>E5</f>
        <v>jan-mar</v>
      </c>
      <c r="M5" s="382"/>
      <c r="N5" s="384" t="str">
        <f>E5</f>
        <v>jan-mar</v>
      </c>
      <c r="O5" s="385"/>
      <c r="P5" s="382" t="str">
        <f>E5</f>
        <v>jan-mar</v>
      </c>
      <c r="Q5" s="383"/>
      <c r="R5"/>
      <c r="S5" s="371" t="str">
        <f>E5</f>
        <v>jan-mar</v>
      </c>
      <c r="T5" s="372"/>
      <c r="U5" s="209" t="s">
        <v>132</v>
      </c>
    </row>
    <row r="6" spans="1:21" ht="15.75" thickBot="1" x14ac:dyDescent="0.3">
      <c r="A6" s="368"/>
      <c r="B6" s="390"/>
      <c r="C6" s="390"/>
      <c r="D6" s="390"/>
      <c r="E6" s="148">
        <v>2017</v>
      </c>
      <c r="F6" s="241">
        <v>2018</v>
      </c>
      <c r="G6" s="295">
        <f>E6</f>
        <v>2017</v>
      </c>
      <c r="H6" s="219">
        <f>F6</f>
        <v>2018</v>
      </c>
      <c r="I6" s="221" t="s">
        <v>1</v>
      </c>
      <c r="J6" s="222" t="s">
        <v>15</v>
      </c>
      <c r="L6" s="294">
        <f>E6</f>
        <v>2017</v>
      </c>
      <c r="M6" s="220">
        <f>F6</f>
        <v>2018</v>
      </c>
      <c r="N6" s="218">
        <f>G6</f>
        <v>2017</v>
      </c>
      <c r="O6" s="219">
        <f>H6</f>
        <v>2018</v>
      </c>
      <c r="P6" s="217">
        <v>1000</v>
      </c>
      <c r="Q6" s="222" t="s">
        <v>15</v>
      </c>
      <c r="R6"/>
      <c r="S6" s="294">
        <f>E6</f>
        <v>2017</v>
      </c>
      <c r="T6" s="220">
        <f>F6</f>
        <v>2018</v>
      </c>
      <c r="U6" s="209" t="s">
        <v>24</v>
      </c>
    </row>
    <row r="7" spans="1:21" ht="24" customHeight="1" thickBot="1" x14ac:dyDescent="0.3">
      <c r="A7" s="18" t="s">
        <v>21</v>
      </c>
      <c r="B7" s="19"/>
      <c r="C7" s="19"/>
      <c r="D7" s="19"/>
      <c r="E7" s="23">
        <v>62618.869999999995</v>
      </c>
      <c r="F7" s="242">
        <v>70176.42</v>
      </c>
      <c r="G7" s="20">
        <f>E7/E15</f>
        <v>0.45842553682767478</v>
      </c>
      <c r="H7" s="243">
        <f>F7/F15</f>
        <v>0.46272985108609582</v>
      </c>
      <c r="I7" s="153">
        <f t="shared" ref="I7:I18" si="0">(F7-E7)/E7</f>
        <v>0.12069125488850252</v>
      </c>
      <c r="J7" s="99">
        <f t="shared" ref="J7:J18" si="1">(H7-G7)/G7</f>
        <v>9.3893422434689951E-3</v>
      </c>
      <c r="K7" s="12"/>
      <c r="L7" s="23">
        <v>16432.523000000008</v>
      </c>
      <c r="M7" s="242">
        <v>18593.071000000004</v>
      </c>
      <c r="N7" s="20">
        <f>L7/L15</f>
        <v>0.39572438134633098</v>
      </c>
      <c r="O7" s="243">
        <f>M7/M15</f>
        <v>0.40008411352808698</v>
      </c>
      <c r="P7" s="153">
        <f t="shared" ref="P7:P18" si="2">(M7-L7)/L7</f>
        <v>0.13147999245155439</v>
      </c>
      <c r="Q7" s="99">
        <f t="shared" ref="Q7:Q18" si="3">(O7-N7)/N7</f>
        <v>1.1017092671731146E-2</v>
      </c>
      <c r="R7" s="67"/>
      <c r="S7" s="334">
        <f>(L7/E7)*10</f>
        <v>2.6242126375004866</v>
      </c>
      <c r="T7" s="335">
        <f>(M7/F7)*10</f>
        <v>2.6494755645842298</v>
      </c>
      <c r="U7" s="95">
        <f>(T7-S7)/S7</f>
        <v>9.6268597760453163E-3</v>
      </c>
    </row>
    <row r="8" spans="1:21" s="9" customFormat="1" ht="24" customHeight="1" x14ac:dyDescent="0.25">
      <c r="A8" s="73"/>
      <c r="B8" s="303" t="s">
        <v>36</v>
      </c>
      <c r="C8" s="303"/>
      <c r="D8" s="304"/>
      <c r="E8" s="306">
        <v>60911.99</v>
      </c>
      <c r="F8" s="307">
        <v>66400.149999999994</v>
      </c>
      <c r="G8" s="308">
        <f>E8/E7</f>
        <v>0.97274176298614146</v>
      </c>
      <c r="H8" s="309">
        <f>F8/F7</f>
        <v>0.94618890504816289</v>
      </c>
      <c r="I8" s="318">
        <f t="shared" si="0"/>
        <v>9.0099830919987939E-2</v>
      </c>
      <c r="J8" s="317">
        <f t="shared" si="1"/>
        <v>-2.7296923961058372E-2</v>
      </c>
      <c r="K8" s="5"/>
      <c r="L8" s="306">
        <v>16251.75400000001</v>
      </c>
      <c r="M8" s="307">
        <v>18128.635000000006</v>
      </c>
      <c r="N8" s="321">
        <f>L8/L7</f>
        <v>0.98899931556462761</v>
      </c>
      <c r="O8" s="309">
        <f>M8/M7</f>
        <v>0.97502101723808843</v>
      </c>
      <c r="P8" s="316">
        <f t="shared" si="2"/>
        <v>0.11548790364412326</v>
      </c>
      <c r="Q8" s="317">
        <f t="shared" si="3"/>
        <v>-1.4133779575528688E-2</v>
      </c>
      <c r="R8" s="72"/>
      <c r="S8" s="336">
        <f t="shared" ref="S8:T18" si="4">(L8/E8)*10</f>
        <v>2.66807142567498</v>
      </c>
      <c r="T8" s="337">
        <f t="shared" si="4"/>
        <v>2.7302099468148806</v>
      </c>
      <c r="U8" s="310">
        <f t="shared" ref="U8:U18" si="5">(T8-S8)/S8</f>
        <v>2.3289676783739225E-2</v>
      </c>
    </row>
    <row r="9" spans="1:21" ht="24" customHeight="1" x14ac:dyDescent="0.25">
      <c r="A9" s="14"/>
      <c r="B9" s="1" t="s">
        <v>40</v>
      </c>
      <c r="D9" s="1"/>
      <c r="E9" s="25">
        <v>1471.68</v>
      </c>
      <c r="F9" s="223">
        <v>3674.3300000000004</v>
      </c>
      <c r="G9" s="4">
        <f>E9/E7</f>
        <v>2.3502180732421395E-2</v>
      </c>
      <c r="H9" s="229">
        <f>F9/F7</f>
        <v>5.2358470266793328E-2</v>
      </c>
      <c r="I9" s="314">
        <f t="shared" si="0"/>
        <v>1.4966908567079804</v>
      </c>
      <c r="J9" s="315">
        <f t="shared" si="1"/>
        <v>1.2278132766873209</v>
      </c>
      <c r="K9" s="1"/>
      <c r="L9" s="25">
        <v>156.08999999999997</v>
      </c>
      <c r="M9" s="223">
        <v>446.137</v>
      </c>
      <c r="N9" s="4">
        <f>L9/L7</f>
        <v>9.4988456733028706E-3</v>
      </c>
      <c r="O9" s="229">
        <f>M9/M7</f>
        <v>2.3994798922673932E-2</v>
      </c>
      <c r="P9" s="314">
        <f t="shared" si="2"/>
        <v>1.8582036004868991</v>
      </c>
      <c r="Q9" s="315">
        <f t="shared" si="3"/>
        <v>1.5260752461862697</v>
      </c>
      <c r="R9" s="8"/>
      <c r="S9" s="336">
        <f t="shared" si="4"/>
        <v>1.0606245923026743</v>
      </c>
      <c r="T9" s="337">
        <f t="shared" si="4"/>
        <v>1.214199595572526</v>
      </c>
      <c r="U9" s="310">
        <f t="shared" si="5"/>
        <v>0.14479675880080431</v>
      </c>
    </row>
    <row r="10" spans="1:21" ht="24" customHeight="1" thickBot="1" x14ac:dyDescent="0.3">
      <c r="A10" s="14"/>
      <c r="B10" s="1" t="s">
        <v>39</v>
      </c>
      <c r="D10" s="1"/>
      <c r="E10" s="25">
        <v>235.2</v>
      </c>
      <c r="F10" s="223">
        <v>101.94</v>
      </c>
      <c r="G10" s="4">
        <f>E10/E7</f>
        <v>3.7560562814372088E-3</v>
      </c>
      <c r="H10" s="229">
        <f>F10/F7</f>
        <v>1.4526246850437797E-3</v>
      </c>
      <c r="I10" s="319">
        <f t="shared" si="0"/>
        <v>-0.56658163265306116</v>
      </c>
      <c r="J10" s="312">
        <f t="shared" si="1"/>
        <v>-0.61325800887947546</v>
      </c>
      <c r="K10" s="1"/>
      <c r="L10" s="25">
        <v>24.679000000000002</v>
      </c>
      <c r="M10" s="223">
        <v>18.298999999999999</v>
      </c>
      <c r="N10" s="4">
        <f>L10/L7</f>
        <v>1.5018387620695853E-3</v>
      </c>
      <c r="O10" s="229">
        <f>M10/M7</f>
        <v>9.8418383923774594E-4</v>
      </c>
      <c r="P10" s="320">
        <f t="shared" si="2"/>
        <v>-0.25851938895417165</v>
      </c>
      <c r="Q10" s="315">
        <f t="shared" si="3"/>
        <v>-0.34468075795200087</v>
      </c>
      <c r="R10" s="8"/>
      <c r="S10" s="336">
        <f t="shared" si="4"/>
        <v>1.0492772108843538</v>
      </c>
      <c r="T10" s="337">
        <f t="shared" si="4"/>
        <v>1.7950755346282126</v>
      </c>
      <c r="U10" s="310">
        <f t="shared" si="5"/>
        <v>0.71077339334882117</v>
      </c>
    </row>
    <row r="11" spans="1:21" ht="24" customHeight="1" thickBot="1" x14ac:dyDescent="0.3">
      <c r="A11" s="18" t="s">
        <v>22</v>
      </c>
      <c r="B11" s="19"/>
      <c r="C11" s="19"/>
      <c r="D11" s="19"/>
      <c r="E11" s="23">
        <v>73976.639999999912</v>
      </c>
      <c r="F11" s="242">
        <v>81481.009999999966</v>
      </c>
      <c r="G11" s="20">
        <f>E11/E15</f>
        <v>0.54157446317232494</v>
      </c>
      <c r="H11" s="243">
        <f>F11/F15</f>
        <v>0.53727014891390401</v>
      </c>
      <c r="I11" s="153">
        <f t="shared" si="0"/>
        <v>0.10144242831250598</v>
      </c>
      <c r="J11" s="99">
        <f t="shared" si="1"/>
        <v>-7.947779208805357E-3</v>
      </c>
      <c r="K11" s="12"/>
      <c r="L11" s="23">
        <v>25092.649000000041</v>
      </c>
      <c r="M11" s="242">
        <v>27879.833999999999</v>
      </c>
      <c r="N11" s="20">
        <f>L11/L15</f>
        <v>0.60427561865366886</v>
      </c>
      <c r="O11" s="243">
        <f>M11/M15</f>
        <v>0.59991588647191296</v>
      </c>
      <c r="P11" s="153">
        <f t="shared" si="2"/>
        <v>0.11107575768504764</v>
      </c>
      <c r="Q11" s="99">
        <f t="shared" si="3"/>
        <v>-7.2148073613650223E-3</v>
      </c>
      <c r="R11" s="8"/>
      <c r="S11" s="338">
        <f t="shared" si="4"/>
        <v>3.391969275706503</v>
      </c>
      <c r="T11" s="339">
        <f t="shared" si="4"/>
        <v>3.4216357897380028</v>
      </c>
      <c r="U11" s="98">
        <f t="shared" si="5"/>
        <v>8.7461034048784622E-3</v>
      </c>
    </row>
    <row r="12" spans="1:21" s="9" customFormat="1" ht="24" customHeight="1" x14ac:dyDescent="0.25">
      <c r="A12" s="73"/>
      <c r="B12" s="5" t="s">
        <v>36</v>
      </c>
      <c r="C12" s="5"/>
      <c r="D12" s="5"/>
      <c r="E12" s="42">
        <v>72514.869999999923</v>
      </c>
      <c r="F12" s="225">
        <v>80175.269999999975</v>
      </c>
      <c r="G12" s="74">
        <f>E12/E11</f>
        <v>0.98024011363587216</v>
      </c>
      <c r="H12" s="231">
        <f>F12/F11</f>
        <v>0.98397491636394796</v>
      </c>
      <c r="I12" s="318">
        <f t="shared" si="0"/>
        <v>0.10563902272733938</v>
      </c>
      <c r="J12" s="317">
        <f t="shared" si="1"/>
        <v>3.8100896669315079E-3</v>
      </c>
      <c r="K12" s="5"/>
      <c r="L12" s="42">
        <v>24839.711000000043</v>
      </c>
      <c r="M12" s="225">
        <v>27647.236999999997</v>
      </c>
      <c r="N12" s="74">
        <f>L12/L11</f>
        <v>0.98991983668204986</v>
      </c>
      <c r="O12" s="231">
        <f>M12/M11</f>
        <v>0.9916571597951408</v>
      </c>
      <c r="P12" s="318">
        <f t="shared" si="2"/>
        <v>0.11302571112844065</v>
      </c>
      <c r="Q12" s="317">
        <f t="shared" si="3"/>
        <v>1.755013940233774E-3</v>
      </c>
      <c r="R12" s="72"/>
      <c r="S12" s="336">
        <f t="shared" si="4"/>
        <v>3.4254644599100943</v>
      </c>
      <c r="T12" s="337">
        <f t="shared" si="4"/>
        <v>3.4483497218032451</v>
      </c>
      <c r="U12" s="310">
        <f t="shared" si="5"/>
        <v>6.6809222985636865E-3</v>
      </c>
    </row>
    <row r="13" spans="1:21" ht="24" customHeight="1" x14ac:dyDescent="0.25">
      <c r="A13" s="14"/>
      <c r="B13" s="5" t="s">
        <v>40</v>
      </c>
      <c r="D13" s="5"/>
      <c r="E13" s="273">
        <v>746.7600000000001</v>
      </c>
      <c r="F13" s="269">
        <v>1213.7899999999997</v>
      </c>
      <c r="G13" s="261">
        <f>E13/E11</f>
        <v>1.009453795143982E-2</v>
      </c>
      <c r="H13" s="272">
        <f>F13/F11</f>
        <v>1.4896599833507222E-2</v>
      </c>
      <c r="I13" s="314">
        <f t="shared" si="0"/>
        <v>0.62540843108897048</v>
      </c>
      <c r="J13" s="315">
        <f t="shared" si="1"/>
        <v>0.47570893340219367</v>
      </c>
      <c r="K13" s="324"/>
      <c r="L13" s="273">
        <v>142.036</v>
      </c>
      <c r="M13" s="269">
        <v>214.19899999999998</v>
      </c>
      <c r="N13" s="261">
        <f>L13/L11</f>
        <v>5.6604625522000398E-3</v>
      </c>
      <c r="O13" s="272">
        <f>M13/M11</f>
        <v>7.6829367061511198E-3</v>
      </c>
      <c r="P13" s="314">
        <f t="shared" si="2"/>
        <v>0.50806133656256147</v>
      </c>
      <c r="Q13" s="315">
        <f t="shared" si="3"/>
        <v>0.35729838953973986</v>
      </c>
      <c r="R13" s="325"/>
      <c r="S13" s="336">
        <f t="shared" si="4"/>
        <v>1.9020301033799345</v>
      </c>
      <c r="T13" s="337">
        <f t="shared" si="4"/>
        <v>1.7647121825027394</v>
      </c>
      <c r="U13" s="310">
        <f t="shared" si="5"/>
        <v>-7.2195450867564709E-2</v>
      </c>
    </row>
    <row r="14" spans="1:21" ht="24" customHeight="1" thickBot="1" x14ac:dyDescent="0.3">
      <c r="A14" s="14"/>
      <c r="B14" s="1" t="s">
        <v>39</v>
      </c>
      <c r="D14" s="1"/>
      <c r="E14" s="273">
        <v>715.0100000000001</v>
      </c>
      <c r="F14" s="269">
        <v>91.95</v>
      </c>
      <c r="G14" s="261">
        <f>E14/E11</f>
        <v>9.6653484126881257E-3</v>
      </c>
      <c r="H14" s="272">
        <f>F14/F11</f>
        <v>1.1284838025449125E-3</v>
      </c>
      <c r="I14" s="319">
        <f t="shared" si="0"/>
        <v>-0.87140039999440566</v>
      </c>
      <c r="J14" s="312">
        <f t="shared" si="1"/>
        <v>-0.88324437419519175</v>
      </c>
      <c r="K14" s="324"/>
      <c r="L14" s="273">
        <v>110.90200000000002</v>
      </c>
      <c r="M14" s="269">
        <v>18.398</v>
      </c>
      <c r="N14" s="261">
        <f>L14/L11</f>
        <v>4.4197007657501538E-3</v>
      </c>
      <c r="O14" s="272">
        <f>M14/M11</f>
        <v>6.5990349870806257E-4</v>
      </c>
      <c r="P14" s="320">
        <f t="shared" si="2"/>
        <v>-0.83410578709130589</v>
      </c>
      <c r="Q14" s="315">
        <f t="shared" si="3"/>
        <v>-0.85069045763869544</v>
      </c>
      <c r="R14" s="325"/>
      <c r="S14" s="336">
        <f t="shared" si="4"/>
        <v>1.5510552299967832</v>
      </c>
      <c r="T14" s="337">
        <f t="shared" si="4"/>
        <v>2.0008700380641651</v>
      </c>
      <c r="U14" s="310">
        <f t="shared" si="5"/>
        <v>0.29000566799179339</v>
      </c>
    </row>
    <row r="15" spans="1:21" ht="24" customHeight="1" thickBot="1" x14ac:dyDescent="0.3">
      <c r="A15" s="18" t="s">
        <v>12</v>
      </c>
      <c r="B15" s="19"/>
      <c r="C15" s="19"/>
      <c r="D15" s="19"/>
      <c r="E15" s="23">
        <v>136595.50999999995</v>
      </c>
      <c r="F15" s="242">
        <v>151657.43</v>
      </c>
      <c r="G15" s="20">
        <f>G7+G11</f>
        <v>0.99999999999999978</v>
      </c>
      <c r="H15" s="243">
        <f>H7+H11</f>
        <v>0.99999999999999978</v>
      </c>
      <c r="I15" s="153">
        <f t="shared" si="0"/>
        <v>0.11026658196890987</v>
      </c>
      <c r="J15" s="99">
        <v>0</v>
      </c>
      <c r="K15" s="12"/>
      <c r="L15" s="23">
        <v>41525.172000000057</v>
      </c>
      <c r="M15" s="242">
        <v>46472.905000000006</v>
      </c>
      <c r="N15" s="20">
        <f>N7+N11</f>
        <v>0.99999999999999978</v>
      </c>
      <c r="O15" s="243">
        <f>O7+O11</f>
        <v>1</v>
      </c>
      <c r="P15" s="153">
        <f t="shared" si="2"/>
        <v>0.11915021086486872</v>
      </c>
      <c r="Q15" s="99">
        <v>0</v>
      </c>
      <c r="R15" s="8"/>
      <c r="S15" s="338">
        <f t="shared" si="4"/>
        <v>3.0400100266838987</v>
      </c>
      <c r="T15" s="339">
        <f t="shared" si="4"/>
        <v>3.0643342037379906</v>
      </c>
      <c r="U15" s="98">
        <f t="shared" si="5"/>
        <v>8.0013476404961481E-3</v>
      </c>
    </row>
    <row r="16" spans="1:21" s="68" customFormat="1" ht="24" customHeight="1" x14ac:dyDescent="0.25">
      <c r="A16" s="305"/>
      <c r="B16" s="303" t="s">
        <v>36</v>
      </c>
      <c r="C16" s="303"/>
      <c r="D16" s="304"/>
      <c r="E16" s="306">
        <f>E8+E12</f>
        <v>133426.85999999993</v>
      </c>
      <c r="F16" s="307">
        <f t="shared" ref="F16:F17" si="6">F8+F12</f>
        <v>146575.41999999998</v>
      </c>
      <c r="G16" s="308">
        <f>E16/E15</f>
        <v>0.97680267821394695</v>
      </c>
      <c r="H16" s="309">
        <f>F16/F15</f>
        <v>0.9664902009746571</v>
      </c>
      <c r="I16" s="316">
        <f t="shared" si="0"/>
        <v>9.8545075556751183E-2</v>
      </c>
      <c r="J16" s="317">
        <f t="shared" si="1"/>
        <v>-1.0557380184650899E-2</v>
      </c>
      <c r="K16" s="5"/>
      <c r="L16" s="306">
        <f t="shared" ref="L16:M18" si="7">L8+L12</f>
        <v>41091.465000000055</v>
      </c>
      <c r="M16" s="307">
        <f t="shared" si="7"/>
        <v>45775.872000000003</v>
      </c>
      <c r="N16" s="321">
        <f>L16/L15</f>
        <v>0.98955556403234157</v>
      </c>
      <c r="O16" s="309">
        <f>M16/M15</f>
        <v>0.98500130344767556</v>
      </c>
      <c r="P16" s="316">
        <f t="shared" si="2"/>
        <v>0.11399951303756004</v>
      </c>
      <c r="Q16" s="317">
        <f t="shared" si="3"/>
        <v>-4.6023293185355361E-3</v>
      </c>
      <c r="R16" s="72"/>
      <c r="S16" s="336">
        <f t="shared" si="4"/>
        <v>3.0796996197017661</v>
      </c>
      <c r="T16" s="337">
        <f t="shared" si="4"/>
        <v>3.1230251293156797</v>
      </c>
      <c r="U16" s="310">
        <f t="shared" si="5"/>
        <v>1.4068095906739487E-2</v>
      </c>
    </row>
    <row r="17" spans="1:21" ht="24" customHeight="1" x14ac:dyDescent="0.25">
      <c r="A17" s="14"/>
      <c r="B17" s="5" t="s">
        <v>40</v>
      </c>
      <c r="C17" s="5"/>
      <c r="D17" s="326"/>
      <c r="E17" s="273">
        <f>E9+E13</f>
        <v>2218.44</v>
      </c>
      <c r="F17" s="269">
        <f t="shared" si="6"/>
        <v>4888.12</v>
      </c>
      <c r="G17" s="313">
        <f>E17/E15</f>
        <v>1.6240943790904992E-2</v>
      </c>
      <c r="H17" s="272">
        <f>F17/F15</f>
        <v>3.2231325560508312E-2</v>
      </c>
      <c r="I17" s="314">
        <f t="shared" si="0"/>
        <v>1.2034041939380826</v>
      </c>
      <c r="J17" s="315">
        <f t="shared" si="1"/>
        <v>0.98457220069673612</v>
      </c>
      <c r="K17" s="324"/>
      <c r="L17" s="273">
        <f t="shared" si="7"/>
        <v>298.12599999999998</v>
      </c>
      <c r="M17" s="269">
        <f t="shared" si="7"/>
        <v>660.33600000000001</v>
      </c>
      <c r="N17" s="74">
        <f>L17/L15</f>
        <v>7.1794043381686549E-3</v>
      </c>
      <c r="O17" s="231">
        <f>M17/M15</f>
        <v>1.4209053641040945E-2</v>
      </c>
      <c r="P17" s="314">
        <f t="shared" si="2"/>
        <v>1.2149560923904661</v>
      </c>
      <c r="Q17" s="315">
        <f t="shared" si="3"/>
        <v>0.979141022257208</v>
      </c>
      <c r="R17" s="325"/>
      <c r="S17" s="336">
        <f t="shared" si="4"/>
        <v>1.3438542399163376</v>
      </c>
      <c r="T17" s="337">
        <f t="shared" si="4"/>
        <v>1.3508997324124614</v>
      </c>
      <c r="U17" s="310">
        <f t="shared" si="5"/>
        <v>5.2427505058602721E-3</v>
      </c>
    </row>
    <row r="18" spans="1:21" ht="24" customHeight="1" thickBot="1" x14ac:dyDescent="0.3">
      <c r="A18" s="15"/>
      <c r="B18" s="327" t="s">
        <v>39</v>
      </c>
      <c r="C18" s="327"/>
      <c r="D18" s="328"/>
      <c r="E18" s="329">
        <f>E10+E14</f>
        <v>950.21</v>
      </c>
      <c r="F18" s="330">
        <f>F10+F14</f>
        <v>193.89</v>
      </c>
      <c r="G18" s="331">
        <f>E18/E15</f>
        <v>6.9563779951478666E-3</v>
      </c>
      <c r="H18" s="332">
        <f>F18/F15</f>
        <v>1.2784734648345287E-3</v>
      </c>
      <c r="I18" s="311">
        <f t="shared" si="0"/>
        <v>-0.7959503688658297</v>
      </c>
      <c r="J18" s="312">
        <f t="shared" si="1"/>
        <v>-0.8162156418575478</v>
      </c>
      <c r="K18" s="324"/>
      <c r="L18" s="329">
        <f t="shared" si="7"/>
        <v>135.58100000000002</v>
      </c>
      <c r="M18" s="330">
        <f t="shared" si="7"/>
        <v>36.697000000000003</v>
      </c>
      <c r="N18" s="322">
        <f>L18/L15</f>
        <v>3.2650316294896946E-3</v>
      </c>
      <c r="O18" s="323">
        <f>M18/M15</f>
        <v>7.8964291128346721E-4</v>
      </c>
      <c r="P18" s="311">
        <f t="shared" si="2"/>
        <v>-0.72933523133772438</v>
      </c>
      <c r="Q18" s="312">
        <f t="shared" si="3"/>
        <v>-0.75815152779794548</v>
      </c>
      <c r="R18" s="325"/>
      <c r="S18" s="340">
        <f t="shared" si="4"/>
        <v>1.4268530114395768</v>
      </c>
      <c r="T18" s="341">
        <f t="shared" si="4"/>
        <v>1.8926711021713347</v>
      </c>
      <c r="U18" s="333">
        <f t="shared" si="5"/>
        <v>0.3264653660868585</v>
      </c>
    </row>
    <row r="19" spans="1:21" ht="6.75" customHeight="1" x14ac:dyDescent="0.25">
      <c r="S19" s="342"/>
      <c r="T19" s="342"/>
    </row>
  </sheetData>
  <mergeCells count="15">
    <mergeCell ref="P4:Q4"/>
    <mergeCell ref="S4:T4"/>
    <mergeCell ref="E5:F5"/>
    <mergeCell ref="G5:H5"/>
    <mergeCell ref="I5:J5"/>
    <mergeCell ref="L5:M5"/>
    <mergeCell ref="N5:O5"/>
    <mergeCell ref="P5:Q5"/>
    <mergeCell ref="S5:T5"/>
    <mergeCell ref="N4:O4"/>
    <mergeCell ref="A4:D6"/>
    <mergeCell ref="E4:F4"/>
    <mergeCell ref="G4:H4"/>
    <mergeCell ref="I4:J4"/>
    <mergeCell ref="L4:M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8D12332F-A88D-40F4-9CCE-3C8667CCA5B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I7:J18</xm:sqref>
        </x14:conditionalFormatting>
        <x14:conditionalFormatting xmlns:xm="http://schemas.microsoft.com/office/excel/2006/main">
          <x14:cfRule type="iconSet" priority="2" id="{AD1E6BEC-24CB-46F6-8CB3-62C1BE62684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U7:U18</xm:sqref>
        </x14:conditionalFormatting>
        <x14:conditionalFormatting xmlns:xm="http://schemas.microsoft.com/office/excel/2006/main">
          <x14:cfRule type="iconSet" priority="3" id="{6CDF3AB7-BB12-47E0-BDEC-FB449DC6AE7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P7:Q18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1">
    <pageSetUpPr fitToPage="1"/>
  </sheetPr>
  <dimension ref="A1:R96"/>
  <sheetViews>
    <sheetView showGridLines="0" workbookViewId="0">
      <selection activeCell="I96" sqref="I96:J96"/>
    </sheetView>
  </sheetViews>
  <sheetFormatPr defaultRowHeight="15" x14ac:dyDescent="0.25"/>
  <cols>
    <col min="1" max="1" width="26.7109375" customWidth="1"/>
    <col min="6" max="7" width="10.140625" customWidth="1"/>
    <col min="8" max="8" width="2" customWidth="1"/>
    <col min="13" max="14" width="10.140625" customWidth="1"/>
    <col min="15" max="15" width="2" customWidth="1"/>
    <col min="18" max="18" width="10.140625" customWidth="1"/>
  </cols>
  <sheetData>
    <row r="1" spans="1:18" ht="15.75" x14ac:dyDescent="0.25">
      <c r="A1" s="6" t="s">
        <v>34</v>
      </c>
    </row>
    <row r="3" spans="1:18" ht="8.25" customHeight="1" thickBot="1" x14ac:dyDescent="0.3"/>
    <row r="4" spans="1:18" x14ac:dyDescent="0.25">
      <c r="A4" s="394" t="s">
        <v>3</v>
      </c>
      <c r="B4" s="378" t="s">
        <v>1</v>
      </c>
      <c r="C4" s="374"/>
      <c r="D4" s="378" t="s">
        <v>13</v>
      </c>
      <c r="E4" s="374"/>
      <c r="F4" s="397" t="s">
        <v>136</v>
      </c>
      <c r="G4" s="393"/>
      <c r="I4" s="398" t="s">
        <v>20</v>
      </c>
      <c r="J4" s="399"/>
      <c r="K4" s="378" t="s">
        <v>13</v>
      </c>
      <c r="L4" s="380"/>
      <c r="M4" s="392" t="s">
        <v>136</v>
      </c>
      <c r="N4" s="393"/>
      <c r="P4" s="373" t="s">
        <v>23</v>
      </c>
      <c r="Q4" s="374"/>
      <c r="R4" s="208" t="s">
        <v>0</v>
      </c>
    </row>
    <row r="5" spans="1:18" x14ac:dyDescent="0.25">
      <c r="A5" s="395"/>
      <c r="B5" s="381" t="s">
        <v>141</v>
      </c>
      <c r="C5" s="382"/>
      <c r="D5" s="381" t="str">
        <f>B5</f>
        <v>jan-mar</v>
      </c>
      <c r="E5" s="382"/>
      <c r="F5" s="381" t="str">
        <f>D5</f>
        <v>jan-mar</v>
      </c>
      <c r="G5" s="383"/>
      <c r="I5" s="371" t="str">
        <f>B5</f>
        <v>jan-mar</v>
      </c>
      <c r="J5" s="382"/>
      <c r="K5" s="381" t="str">
        <f>B5</f>
        <v>jan-mar</v>
      </c>
      <c r="L5" s="372"/>
      <c r="M5" s="382" t="str">
        <f>B5</f>
        <v>jan-mar</v>
      </c>
      <c r="N5" s="383"/>
      <c r="P5" s="371" t="str">
        <f>B5</f>
        <v>jan-mar</v>
      </c>
      <c r="Q5" s="372"/>
      <c r="R5" s="209" t="s">
        <v>132</v>
      </c>
    </row>
    <row r="6" spans="1:18" ht="19.5" customHeight="1" thickBot="1" x14ac:dyDescent="0.3">
      <c r="A6" s="396"/>
      <c r="B6" s="148">
        <f>'4'!E6</f>
        <v>2017</v>
      </c>
      <c r="C6" s="213">
        <f>'4'!F6</f>
        <v>2018</v>
      </c>
      <c r="D6" s="148">
        <f>B6</f>
        <v>2017</v>
      </c>
      <c r="E6" s="213">
        <f>C6</f>
        <v>2018</v>
      </c>
      <c r="F6" s="148" t="s">
        <v>1</v>
      </c>
      <c r="G6" s="212" t="s">
        <v>15</v>
      </c>
      <c r="I6" s="36">
        <f>B6</f>
        <v>2017</v>
      </c>
      <c r="J6" s="213">
        <f>E6</f>
        <v>2018</v>
      </c>
      <c r="K6" s="148">
        <f>B6</f>
        <v>2017</v>
      </c>
      <c r="L6" s="213">
        <f>C6</f>
        <v>2018</v>
      </c>
      <c r="M6" s="37">
        <v>1000</v>
      </c>
      <c r="N6" s="212" t="s">
        <v>15</v>
      </c>
      <c r="P6" s="36">
        <f>B6</f>
        <v>2017</v>
      </c>
      <c r="Q6" s="213">
        <f>C6</f>
        <v>2018</v>
      </c>
      <c r="R6" s="210" t="s">
        <v>24</v>
      </c>
    </row>
    <row r="7" spans="1:18" ht="20.100000000000001" customHeight="1" x14ac:dyDescent="0.25">
      <c r="A7" s="14" t="s">
        <v>143</v>
      </c>
      <c r="B7" s="59">
        <v>23572.600000000002</v>
      </c>
      <c r="C7" s="245">
        <v>22363.699999999997</v>
      </c>
      <c r="D7" s="4">
        <f>B7/$B$33</f>
        <v>0.17257229026049253</v>
      </c>
      <c r="E7" s="247">
        <f>C7/$C$33</f>
        <v>0.14746194762762371</v>
      </c>
      <c r="F7" s="87">
        <f>(C7-B7)/B7</f>
        <v>-5.1284118001408627E-2</v>
      </c>
      <c r="G7" s="101">
        <f>(E7-D7)/D7</f>
        <v>-0.14550622579653741</v>
      </c>
      <c r="I7" s="59">
        <v>7308.3899999999994</v>
      </c>
      <c r="J7" s="245">
        <v>6573.5560000000014</v>
      </c>
      <c r="K7" s="4">
        <f>I7/$I$33</f>
        <v>0.17599903017861068</v>
      </c>
      <c r="L7" s="247">
        <f>J7/$J$33</f>
        <v>0.14144921648431488</v>
      </c>
      <c r="M7" s="87">
        <f>(J7-I7)/I7</f>
        <v>-0.10054663202155305</v>
      </c>
      <c r="N7" s="101">
        <f>(L7-K7)/K7</f>
        <v>-0.19630684134584891</v>
      </c>
      <c r="P7" s="49">
        <f t="shared" ref="P7:Q33" si="0">(I7/B7)*10</f>
        <v>3.100375011666086</v>
      </c>
      <c r="Q7" s="253">
        <f t="shared" si="0"/>
        <v>2.9393865952413964</v>
      </c>
      <c r="R7" s="104">
        <f>(Q7-P7)/P7</f>
        <v>-5.1925465732023571E-2</v>
      </c>
    </row>
    <row r="8" spans="1:18" ht="20.100000000000001" customHeight="1" x14ac:dyDescent="0.25">
      <c r="A8" s="14" t="s">
        <v>146</v>
      </c>
      <c r="B8" s="25">
        <v>12490.669999999998</v>
      </c>
      <c r="C8" s="223">
        <v>16750.559999999998</v>
      </c>
      <c r="D8" s="4">
        <f t="shared" ref="D8:D32" si="1">B8/$B$33</f>
        <v>9.1442756793396821E-2</v>
      </c>
      <c r="E8" s="229">
        <f t="shared" ref="E8:E32" si="2">C8/$C$33</f>
        <v>0.11044997927236409</v>
      </c>
      <c r="F8" s="87">
        <f t="shared" ref="F8:F33" si="3">(C8-B8)/B8</f>
        <v>0.34104575655269093</v>
      </c>
      <c r="G8" s="83">
        <f t="shared" ref="G8:G32" si="4">(E8-D8)/D8</f>
        <v>0.20785924599705205</v>
      </c>
      <c r="I8" s="25">
        <v>3515.5</v>
      </c>
      <c r="J8" s="223">
        <v>5832.8250000000007</v>
      </c>
      <c r="K8" s="4">
        <f t="shared" ref="K8:K32" si="5">I8/$I$33</f>
        <v>8.465949280113759E-2</v>
      </c>
      <c r="L8" s="229">
        <f t="shared" ref="L8:L32" si="6">J8/$J$33</f>
        <v>0.12551023010074364</v>
      </c>
      <c r="M8" s="87">
        <f t="shared" ref="M8:M33" si="7">(J8-I8)/I8</f>
        <v>0.65917365950789386</v>
      </c>
      <c r="N8" s="83">
        <f t="shared" ref="N8:N33" si="8">(L8-K8)/K8</f>
        <v>0.48252990831829229</v>
      </c>
      <c r="P8" s="49">
        <f t="shared" si="0"/>
        <v>2.8145007433548401</v>
      </c>
      <c r="Q8" s="254">
        <f t="shared" si="0"/>
        <v>3.4821671633664799</v>
      </c>
      <c r="R8" s="92">
        <f t="shared" ref="R8:R71" si="9">(Q8-P8)/P8</f>
        <v>0.23722374974958862</v>
      </c>
    </row>
    <row r="9" spans="1:18" ht="20.100000000000001" customHeight="1" x14ac:dyDescent="0.25">
      <c r="A9" s="14" t="s">
        <v>145</v>
      </c>
      <c r="B9" s="25">
        <v>22080.219999999998</v>
      </c>
      <c r="C9" s="223">
        <v>21359.430000000004</v>
      </c>
      <c r="D9" s="4">
        <f t="shared" si="1"/>
        <v>0.16164674812517635</v>
      </c>
      <c r="E9" s="229">
        <f t="shared" si="2"/>
        <v>0.14083998390319563</v>
      </c>
      <c r="F9" s="87">
        <f t="shared" si="3"/>
        <v>-3.2644149378946122E-2</v>
      </c>
      <c r="G9" s="83">
        <f t="shared" si="4"/>
        <v>-0.12871749331986765</v>
      </c>
      <c r="I9" s="25">
        <v>5165.9860000000008</v>
      </c>
      <c r="J9" s="223">
        <v>5239.9579999999987</v>
      </c>
      <c r="K9" s="4">
        <f t="shared" si="5"/>
        <v>0.1244061312979029</v>
      </c>
      <c r="L9" s="229">
        <f t="shared" si="6"/>
        <v>0.11275296863839257</v>
      </c>
      <c r="M9" s="87">
        <f t="shared" si="7"/>
        <v>1.4319047709381699E-2</v>
      </c>
      <c r="N9" s="83">
        <f t="shared" si="8"/>
        <v>-9.3670324267263558E-2</v>
      </c>
      <c r="P9" s="49">
        <f t="shared" si="0"/>
        <v>2.3396442607908803</v>
      </c>
      <c r="Q9" s="254">
        <f t="shared" si="0"/>
        <v>2.4532293230671405</v>
      </c>
      <c r="R9" s="92">
        <f t="shared" si="9"/>
        <v>4.8548005429622253E-2</v>
      </c>
    </row>
    <row r="10" spans="1:18" ht="20.100000000000001" customHeight="1" x14ac:dyDescent="0.25">
      <c r="A10" s="14" t="s">
        <v>147</v>
      </c>
      <c r="B10" s="25">
        <v>12925.890000000001</v>
      </c>
      <c r="C10" s="223">
        <v>15221.039999999999</v>
      </c>
      <c r="D10" s="4">
        <f t="shared" si="1"/>
        <v>9.4628952298651731E-2</v>
      </c>
      <c r="E10" s="229">
        <f t="shared" si="2"/>
        <v>0.10036461781002097</v>
      </c>
      <c r="F10" s="87">
        <f t="shared" si="3"/>
        <v>0.1775622413621033</v>
      </c>
      <c r="G10" s="83">
        <f t="shared" si="4"/>
        <v>6.0612163318339532E-2</v>
      </c>
      <c r="I10" s="25">
        <v>4964.5849999999991</v>
      </c>
      <c r="J10" s="223">
        <v>5229.3810000000003</v>
      </c>
      <c r="K10" s="4">
        <f t="shared" si="5"/>
        <v>0.11955603699847407</v>
      </c>
      <c r="L10" s="229">
        <f t="shared" si="6"/>
        <v>0.11252537365589689</v>
      </c>
      <c r="M10" s="87">
        <f t="shared" si="7"/>
        <v>5.3336985870924003E-2</v>
      </c>
      <c r="N10" s="83">
        <f t="shared" si="8"/>
        <v>-5.880642683620331E-2</v>
      </c>
      <c r="P10" s="49">
        <f t="shared" si="0"/>
        <v>3.8408070933606879</v>
      </c>
      <c r="Q10" s="254">
        <f t="shared" si="0"/>
        <v>3.4356266063291341</v>
      </c>
      <c r="R10" s="92">
        <f t="shared" si="9"/>
        <v>-0.10549357913131296</v>
      </c>
    </row>
    <row r="11" spans="1:18" ht="20.100000000000001" customHeight="1" x14ac:dyDescent="0.25">
      <c r="A11" s="14" t="s">
        <v>142</v>
      </c>
      <c r="B11" s="25">
        <v>13504.130000000001</v>
      </c>
      <c r="C11" s="223">
        <v>14439.899999999998</v>
      </c>
      <c r="D11" s="4">
        <f t="shared" si="1"/>
        <v>9.8862180755428977E-2</v>
      </c>
      <c r="E11" s="229">
        <f t="shared" si="2"/>
        <v>9.5213930501130126E-2</v>
      </c>
      <c r="F11" s="87">
        <f t="shared" si="3"/>
        <v>6.9295097129544569E-2</v>
      </c>
      <c r="G11" s="83">
        <f t="shared" si="4"/>
        <v>-3.6902384981008111E-2</v>
      </c>
      <c r="I11" s="25">
        <v>3082.3070000000007</v>
      </c>
      <c r="J11" s="223">
        <v>3479.7189999999996</v>
      </c>
      <c r="K11" s="4">
        <f t="shared" si="5"/>
        <v>7.422743486769906E-2</v>
      </c>
      <c r="L11" s="229">
        <f t="shared" si="6"/>
        <v>7.4876296198828088E-2</v>
      </c>
      <c r="M11" s="87">
        <f t="shared" si="7"/>
        <v>0.12893329574244189</v>
      </c>
      <c r="N11" s="83">
        <f t="shared" si="8"/>
        <v>8.7415297630254931E-3</v>
      </c>
      <c r="P11" s="49">
        <f t="shared" si="0"/>
        <v>2.2824920968622195</v>
      </c>
      <c r="Q11" s="254">
        <f t="shared" si="0"/>
        <v>2.4097943891578195</v>
      </c>
      <c r="R11" s="92">
        <f t="shared" si="9"/>
        <v>5.5773377034078052E-2</v>
      </c>
    </row>
    <row r="12" spans="1:18" ht="20.100000000000001" customHeight="1" x14ac:dyDescent="0.25">
      <c r="A12" s="14" t="s">
        <v>150</v>
      </c>
      <c r="B12" s="25">
        <v>7644.8399999999992</v>
      </c>
      <c r="C12" s="223">
        <v>8378.0500000000011</v>
      </c>
      <c r="D12" s="4">
        <f t="shared" si="1"/>
        <v>5.5966993351392019E-2</v>
      </c>
      <c r="E12" s="229">
        <f t="shared" si="2"/>
        <v>5.5243254484795147E-2</v>
      </c>
      <c r="F12" s="87">
        <f t="shared" si="3"/>
        <v>9.5909136097027795E-2</v>
      </c>
      <c r="G12" s="83">
        <f t="shared" si="4"/>
        <v>-1.293153023341518E-2</v>
      </c>
      <c r="I12" s="25">
        <v>2931.105</v>
      </c>
      <c r="J12" s="223">
        <v>3160.598</v>
      </c>
      <c r="K12" s="4">
        <f t="shared" si="5"/>
        <v>7.058622177410849E-2</v>
      </c>
      <c r="L12" s="229">
        <f t="shared" si="6"/>
        <v>6.8009477780655178E-2</v>
      </c>
      <c r="M12" s="87">
        <f t="shared" si="7"/>
        <v>7.8295728061601316E-2</v>
      </c>
      <c r="N12" s="83">
        <f t="shared" si="8"/>
        <v>-3.6504914538413209E-2</v>
      </c>
      <c r="P12" s="49">
        <f t="shared" si="0"/>
        <v>3.8340959392217497</v>
      </c>
      <c r="Q12" s="254">
        <f t="shared" si="0"/>
        <v>3.7724745018232158</v>
      </c>
      <c r="R12" s="92">
        <f t="shared" si="9"/>
        <v>-1.6071960215748277E-2</v>
      </c>
    </row>
    <row r="13" spans="1:18" ht="20.100000000000001" customHeight="1" x14ac:dyDescent="0.25">
      <c r="A13" s="14" t="s">
        <v>148</v>
      </c>
      <c r="B13" s="25">
        <v>6063.5299999999988</v>
      </c>
      <c r="C13" s="223">
        <v>9797.9599999999991</v>
      </c>
      <c r="D13" s="4">
        <f t="shared" si="1"/>
        <v>4.4390404926194144E-2</v>
      </c>
      <c r="E13" s="229">
        <f t="shared" si="2"/>
        <v>6.4605868634329391E-2</v>
      </c>
      <c r="F13" s="87">
        <f t="shared" si="3"/>
        <v>0.61588381685255966</v>
      </c>
      <c r="G13" s="83">
        <f t="shared" si="4"/>
        <v>0.4554016513646712</v>
      </c>
      <c r="I13" s="25">
        <v>1534.4959999999996</v>
      </c>
      <c r="J13" s="223">
        <v>2506.556</v>
      </c>
      <c r="K13" s="4">
        <f t="shared" si="5"/>
        <v>3.6953392992568453E-2</v>
      </c>
      <c r="L13" s="229">
        <f t="shared" si="6"/>
        <v>5.3935857893970679E-2</v>
      </c>
      <c r="M13" s="87">
        <f t="shared" si="7"/>
        <v>0.63347183700706988</v>
      </c>
      <c r="N13" s="83">
        <f t="shared" si="8"/>
        <v>0.45956442767833255</v>
      </c>
      <c r="P13" s="49">
        <f t="shared" si="0"/>
        <v>2.5306974650080067</v>
      </c>
      <c r="Q13" s="254">
        <f t="shared" si="0"/>
        <v>2.5582427362430549</v>
      </c>
      <c r="R13" s="92">
        <f t="shared" si="9"/>
        <v>1.0884458381895515E-2</v>
      </c>
    </row>
    <row r="14" spans="1:18" ht="20.100000000000001" customHeight="1" x14ac:dyDescent="0.25">
      <c r="A14" s="14" t="s">
        <v>152</v>
      </c>
      <c r="B14" s="25">
        <v>4261.7</v>
      </c>
      <c r="C14" s="223">
        <v>5973.9800000000014</v>
      </c>
      <c r="D14" s="4">
        <f t="shared" si="1"/>
        <v>3.1199414973449722E-2</v>
      </c>
      <c r="E14" s="229">
        <f t="shared" si="2"/>
        <v>3.9391278093002136E-2</v>
      </c>
      <c r="F14" s="87">
        <f t="shared" si="3"/>
        <v>0.40178332590280913</v>
      </c>
      <c r="G14" s="83">
        <f t="shared" si="4"/>
        <v>0.2625646386806797</v>
      </c>
      <c r="I14" s="25">
        <v>1033.9860000000001</v>
      </c>
      <c r="J14" s="223">
        <v>1665.846</v>
      </c>
      <c r="K14" s="4">
        <f t="shared" si="5"/>
        <v>2.4900221966570064E-2</v>
      </c>
      <c r="L14" s="229">
        <f t="shared" si="6"/>
        <v>3.5845531928765793E-2</v>
      </c>
      <c r="M14" s="87">
        <f t="shared" si="7"/>
        <v>0.61109144611242305</v>
      </c>
      <c r="N14" s="83">
        <f t="shared" si="8"/>
        <v>0.43956676277385875</v>
      </c>
      <c r="P14" s="49">
        <f t="shared" si="0"/>
        <v>2.426228969659995</v>
      </c>
      <c r="Q14" s="254">
        <f t="shared" si="0"/>
        <v>2.7885028071737761</v>
      </c>
      <c r="R14" s="92">
        <f t="shared" si="9"/>
        <v>0.14931560130722085</v>
      </c>
    </row>
    <row r="15" spans="1:18" ht="20.100000000000001" customHeight="1" x14ac:dyDescent="0.25">
      <c r="A15" s="14" t="s">
        <v>151</v>
      </c>
      <c r="B15" s="25">
        <v>5239.2800000000007</v>
      </c>
      <c r="C15" s="223">
        <v>3479.28</v>
      </c>
      <c r="D15" s="4">
        <f t="shared" si="1"/>
        <v>3.8356165586994791E-2</v>
      </c>
      <c r="E15" s="229">
        <f t="shared" si="2"/>
        <v>2.2941704867344793E-2</v>
      </c>
      <c r="F15" s="87">
        <f t="shared" si="3"/>
        <v>-0.33592402009436417</v>
      </c>
      <c r="G15" s="83">
        <f t="shared" si="4"/>
        <v>-0.40187699901046658</v>
      </c>
      <c r="I15" s="25">
        <v>1843.5240000000001</v>
      </c>
      <c r="J15" s="223">
        <v>1510.2049999999997</v>
      </c>
      <c r="K15" s="4">
        <f t="shared" si="5"/>
        <v>4.4395336881446278E-2</v>
      </c>
      <c r="L15" s="229">
        <f t="shared" si="6"/>
        <v>3.2496462185869365E-2</v>
      </c>
      <c r="M15" s="87">
        <f t="shared" si="7"/>
        <v>-0.18080534888615521</v>
      </c>
      <c r="N15" s="83">
        <f t="shared" si="8"/>
        <v>-0.26802082226229701</v>
      </c>
      <c r="P15" s="49">
        <f t="shared" si="0"/>
        <v>3.5186590523888777</v>
      </c>
      <c r="Q15" s="254">
        <f t="shared" si="0"/>
        <v>4.3405675886965103</v>
      </c>
      <c r="R15" s="92">
        <f t="shared" si="9"/>
        <v>0.2335857279919249</v>
      </c>
    </row>
    <row r="16" spans="1:18" ht="20.100000000000001" customHeight="1" x14ac:dyDescent="0.25">
      <c r="A16" s="14" t="s">
        <v>154</v>
      </c>
      <c r="B16" s="25">
        <v>2961.9100000000003</v>
      </c>
      <c r="C16" s="223">
        <v>3644.8799999999997</v>
      </c>
      <c r="D16" s="4">
        <f t="shared" si="1"/>
        <v>2.168380205176584E-2</v>
      </c>
      <c r="E16" s="229">
        <f t="shared" si="2"/>
        <v>2.4033639499231933E-2</v>
      </c>
      <c r="F16" s="87">
        <f t="shared" si="3"/>
        <v>0.23058431890232967</v>
      </c>
      <c r="G16" s="83">
        <f t="shared" si="4"/>
        <v>0.1083683314326664</v>
      </c>
      <c r="I16" s="25">
        <v>1012.898</v>
      </c>
      <c r="J16" s="223">
        <v>1297.6400000000001</v>
      </c>
      <c r="K16" s="4">
        <f t="shared" si="5"/>
        <v>2.4392385418656425E-2</v>
      </c>
      <c r="L16" s="229">
        <f t="shared" si="6"/>
        <v>2.7922506673512228E-2</v>
      </c>
      <c r="M16" s="87">
        <f t="shared" si="7"/>
        <v>0.28111616372033521</v>
      </c>
      <c r="N16" s="83">
        <f t="shared" si="8"/>
        <v>0.14472226452095185</v>
      </c>
      <c r="P16" s="49">
        <f t="shared" si="0"/>
        <v>3.4197460422497645</v>
      </c>
      <c r="Q16" s="254">
        <f t="shared" si="0"/>
        <v>3.5601720769956771</v>
      </c>
      <c r="R16" s="92">
        <f t="shared" si="9"/>
        <v>4.1063293300437537E-2</v>
      </c>
    </row>
    <row r="17" spans="1:18" ht="20.100000000000001" customHeight="1" x14ac:dyDescent="0.25">
      <c r="A17" s="14" t="s">
        <v>144</v>
      </c>
      <c r="B17" s="25">
        <v>4382.6900000000005</v>
      </c>
      <c r="C17" s="223">
        <v>3753.1400000000003</v>
      </c>
      <c r="D17" s="4">
        <f t="shared" si="1"/>
        <v>3.2085168831684163E-2</v>
      </c>
      <c r="E17" s="229">
        <f t="shared" si="2"/>
        <v>2.4747485171019993E-2</v>
      </c>
      <c r="F17" s="87">
        <f t="shared" si="3"/>
        <v>-0.14364465659218428</v>
      </c>
      <c r="G17" s="83">
        <f t="shared" si="4"/>
        <v>-0.22869393953190592</v>
      </c>
      <c r="I17" s="25">
        <v>1490.8719999999998</v>
      </c>
      <c r="J17" s="223">
        <v>1266.1170000000002</v>
      </c>
      <c r="K17" s="4">
        <f t="shared" si="5"/>
        <v>3.5902849481273667E-2</v>
      </c>
      <c r="L17" s="229">
        <f t="shared" si="6"/>
        <v>2.7244197452257393E-2</v>
      </c>
      <c r="M17" s="87">
        <f t="shared" si="7"/>
        <v>-0.15075405534479128</v>
      </c>
      <c r="N17" s="83">
        <f t="shared" si="8"/>
        <v>-0.24116893656400404</v>
      </c>
      <c r="P17" s="49">
        <f t="shared" si="0"/>
        <v>3.4017281623842881</v>
      </c>
      <c r="Q17" s="254">
        <f t="shared" si="0"/>
        <v>3.3734872666620488</v>
      </c>
      <c r="R17" s="92">
        <f t="shared" si="9"/>
        <v>-8.3019260723188205E-3</v>
      </c>
    </row>
    <row r="18" spans="1:18" ht="20.100000000000001" customHeight="1" x14ac:dyDescent="0.25">
      <c r="A18" s="14" t="s">
        <v>155</v>
      </c>
      <c r="B18" s="25">
        <v>2286.4699999999998</v>
      </c>
      <c r="C18" s="223">
        <v>4495.5999999999995</v>
      </c>
      <c r="D18" s="4">
        <f t="shared" si="1"/>
        <v>1.6738983587381465E-2</v>
      </c>
      <c r="E18" s="229">
        <f t="shared" si="2"/>
        <v>2.9643123980143949E-2</v>
      </c>
      <c r="F18" s="87">
        <f t="shared" si="3"/>
        <v>0.96617493341264038</v>
      </c>
      <c r="G18" s="83">
        <f t="shared" si="4"/>
        <v>0.77090346169466084</v>
      </c>
      <c r="I18" s="25">
        <v>641.00199999999995</v>
      </c>
      <c r="J18" s="223">
        <v>999.98100000000022</v>
      </c>
      <c r="K18" s="4">
        <f t="shared" si="5"/>
        <v>1.5436468270378265E-2</v>
      </c>
      <c r="L18" s="229">
        <f t="shared" si="6"/>
        <v>2.1517505738020894E-2</v>
      </c>
      <c r="M18" s="87">
        <f t="shared" si="7"/>
        <v>0.56002789382872487</v>
      </c>
      <c r="N18" s="83">
        <f t="shared" si="8"/>
        <v>0.39393968627602505</v>
      </c>
      <c r="P18" s="49">
        <f t="shared" si="0"/>
        <v>2.8034568570766289</v>
      </c>
      <c r="Q18" s="254">
        <f t="shared" si="0"/>
        <v>2.2243549248153758</v>
      </c>
      <c r="R18" s="92">
        <f t="shared" si="9"/>
        <v>-0.20656709262332842</v>
      </c>
    </row>
    <row r="19" spans="1:18" ht="20.100000000000001" customHeight="1" x14ac:dyDescent="0.25">
      <c r="A19" s="14" t="s">
        <v>157</v>
      </c>
      <c r="B19" s="25">
        <v>2808.2900000000004</v>
      </c>
      <c r="C19" s="223">
        <v>2743.97</v>
      </c>
      <c r="D19" s="4">
        <f t="shared" si="1"/>
        <v>2.0559167720813089E-2</v>
      </c>
      <c r="E19" s="229">
        <f t="shared" si="2"/>
        <v>1.8093211786590353E-2</v>
      </c>
      <c r="F19" s="87">
        <f t="shared" si="3"/>
        <v>-2.2903617503890486E-2</v>
      </c>
      <c r="G19" s="83">
        <f t="shared" si="4"/>
        <v>-0.11994434637187787</v>
      </c>
      <c r="I19" s="25">
        <v>1090.992</v>
      </c>
      <c r="J19" s="223">
        <v>989.30200000000002</v>
      </c>
      <c r="K19" s="4">
        <f t="shared" si="5"/>
        <v>2.6273027839595703E-2</v>
      </c>
      <c r="L19" s="229">
        <f t="shared" si="6"/>
        <v>2.1287715928238179E-2</v>
      </c>
      <c r="M19" s="87">
        <f t="shared" si="7"/>
        <v>-9.3208749468373681E-2</v>
      </c>
      <c r="N19" s="83">
        <f t="shared" si="8"/>
        <v>-0.18975018569592619</v>
      </c>
      <c r="P19" s="49">
        <f t="shared" si="0"/>
        <v>3.8848979272083719</v>
      </c>
      <c r="Q19" s="254">
        <f t="shared" si="0"/>
        <v>3.6053674056203242</v>
      </c>
      <c r="R19" s="92">
        <f t="shared" si="9"/>
        <v>-7.1953118672776567E-2</v>
      </c>
    </row>
    <row r="20" spans="1:18" ht="20.100000000000001" customHeight="1" x14ac:dyDescent="0.25">
      <c r="A20" s="14" t="s">
        <v>158</v>
      </c>
      <c r="B20" s="25">
        <v>959.17</v>
      </c>
      <c r="C20" s="223">
        <v>2463.1900000000005</v>
      </c>
      <c r="D20" s="4">
        <f t="shared" si="1"/>
        <v>7.0219731234211161E-3</v>
      </c>
      <c r="E20" s="229">
        <f t="shared" si="2"/>
        <v>1.6241802330423258E-2</v>
      </c>
      <c r="F20" s="87">
        <f t="shared" si="3"/>
        <v>1.5680432040201429</v>
      </c>
      <c r="G20" s="83">
        <f t="shared" si="4"/>
        <v>1.3129969376057975</v>
      </c>
      <c r="I20" s="25">
        <v>357.08200000000005</v>
      </c>
      <c r="J20" s="223">
        <v>871.96600000000012</v>
      </c>
      <c r="K20" s="4">
        <f t="shared" si="5"/>
        <v>8.5991696795379938E-3</v>
      </c>
      <c r="L20" s="229">
        <f t="shared" si="6"/>
        <v>1.8762889903267289E-2</v>
      </c>
      <c r="M20" s="87">
        <f t="shared" si="7"/>
        <v>1.4419209033219258</v>
      </c>
      <c r="N20" s="83">
        <f t="shared" si="8"/>
        <v>1.1819420481856755</v>
      </c>
      <c r="P20" s="49">
        <f t="shared" si="0"/>
        <v>3.7228228572620088</v>
      </c>
      <c r="Q20" s="254">
        <f t="shared" si="0"/>
        <v>3.5399867651297705</v>
      </c>
      <c r="R20" s="92">
        <f t="shared" si="9"/>
        <v>-4.9112219179482289E-2</v>
      </c>
    </row>
    <row r="21" spans="1:18" ht="20.100000000000001" customHeight="1" x14ac:dyDescent="0.25">
      <c r="A21" s="14" t="s">
        <v>149</v>
      </c>
      <c r="B21" s="25">
        <v>2023.21</v>
      </c>
      <c r="C21" s="223">
        <v>2654.18</v>
      </c>
      <c r="D21" s="4">
        <f t="shared" si="1"/>
        <v>1.4811687441263632E-2</v>
      </c>
      <c r="E21" s="229">
        <f t="shared" si="2"/>
        <v>1.7501153751583429E-2</v>
      </c>
      <c r="F21" s="87">
        <f t="shared" si="3"/>
        <v>0.31186579742093001</v>
      </c>
      <c r="G21" s="83">
        <f t="shared" si="4"/>
        <v>0.18157730650103096</v>
      </c>
      <c r="I21" s="25">
        <v>619.05100000000004</v>
      </c>
      <c r="J21" s="223">
        <v>807.91899999999998</v>
      </c>
      <c r="K21" s="4">
        <f t="shared" si="5"/>
        <v>1.4907849147500221E-2</v>
      </c>
      <c r="L21" s="229">
        <f t="shared" si="6"/>
        <v>1.7384732028264637E-2</v>
      </c>
      <c r="M21" s="87">
        <f t="shared" si="7"/>
        <v>0.30509279526242578</v>
      </c>
      <c r="N21" s="83">
        <f t="shared" si="8"/>
        <v>0.16614622647826729</v>
      </c>
      <c r="P21" s="49">
        <f t="shared" si="0"/>
        <v>3.0597466402400149</v>
      </c>
      <c r="Q21" s="254">
        <f t="shared" si="0"/>
        <v>3.043949543738556</v>
      </c>
      <c r="R21" s="92">
        <f t="shared" si="9"/>
        <v>-5.1628773094166119E-3</v>
      </c>
    </row>
    <row r="22" spans="1:18" ht="20.100000000000001" customHeight="1" x14ac:dyDescent="0.25">
      <c r="A22" s="14" t="s">
        <v>162</v>
      </c>
      <c r="B22" s="25">
        <v>1262.3600000000001</v>
      </c>
      <c r="C22" s="223">
        <v>1071.8600000000001</v>
      </c>
      <c r="D22" s="4">
        <f t="shared" si="1"/>
        <v>9.2415922016763265E-3</v>
      </c>
      <c r="E22" s="229">
        <f t="shared" si="2"/>
        <v>7.0676392182038219E-3</v>
      </c>
      <c r="F22" s="87">
        <f t="shared" si="3"/>
        <v>-0.15090782344180739</v>
      </c>
      <c r="G22" s="83">
        <f t="shared" si="4"/>
        <v>-0.23523576198029736</v>
      </c>
      <c r="I22" s="25">
        <v>666.37799999999993</v>
      </c>
      <c r="J22" s="223">
        <v>652.60100000000023</v>
      </c>
      <c r="K22" s="4">
        <f t="shared" si="5"/>
        <v>1.604756748509073E-2</v>
      </c>
      <c r="L22" s="229">
        <f t="shared" si="6"/>
        <v>1.404261257177704E-2</v>
      </c>
      <c r="M22" s="87">
        <f t="shared" si="7"/>
        <v>-2.0674452037731893E-2</v>
      </c>
      <c r="N22" s="83">
        <f t="shared" si="8"/>
        <v>-0.12493824470134979</v>
      </c>
      <c r="P22" s="49">
        <f t="shared" si="0"/>
        <v>5.2788269590291197</v>
      </c>
      <c r="Q22" s="254">
        <f t="shared" si="0"/>
        <v>6.0884910342768661</v>
      </c>
      <c r="R22" s="92">
        <f t="shared" si="9"/>
        <v>0.15337954464729406</v>
      </c>
    </row>
    <row r="23" spans="1:18" ht="20.100000000000001" customHeight="1" x14ac:dyDescent="0.25">
      <c r="A23" s="14" t="s">
        <v>153</v>
      </c>
      <c r="B23" s="25">
        <v>1034.9499999999998</v>
      </c>
      <c r="C23" s="223">
        <v>1421.8099999999997</v>
      </c>
      <c r="D23" s="4">
        <f t="shared" si="1"/>
        <v>7.5767497775000086E-3</v>
      </c>
      <c r="E23" s="229">
        <f t="shared" si="2"/>
        <v>9.3751423850450353E-3</v>
      </c>
      <c r="F23" s="87">
        <f t="shared" si="3"/>
        <v>0.37379583554761098</v>
      </c>
      <c r="G23" s="83">
        <f t="shared" si="4"/>
        <v>0.23735673743450672</v>
      </c>
      <c r="I23" s="25">
        <v>304.85700000000003</v>
      </c>
      <c r="J23" s="223">
        <v>520.30199999999991</v>
      </c>
      <c r="K23" s="4">
        <f t="shared" si="5"/>
        <v>7.3414987901796059E-3</v>
      </c>
      <c r="L23" s="229">
        <f t="shared" si="6"/>
        <v>1.1195813990969571E-2</v>
      </c>
      <c r="M23" s="87">
        <f t="shared" si="7"/>
        <v>0.70670839114732431</v>
      </c>
      <c r="N23" s="83">
        <f t="shared" si="8"/>
        <v>0.5250038596949318</v>
      </c>
      <c r="P23" s="49">
        <f t="shared" si="0"/>
        <v>2.9456205613797777</v>
      </c>
      <c r="Q23" s="254">
        <f t="shared" si="0"/>
        <v>3.6594341016028862</v>
      </c>
      <c r="R23" s="92">
        <f t="shared" si="9"/>
        <v>0.24233044458677541</v>
      </c>
    </row>
    <row r="24" spans="1:18" ht="20.100000000000001" customHeight="1" x14ac:dyDescent="0.25">
      <c r="A24" s="14" t="s">
        <v>159</v>
      </c>
      <c r="B24" s="25">
        <v>1449.2300000000002</v>
      </c>
      <c r="C24" s="223">
        <v>1634.75</v>
      </c>
      <c r="D24" s="4">
        <f t="shared" si="1"/>
        <v>1.0609645953955592E-2</v>
      </c>
      <c r="E24" s="229">
        <f t="shared" si="2"/>
        <v>1.0779227895395571E-2</v>
      </c>
      <c r="F24" s="87">
        <f t="shared" ref="F24:F25" si="10">(C24-B24)/B24</f>
        <v>0.12801280680085267</v>
      </c>
      <c r="G24" s="83">
        <f t="shared" ref="G24:G25" si="11">(E24-D24)/D24</f>
        <v>1.5983751218084059E-2</v>
      </c>
      <c r="I24" s="25">
        <v>439.65000000000003</v>
      </c>
      <c r="J24" s="223">
        <v>482.00700000000001</v>
      </c>
      <c r="K24" s="4">
        <f t="shared" si="5"/>
        <v>1.0587553978102729E-2</v>
      </c>
      <c r="L24" s="229">
        <f t="shared" si="6"/>
        <v>1.0371785452189827E-2</v>
      </c>
      <c r="M24" s="87">
        <f t="shared" ref="M24:M25" si="12">(J24-I24)/I24</f>
        <v>9.6342545206414124E-2</v>
      </c>
      <c r="N24" s="83">
        <f t="shared" ref="N24:N25" si="13">(L24-K24)/K24</f>
        <v>-2.0379449904969173E-2</v>
      </c>
      <c r="P24" s="49">
        <f t="shared" ref="P24:P27" si="14">(I24/B24)*10</f>
        <v>3.0336799541825652</v>
      </c>
      <c r="Q24" s="254">
        <f t="shared" ref="Q24:Q27" si="15">(J24/C24)*10</f>
        <v>2.9485058877504207</v>
      </c>
      <c r="R24" s="92">
        <f t="shared" ref="R24:R27" si="16">(Q24-P24)/P24</f>
        <v>-2.8076154280781723E-2</v>
      </c>
    </row>
    <row r="25" spans="1:18" ht="20.100000000000001" customHeight="1" x14ac:dyDescent="0.25">
      <c r="A25" s="14" t="s">
        <v>160</v>
      </c>
      <c r="B25" s="25">
        <v>132.16</v>
      </c>
      <c r="C25" s="223">
        <v>193.90999999999997</v>
      </c>
      <c r="D25" s="4">
        <f t="shared" si="1"/>
        <v>9.6752814203043748E-4</v>
      </c>
      <c r="E25" s="229">
        <f t="shared" si="2"/>
        <v>1.2786053409978007E-3</v>
      </c>
      <c r="F25" s="87">
        <f t="shared" si="10"/>
        <v>0.4672366828087165</v>
      </c>
      <c r="G25" s="83">
        <f t="shared" si="11"/>
        <v>0.32151746854054508</v>
      </c>
      <c r="I25" s="25">
        <v>265.63600000000002</v>
      </c>
      <c r="J25" s="223">
        <v>381.90300000000002</v>
      </c>
      <c r="K25" s="4">
        <f t="shared" si="5"/>
        <v>6.3969873502269904E-3</v>
      </c>
      <c r="L25" s="229">
        <f t="shared" si="6"/>
        <v>8.2177561312338863E-3</v>
      </c>
      <c r="M25" s="87">
        <f t="shared" si="12"/>
        <v>0.43769293318676677</v>
      </c>
      <c r="N25" s="83">
        <f t="shared" si="13"/>
        <v>0.28462910450218221</v>
      </c>
      <c r="P25" s="49">
        <f t="shared" si="14"/>
        <v>20.099576271186443</v>
      </c>
      <c r="Q25" s="254">
        <f t="shared" si="15"/>
        <v>19.694858439482239</v>
      </c>
      <c r="R25" s="92">
        <f t="shared" si="16"/>
        <v>-2.0135639987813245E-2</v>
      </c>
    </row>
    <row r="26" spans="1:18" ht="20.100000000000001" customHeight="1" x14ac:dyDescent="0.25">
      <c r="A26" s="14" t="s">
        <v>156</v>
      </c>
      <c r="B26" s="25">
        <v>736.8599999999999</v>
      </c>
      <c r="C26" s="223">
        <v>935.29</v>
      </c>
      <c r="D26" s="4">
        <f t="shared" si="1"/>
        <v>5.3944672119896194E-3</v>
      </c>
      <c r="E26" s="229">
        <f t="shared" si="2"/>
        <v>6.167122837305106E-3</v>
      </c>
      <c r="F26" s="87">
        <f t="shared" si="3"/>
        <v>0.26929131721086785</v>
      </c>
      <c r="G26" s="83">
        <f t="shared" si="4"/>
        <v>0.14323112829348555</v>
      </c>
      <c r="I26" s="25">
        <v>320.72600000000011</v>
      </c>
      <c r="J26" s="223">
        <v>348.94400000000002</v>
      </c>
      <c r="K26" s="4">
        <f t="shared" si="5"/>
        <v>7.7236525353826377E-3</v>
      </c>
      <c r="L26" s="229">
        <f t="shared" si="6"/>
        <v>7.5085471846444698E-3</v>
      </c>
      <c r="M26" s="87">
        <f t="shared" si="7"/>
        <v>8.798164165050508E-2</v>
      </c>
      <c r="N26" s="83">
        <f t="shared" si="8"/>
        <v>-2.7850210732908286E-2</v>
      </c>
      <c r="P26" s="49">
        <f t="shared" si="14"/>
        <v>4.3526042938957215</v>
      </c>
      <c r="Q26" s="254">
        <f t="shared" si="15"/>
        <v>3.7308642239305461</v>
      </c>
      <c r="R26" s="92">
        <f t="shared" si="16"/>
        <v>-0.14284323315058303</v>
      </c>
    </row>
    <row r="27" spans="1:18" ht="20.100000000000001" customHeight="1" x14ac:dyDescent="0.25">
      <c r="A27" s="14" t="s">
        <v>178</v>
      </c>
      <c r="B27" s="25">
        <v>563.78</v>
      </c>
      <c r="C27" s="223">
        <v>700.39000000000021</v>
      </c>
      <c r="D27" s="4">
        <f t="shared" si="1"/>
        <v>4.1273684618184023E-3</v>
      </c>
      <c r="E27" s="229">
        <f t="shared" si="2"/>
        <v>4.618237299682585E-3</v>
      </c>
      <c r="F27" s="87">
        <f t="shared" si="3"/>
        <v>0.24231083046578497</v>
      </c>
      <c r="G27" s="83">
        <f t="shared" si="4"/>
        <v>0.11893021967995554</v>
      </c>
      <c r="I27" s="25">
        <v>192.05599999999998</v>
      </c>
      <c r="J27" s="223">
        <v>295.93800000000005</v>
      </c>
      <c r="K27" s="4">
        <f t="shared" si="5"/>
        <v>4.6250500780586771E-3</v>
      </c>
      <c r="L27" s="229">
        <f t="shared" si="6"/>
        <v>6.3679686045019128E-3</v>
      </c>
      <c r="M27" s="87">
        <f t="shared" si="7"/>
        <v>0.54089432248927438</v>
      </c>
      <c r="N27" s="83">
        <f t="shared" si="8"/>
        <v>0.37684316862030826</v>
      </c>
      <c r="P27" s="49">
        <f t="shared" si="14"/>
        <v>3.4065770335946643</v>
      </c>
      <c r="Q27" s="254">
        <f t="shared" si="15"/>
        <v>4.225331600965176</v>
      </c>
      <c r="R27" s="92">
        <f t="shared" si="16"/>
        <v>0.24034523784320569</v>
      </c>
    </row>
    <row r="28" spans="1:18" ht="20.100000000000001" customHeight="1" x14ac:dyDescent="0.25">
      <c r="A28" s="14" t="s">
        <v>183</v>
      </c>
      <c r="B28" s="25">
        <v>419.45</v>
      </c>
      <c r="C28" s="223">
        <v>999.55</v>
      </c>
      <c r="D28" s="4">
        <f t="shared" si="1"/>
        <v>3.0707451511400347E-3</v>
      </c>
      <c r="E28" s="229">
        <f t="shared" si="2"/>
        <v>6.5908409498960955E-3</v>
      </c>
      <c r="F28" s="87">
        <f t="shared" si="3"/>
        <v>1.3830015496483488</v>
      </c>
      <c r="G28" s="83">
        <f t="shared" si="4"/>
        <v>1.1463327712002416</v>
      </c>
      <c r="I28" s="25">
        <v>121.64200000000001</v>
      </c>
      <c r="J28" s="223">
        <v>249.404</v>
      </c>
      <c r="K28" s="4">
        <f t="shared" si="5"/>
        <v>2.9293557170575963E-3</v>
      </c>
      <c r="L28" s="229">
        <f t="shared" si="6"/>
        <v>5.366653967510745E-3</v>
      </c>
      <c r="M28" s="87">
        <f t="shared" si="7"/>
        <v>1.0503115700169348</v>
      </c>
      <c r="N28" s="83">
        <f t="shared" si="8"/>
        <v>0.83202536184349207</v>
      </c>
      <c r="P28" s="49">
        <f t="shared" si="0"/>
        <v>2.9000357611157472</v>
      </c>
      <c r="Q28" s="254">
        <f t="shared" si="0"/>
        <v>2.4951628232704719</v>
      </c>
      <c r="R28" s="92">
        <f t="shared" si="9"/>
        <v>-0.13960963629272843</v>
      </c>
    </row>
    <row r="29" spans="1:18" ht="20.100000000000001" customHeight="1" x14ac:dyDescent="0.25">
      <c r="A29" s="14" t="s">
        <v>163</v>
      </c>
      <c r="B29" s="25">
        <v>695.02000000000021</v>
      </c>
      <c r="C29" s="223">
        <v>898.74</v>
      </c>
      <c r="D29" s="4">
        <f t="shared" si="1"/>
        <v>5.0881613897850704E-3</v>
      </c>
      <c r="E29" s="229">
        <f t="shared" si="2"/>
        <v>5.9261191489266337E-3</v>
      </c>
      <c r="F29" s="87">
        <f>(C29-B29)/B29</f>
        <v>0.29311386722684202</v>
      </c>
      <c r="G29" s="83">
        <f>(E29-D29)/D29</f>
        <v>0.16468773196224412</v>
      </c>
      <c r="I29" s="25">
        <v>212.488</v>
      </c>
      <c r="J29" s="223">
        <v>204.88900000000001</v>
      </c>
      <c r="K29" s="4">
        <f t="shared" si="5"/>
        <v>5.1170889791859265E-3</v>
      </c>
      <c r="L29" s="229">
        <f t="shared" si="6"/>
        <v>4.4087840000533634E-3</v>
      </c>
      <c r="M29" s="87">
        <f>(J29-I29)/I29</f>
        <v>-3.5762019502277725E-2</v>
      </c>
      <c r="N29" s="83">
        <f>(L29-K29)/K29</f>
        <v>-0.13841951586412451</v>
      </c>
      <c r="P29" s="49">
        <f t="shared" si="0"/>
        <v>3.0572933153002779</v>
      </c>
      <c r="Q29" s="254">
        <f t="shared" si="0"/>
        <v>2.2797360749493736</v>
      </c>
      <c r="R29" s="92">
        <f>(Q29-P29)/P29</f>
        <v>-0.25432863652944437</v>
      </c>
    </row>
    <row r="30" spans="1:18" ht="20.100000000000001" customHeight="1" x14ac:dyDescent="0.25">
      <c r="A30" s="14" t="s">
        <v>165</v>
      </c>
      <c r="B30" s="25">
        <v>985.63999999999976</v>
      </c>
      <c r="C30" s="223">
        <v>618.44000000000005</v>
      </c>
      <c r="D30" s="4">
        <f t="shared" si="1"/>
        <v>7.2157569454515749E-3</v>
      </c>
      <c r="E30" s="229">
        <f t="shared" si="2"/>
        <v>4.0778747206780472E-3</v>
      </c>
      <c r="F30" s="87">
        <f t="shared" si="3"/>
        <v>-0.37254981534840287</v>
      </c>
      <c r="G30" s="83">
        <f t="shared" si="4"/>
        <v>-0.43486528835363281</v>
      </c>
      <c r="I30" s="25">
        <v>354.05200000000002</v>
      </c>
      <c r="J30" s="223">
        <v>192.601</v>
      </c>
      <c r="K30" s="4">
        <f t="shared" si="5"/>
        <v>8.5262018902655008E-3</v>
      </c>
      <c r="L30" s="229">
        <f t="shared" si="6"/>
        <v>4.14437186571401E-3</v>
      </c>
      <c r="M30" s="87">
        <f t="shared" si="7"/>
        <v>-0.45600928677143476</v>
      </c>
      <c r="N30" s="83">
        <f t="shared" si="8"/>
        <v>-0.51392520150787135</v>
      </c>
      <c r="P30" s="49">
        <f t="shared" si="0"/>
        <v>3.5921025932389119</v>
      </c>
      <c r="Q30" s="254">
        <f t="shared" si="0"/>
        <v>3.1143037319707649</v>
      </c>
      <c r="R30" s="92">
        <f t="shared" si="9"/>
        <v>-0.13301370126996492</v>
      </c>
    </row>
    <row r="31" spans="1:18" ht="20.100000000000001" customHeight="1" x14ac:dyDescent="0.25">
      <c r="A31" s="14" t="s">
        <v>167</v>
      </c>
      <c r="B31" s="25">
        <v>543.92999999999995</v>
      </c>
      <c r="C31" s="223">
        <v>626.3900000000001</v>
      </c>
      <c r="D31" s="4">
        <f t="shared" si="1"/>
        <v>3.9820488975076864E-3</v>
      </c>
      <c r="E31" s="229">
        <f t="shared" si="2"/>
        <v>4.1302954955784264E-3</v>
      </c>
      <c r="F31" s="87">
        <f t="shared" si="3"/>
        <v>0.15160038975603507</v>
      </c>
      <c r="G31" s="83">
        <f t="shared" si="4"/>
        <v>3.7228723676277706E-2</v>
      </c>
      <c r="I31" s="25">
        <v>165.54</v>
      </c>
      <c r="J31" s="223">
        <v>176.529</v>
      </c>
      <c r="K31" s="4">
        <f t="shared" si="5"/>
        <v>3.9864976356991369E-3</v>
      </c>
      <c r="L31" s="229">
        <f t="shared" si="6"/>
        <v>3.7985359426099992E-3</v>
      </c>
      <c r="M31" s="87">
        <f t="shared" si="7"/>
        <v>6.6382747372236345E-2</v>
      </c>
      <c r="N31" s="83">
        <f t="shared" si="8"/>
        <v>-4.7149580977030647E-2</v>
      </c>
      <c r="P31" s="49">
        <f t="shared" si="0"/>
        <v>3.0434063206662625</v>
      </c>
      <c r="Q31" s="254">
        <f t="shared" si="0"/>
        <v>2.818196331359057</v>
      </c>
      <c r="R31" s="92">
        <f t="shared" si="9"/>
        <v>-7.399931707373944E-2</v>
      </c>
    </row>
    <row r="32" spans="1:18" ht="20.100000000000001" customHeight="1" thickBot="1" x14ac:dyDescent="0.3">
      <c r="A32" s="14" t="s">
        <v>18</v>
      </c>
      <c r="B32" s="25">
        <f>B33-SUM(B7:B31)</f>
        <v>5567.5299999999552</v>
      </c>
      <c r="C32" s="223">
        <f>C33-SUM(C7:C31)</f>
        <v>5037.439999999915</v>
      </c>
      <c r="D32" s="4">
        <f t="shared" si="1"/>
        <v>4.0759246039638909E-2</v>
      </c>
      <c r="E32" s="229">
        <f t="shared" si="2"/>
        <v>3.3215912995492002E-2</v>
      </c>
      <c r="F32" s="87">
        <f t="shared" si="3"/>
        <v>-9.5210982248868786E-2</v>
      </c>
      <c r="G32" s="83">
        <f t="shared" si="4"/>
        <v>-0.18507047546490227</v>
      </c>
      <c r="I32" s="25">
        <f>I33-SUM(I7:I31)</f>
        <v>1890.3709999999919</v>
      </c>
      <c r="J32" s="223">
        <f>J33-SUM(J7:J31)</f>
        <v>1536.2179999999862</v>
      </c>
      <c r="K32" s="4">
        <f t="shared" si="5"/>
        <v>4.5523495965290449E-2</v>
      </c>
      <c r="L32" s="229">
        <f t="shared" si="6"/>
        <v>3.3056207697796935E-2</v>
      </c>
      <c r="M32" s="87">
        <f t="shared" si="7"/>
        <v>-0.18734576440286443</v>
      </c>
      <c r="N32" s="83">
        <f t="shared" si="8"/>
        <v>-0.27386491312089128</v>
      </c>
      <c r="P32" s="49">
        <f t="shared" si="0"/>
        <v>3.3953494637658119</v>
      </c>
      <c r="Q32" s="254">
        <f t="shared" si="0"/>
        <v>3.0496005907762913</v>
      </c>
      <c r="R32" s="92">
        <f t="shared" si="9"/>
        <v>-0.10183012873321366</v>
      </c>
    </row>
    <row r="33" spans="1:18" ht="26.25" customHeight="1" thickBot="1" x14ac:dyDescent="0.3">
      <c r="A33" s="18" t="s">
        <v>19</v>
      </c>
      <c r="B33" s="23">
        <v>136595.50999999995</v>
      </c>
      <c r="C33" s="242">
        <v>151657.42999999991</v>
      </c>
      <c r="D33" s="20">
        <f>SUM(D7:D32)</f>
        <v>1</v>
      </c>
      <c r="E33" s="243">
        <f>SUM(E7:E32)</f>
        <v>1.0000000000000002</v>
      </c>
      <c r="F33" s="97">
        <f t="shared" si="3"/>
        <v>0.11026658196890923</v>
      </c>
      <c r="G33" s="99">
        <v>0</v>
      </c>
      <c r="H33" s="2"/>
      <c r="I33" s="23">
        <v>41525.171999999999</v>
      </c>
      <c r="J33" s="242">
        <v>46472.905000000013</v>
      </c>
      <c r="K33" s="20">
        <f>SUM(K7:K32)</f>
        <v>0.99999999999999989</v>
      </c>
      <c r="L33" s="243">
        <f>SUM(L7:L32)</f>
        <v>0.99999999999999967</v>
      </c>
      <c r="M33" s="97">
        <f t="shared" si="7"/>
        <v>0.11915021086487047</v>
      </c>
      <c r="N33" s="99">
        <f t="shared" si="8"/>
        <v>-2.2204460492503131E-16</v>
      </c>
      <c r="P33" s="40">
        <f t="shared" si="0"/>
        <v>3.0400100266838943</v>
      </c>
      <c r="Q33" s="244">
        <f t="shared" si="0"/>
        <v>3.0643342037379928</v>
      </c>
      <c r="R33" s="98">
        <f t="shared" si="9"/>
        <v>8.0013476404983512E-3</v>
      </c>
    </row>
    <row r="35" spans="1:18" ht="15.75" thickBot="1" x14ac:dyDescent="0.3"/>
    <row r="36" spans="1:18" x14ac:dyDescent="0.25">
      <c r="A36" s="394" t="s">
        <v>2</v>
      </c>
      <c r="B36" s="378" t="s">
        <v>1</v>
      </c>
      <c r="C36" s="374"/>
      <c r="D36" s="378" t="s">
        <v>13</v>
      </c>
      <c r="E36" s="374"/>
      <c r="F36" s="397" t="s">
        <v>136</v>
      </c>
      <c r="G36" s="393"/>
      <c r="I36" s="398" t="s">
        <v>20</v>
      </c>
      <c r="J36" s="399"/>
      <c r="K36" s="378" t="s">
        <v>13</v>
      </c>
      <c r="L36" s="380"/>
      <c r="M36" s="392" t="s">
        <v>136</v>
      </c>
      <c r="N36" s="393"/>
      <c r="P36" s="373" t="s">
        <v>23</v>
      </c>
      <c r="Q36" s="374"/>
      <c r="R36" s="208" t="s">
        <v>0</v>
      </c>
    </row>
    <row r="37" spans="1:18" x14ac:dyDescent="0.25">
      <c r="A37" s="395"/>
      <c r="B37" s="381" t="str">
        <f>B5</f>
        <v>jan-mar</v>
      </c>
      <c r="C37" s="382"/>
      <c r="D37" s="381" t="str">
        <f>B5</f>
        <v>jan-mar</v>
      </c>
      <c r="E37" s="382"/>
      <c r="F37" s="381" t="str">
        <f>B5</f>
        <v>jan-mar</v>
      </c>
      <c r="G37" s="383"/>
      <c r="I37" s="371" t="str">
        <f>B5</f>
        <v>jan-mar</v>
      </c>
      <c r="J37" s="382"/>
      <c r="K37" s="381" t="str">
        <f>B5</f>
        <v>jan-mar</v>
      </c>
      <c r="L37" s="372"/>
      <c r="M37" s="382" t="str">
        <f>B5</f>
        <v>jan-mar</v>
      </c>
      <c r="N37" s="383"/>
      <c r="P37" s="371" t="str">
        <f>B5</f>
        <v>jan-mar</v>
      </c>
      <c r="Q37" s="372"/>
      <c r="R37" s="209" t="str">
        <f>R5</f>
        <v>2018/2017</v>
      </c>
    </row>
    <row r="38" spans="1:18" ht="19.5" customHeight="1" thickBot="1" x14ac:dyDescent="0.3">
      <c r="A38" s="396"/>
      <c r="B38" s="148">
        <f>B6</f>
        <v>2017</v>
      </c>
      <c r="C38" s="213">
        <f>C6</f>
        <v>2018</v>
      </c>
      <c r="D38" s="148">
        <f>B6</f>
        <v>2017</v>
      </c>
      <c r="E38" s="213">
        <f>C6</f>
        <v>2018</v>
      </c>
      <c r="F38" s="148" t="s">
        <v>1</v>
      </c>
      <c r="G38" s="212" t="s">
        <v>15</v>
      </c>
      <c r="I38" s="36">
        <f>B6</f>
        <v>2017</v>
      </c>
      <c r="J38" s="213">
        <f>C6</f>
        <v>2018</v>
      </c>
      <c r="K38" s="148">
        <f>B6</f>
        <v>2017</v>
      </c>
      <c r="L38" s="213">
        <f>C6</f>
        <v>2018</v>
      </c>
      <c r="M38" s="37">
        <v>1000</v>
      </c>
      <c r="N38" s="212" t="s">
        <v>15</v>
      </c>
      <c r="P38" s="36">
        <f>B6</f>
        <v>2017</v>
      </c>
      <c r="Q38" s="213">
        <f>C6</f>
        <v>2018</v>
      </c>
      <c r="R38" s="210" t="s">
        <v>24</v>
      </c>
    </row>
    <row r="39" spans="1:18" ht="20.100000000000001" customHeight="1" x14ac:dyDescent="0.25">
      <c r="A39" s="57" t="s">
        <v>145</v>
      </c>
      <c r="B39" s="59">
        <v>22080.22</v>
      </c>
      <c r="C39" s="245">
        <v>21359.430000000004</v>
      </c>
      <c r="D39" s="4">
        <f t="shared" ref="D39:D61" si="17">B39/$B$62</f>
        <v>0.3526128785140964</v>
      </c>
      <c r="E39" s="247">
        <f t="shared" ref="E39:E61" si="18">C39/$C$62</f>
        <v>0.30436762091882141</v>
      </c>
      <c r="F39" s="87">
        <f>(C39-B39)/B39</f>
        <v>-3.2644149378946281E-2</v>
      </c>
      <c r="G39" s="101">
        <f>(E39-D39)/D39</f>
        <v>-0.13682216542566322</v>
      </c>
      <c r="I39" s="59">
        <v>5165.9860000000026</v>
      </c>
      <c r="J39" s="245">
        <v>5239.9579999999987</v>
      </c>
      <c r="K39" s="4">
        <f t="shared" ref="K39:K61" si="19">I39/$I$62</f>
        <v>0.31437570481416649</v>
      </c>
      <c r="L39" s="247">
        <f t="shared" ref="L39:L61" si="20">J39/$J$62</f>
        <v>0.28182315874553482</v>
      </c>
      <c r="M39" s="87">
        <f>(J39-I39)/I39</f>
        <v>1.4319047709381342E-2</v>
      </c>
      <c r="N39" s="101">
        <f>(L39-K39)/K39</f>
        <v>-0.10354663407553744</v>
      </c>
      <c r="P39" s="49">
        <f t="shared" ref="P39:Q62" si="21">(I39/B39)*10</f>
        <v>2.3396442607908807</v>
      </c>
      <c r="Q39" s="253">
        <f t="shared" si="21"/>
        <v>2.4532293230671405</v>
      </c>
      <c r="R39" s="104">
        <f t="shared" si="9"/>
        <v>4.8548005429622051E-2</v>
      </c>
    </row>
    <row r="40" spans="1:18" ht="20.100000000000001" customHeight="1" x14ac:dyDescent="0.25">
      <c r="A40" s="57" t="s">
        <v>142</v>
      </c>
      <c r="B40" s="25">
        <v>13504.130000000003</v>
      </c>
      <c r="C40" s="223">
        <v>14439.899999999998</v>
      </c>
      <c r="D40" s="4">
        <f t="shared" si="17"/>
        <v>0.21565591969321707</v>
      </c>
      <c r="E40" s="229">
        <f t="shared" si="18"/>
        <v>0.20576569736672221</v>
      </c>
      <c r="F40" s="87">
        <f t="shared" ref="F40:F62" si="22">(C40-B40)/B40</f>
        <v>6.9295097129544431E-2</v>
      </c>
      <c r="G40" s="83">
        <f t="shared" ref="G40:G61" si="23">(E40-D40)/D40</f>
        <v>-4.5861121459426071E-2</v>
      </c>
      <c r="I40" s="25">
        <v>3082.3069999999998</v>
      </c>
      <c r="J40" s="223">
        <v>3479.7189999999996</v>
      </c>
      <c r="K40" s="4">
        <f t="shared" si="19"/>
        <v>0.18757356980422293</v>
      </c>
      <c r="L40" s="229">
        <f t="shared" si="20"/>
        <v>0.18715138558874972</v>
      </c>
      <c r="M40" s="87">
        <f t="shared" ref="M40:M62" si="24">(J40-I40)/I40</f>
        <v>0.12893329574244222</v>
      </c>
      <c r="N40" s="83">
        <f t="shared" ref="N40:N61" si="25">(L40-K40)/K40</f>
        <v>-2.2507660109783224E-3</v>
      </c>
      <c r="P40" s="49">
        <f t="shared" si="21"/>
        <v>2.2824920968622187</v>
      </c>
      <c r="Q40" s="254">
        <f t="shared" si="21"/>
        <v>2.4097943891578195</v>
      </c>
      <c r="R40" s="92">
        <f t="shared" si="9"/>
        <v>5.5773377034078461E-2</v>
      </c>
    </row>
    <row r="41" spans="1:18" ht="20.100000000000001" customHeight="1" x14ac:dyDescent="0.25">
      <c r="A41" s="57" t="s">
        <v>148</v>
      </c>
      <c r="B41" s="25">
        <v>6063.5299999999988</v>
      </c>
      <c r="C41" s="223">
        <v>9797.9599999999991</v>
      </c>
      <c r="D41" s="4">
        <f t="shared" si="17"/>
        <v>9.6832312687852667E-2</v>
      </c>
      <c r="E41" s="229">
        <f t="shared" si="18"/>
        <v>0.1396189774286006</v>
      </c>
      <c r="F41" s="87">
        <f t="shared" si="22"/>
        <v>0.61588381685255966</v>
      </c>
      <c r="G41" s="83">
        <f t="shared" si="23"/>
        <v>0.44186350148089976</v>
      </c>
      <c r="I41" s="25">
        <v>1534.4960000000003</v>
      </c>
      <c r="J41" s="223">
        <v>2506.556</v>
      </c>
      <c r="K41" s="4">
        <f t="shared" si="19"/>
        <v>9.3381643220581526E-2</v>
      </c>
      <c r="L41" s="229">
        <f t="shared" si="20"/>
        <v>0.13481129610057427</v>
      </c>
      <c r="M41" s="87">
        <f t="shared" si="24"/>
        <v>0.63347183700706911</v>
      </c>
      <c r="N41" s="83">
        <f t="shared" si="25"/>
        <v>0.44365949721113446</v>
      </c>
      <c r="P41" s="49">
        <f t="shared" si="21"/>
        <v>2.5306974650080076</v>
      </c>
      <c r="Q41" s="254">
        <f t="shared" si="21"/>
        <v>2.5582427362430549</v>
      </c>
      <c r="R41" s="92">
        <f t="shared" si="9"/>
        <v>1.0884458381895159E-2</v>
      </c>
    </row>
    <row r="42" spans="1:18" ht="20.100000000000001" customHeight="1" x14ac:dyDescent="0.25">
      <c r="A42" s="57" t="s">
        <v>152</v>
      </c>
      <c r="B42" s="25">
        <v>4261.7</v>
      </c>
      <c r="C42" s="223">
        <v>5973.9800000000014</v>
      </c>
      <c r="D42" s="4">
        <f t="shared" si="17"/>
        <v>6.8057759585888389E-2</v>
      </c>
      <c r="E42" s="229">
        <f t="shared" si="18"/>
        <v>8.5128024484577569E-2</v>
      </c>
      <c r="F42" s="87">
        <f t="shared" si="22"/>
        <v>0.40178332590280913</v>
      </c>
      <c r="G42" s="83">
        <f t="shared" si="23"/>
        <v>0.25082025918215295</v>
      </c>
      <c r="I42" s="25">
        <v>1033.9860000000001</v>
      </c>
      <c r="J42" s="223">
        <v>1665.846</v>
      </c>
      <c r="K42" s="4">
        <f t="shared" si="19"/>
        <v>6.292314332984654E-2</v>
      </c>
      <c r="L42" s="229">
        <f t="shared" si="20"/>
        <v>8.9594989445261647E-2</v>
      </c>
      <c r="M42" s="87">
        <f t="shared" si="24"/>
        <v>0.61109144611242305</v>
      </c>
      <c r="N42" s="83">
        <f t="shared" si="25"/>
        <v>0.42387974764070258</v>
      </c>
      <c r="P42" s="49">
        <f t="shared" si="21"/>
        <v>2.426228969659995</v>
      </c>
      <c r="Q42" s="254">
        <f t="shared" si="21"/>
        <v>2.7885028071737761</v>
      </c>
      <c r="R42" s="92">
        <f t="shared" si="9"/>
        <v>0.14931560130722085</v>
      </c>
    </row>
    <row r="43" spans="1:18" ht="20.100000000000001" customHeight="1" x14ac:dyDescent="0.25">
      <c r="A43" s="57" t="s">
        <v>144</v>
      </c>
      <c r="B43" s="25">
        <v>4382.6900000000005</v>
      </c>
      <c r="C43" s="223">
        <v>3753.1400000000003</v>
      </c>
      <c r="D43" s="4">
        <f t="shared" si="17"/>
        <v>6.9989924762296082E-2</v>
      </c>
      <c r="E43" s="229">
        <f t="shared" si="18"/>
        <v>5.348149706126358E-2</v>
      </c>
      <c r="F43" s="87">
        <f t="shared" si="22"/>
        <v>-0.14364465659218428</v>
      </c>
      <c r="G43" s="83">
        <f t="shared" si="23"/>
        <v>-0.23586863047930684</v>
      </c>
      <c r="I43" s="25">
        <v>1490.8719999999998</v>
      </c>
      <c r="J43" s="223">
        <v>1266.1170000000002</v>
      </c>
      <c r="K43" s="4">
        <f t="shared" si="19"/>
        <v>9.0726907852190411E-2</v>
      </c>
      <c r="L43" s="229">
        <f t="shared" si="20"/>
        <v>6.8096174107010105E-2</v>
      </c>
      <c r="M43" s="87">
        <f t="shared" si="24"/>
        <v>-0.15075405534479128</v>
      </c>
      <c r="N43" s="83">
        <f t="shared" si="25"/>
        <v>-0.24943794824408241</v>
      </c>
      <c r="P43" s="49">
        <f t="shared" si="21"/>
        <v>3.4017281623842881</v>
      </c>
      <c r="Q43" s="254">
        <f t="shared" si="21"/>
        <v>3.3734872666620488</v>
      </c>
      <c r="R43" s="92">
        <f t="shared" si="9"/>
        <v>-8.3019260723188205E-3</v>
      </c>
    </row>
    <row r="44" spans="1:18" ht="20.100000000000001" customHeight="1" x14ac:dyDescent="0.25">
      <c r="A44" s="57" t="s">
        <v>155</v>
      </c>
      <c r="B44" s="25">
        <v>2286.4699999999998</v>
      </c>
      <c r="C44" s="223">
        <v>4495.5999999999995</v>
      </c>
      <c r="D44" s="4">
        <f t="shared" si="17"/>
        <v>3.6514073153986956E-2</v>
      </c>
      <c r="E44" s="229">
        <f t="shared" si="18"/>
        <v>6.4061404101263611E-2</v>
      </c>
      <c r="F44" s="87">
        <f t="shared" si="22"/>
        <v>0.96617493341264038</v>
      </c>
      <c r="G44" s="83">
        <f t="shared" si="23"/>
        <v>0.75443051316417631</v>
      </c>
      <c r="I44" s="25">
        <v>641.00199999999995</v>
      </c>
      <c r="J44" s="223">
        <v>999.98100000000022</v>
      </c>
      <c r="K44" s="4">
        <f t="shared" si="19"/>
        <v>3.900813040091286E-2</v>
      </c>
      <c r="L44" s="229">
        <f t="shared" si="20"/>
        <v>5.3782454765003609E-2</v>
      </c>
      <c r="M44" s="87">
        <f t="shared" si="24"/>
        <v>0.56002789382872487</v>
      </c>
      <c r="N44" s="83">
        <f t="shared" si="25"/>
        <v>0.37874987117416431</v>
      </c>
      <c r="P44" s="49">
        <f t="shared" si="21"/>
        <v>2.8034568570766289</v>
      </c>
      <c r="Q44" s="254">
        <f t="shared" si="21"/>
        <v>2.2243549248153758</v>
      </c>
      <c r="R44" s="92">
        <f t="shared" si="9"/>
        <v>-0.20656709262332842</v>
      </c>
    </row>
    <row r="45" spans="1:18" ht="20.100000000000001" customHeight="1" x14ac:dyDescent="0.25">
      <c r="A45" s="57" t="s">
        <v>157</v>
      </c>
      <c r="B45" s="25">
        <v>2808.2900000000004</v>
      </c>
      <c r="C45" s="223">
        <v>2743.97</v>
      </c>
      <c r="D45" s="4">
        <f t="shared" si="17"/>
        <v>4.4847343939614363E-2</v>
      </c>
      <c r="E45" s="229">
        <f t="shared" si="18"/>
        <v>3.9101025672155953E-2</v>
      </c>
      <c r="F45" s="87">
        <f t="shared" si="22"/>
        <v>-2.2903617503890486E-2</v>
      </c>
      <c r="G45" s="83">
        <f t="shared" si="23"/>
        <v>-0.12813062631302446</v>
      </c>
      <c r="I45" s="25">
        <v>1090.992</v>
      </c>
      <c r="J45" s="223">
        <v>989.30200000000002</v>
      </c>
      <c r="K45" s="4">
        <f t="shared" si="19"/>
        <v>6.639223934145716E-2</v>
      </c>
      <c r="L45" s="229">
        <f t="shared" si="20"/>
        <v>5.3208101017846926E-2</v>
      </c>
      <c r="M45" s="87">
        <f t="shared" si="24"/>
        <v>-9.3208749468373681E-2</v>
      </c>
      <c r="N45" s="83">
        <f t="shared" si="25"/>
        <v>-0.1985795095086918</v>
      </c>
      <c r="P45" s="49">
        <f t="shared" si="21"/>
        <v>3.8848979272083719</v>
      </c>
      <c r="Q45" s="254">
        <f t="shared" si="21"/>
        <v>3.6053674056203242</v>
      </c>
      <c r="R45" s="92">
        <f t="shared" si="9"/>
        <v>-7.1953118672776567E-2</v>
      </c>
    </row>
    <row r="46" spans="1:18" ht="20.100000000000001" customHeight="1" x14ac:dyDescent="0.25">
      <c r="A46" s="57" t="s">
        <v>149</v>
      </c>
      <c r="B46" s="25">
        <v>2023.2099999999996</v>
      </c>
      <c r="C46" s="223">
        <v>2654.18</v>
      </c>
      <c r="D46" s="4">
        <f t="shared" si="17"/>
        <v>3.2309909137612974E-2</v>
      </c>
      <c r="E46" s="229">
        <f t="shared" si="18"/>
        <v>3.7821536065818104E-2</v>
      </c>
      <c r="F46" s="87">
        <f t="shared" si="22"/>
        <v>0.31186579742093029</v>
      </c>
      <c r="G46" s="83">
        <f t="shared" si="23"/>
        <v>0.17058627137359766</v>
      </c>
      <c r="I46" s="25">
        <v>619.05100000000004</v>
      </c>
      <c r="J46" s="223">
        <v>807.91899999999998</v>
      </c>
      <c r="K46" s="4">
        <f t="shared" si="19"/>
        <v>3.7672303881759357E-2</v>
      </c>
      <c r="L46" s="229">
        <f t="shared" si="20"/>
        <v>4.3452692672447717E-2</v>
      </c>
      <c r="M46" s="87">
        <f t="shared" si="24"/>
        <v>0.30509279526242578</v>
      </c>
      <c r="N46" s="83">
        <f t="shared" si="25"/>
        <v>0.15343868558798657</v>
      </c>
      <c r="P46" s="49">
        <f t="shared" si="21"/>
        <v>3.0597466402400153</v>
      </c>
      <c r="Q46" s="254">
        <f t="shared" si="21"/>
        <v>3.043949543738556</v>
      </c>
      <c r="R46" s="92">
        <f t="shared" si="9"/>
        <v>-5.1628773094167558E-3</v>
      </c>
    </row>
    <row r="47" spans="1:18" ht="20.100000000000001" customHeight="1" x14ac:dyDescent="0.25">
      <c r="A47" s="57" t="s">
        <v>153</v>
      </c>
      <c r="B47" s="25">
        <v>1034.9499999999998</v>
      </c>
      <c r="C47" s="223">
        <v>1421.8099999999997</v>
      </c>
      <c r="D47" s="4">
        <f t="shared" si="17"/>
        <v>1.6527765512216998E-2</v>
      </c>
      <c r="E47" s="229">
        <f t="shared" si="18"/>
        <v>2.0260509156779429E-2</v>
      </c>
      <c r="F47" s="87">
        <f t="shared" si="22"/>
        <v>0.37379583554761098</v>
      </c>
      <c r="G47" s="83">
        <f t="shared" si="23"/>
        <v>0.22584684189785129</v>
      </c>
      <c r="I47" s="25">
        <v>304.85700000000003</v>
      </c>
      <c r="J47" s="223">
        <v>520.30199999999991</v>
      </c>
      <c r="K47" s="4">
        <f t="shared" si="19"/>
        <v>1.8552050710654716E-2</v>
      </c>
      <c r="L47" s="229">
        <f t="shared" si="20"/>
        <v>2.7983650468499797E-2</v>
      </c>
      <c r="M47" s="87">
        <f t="shared" si="24"/>
        <v>0.70670839114732431</v>
      </c>
      <c r="N47" s="83">
        <f t="shared" si="25"/>
        <v>0.50838583318599784</v>
      </c>
      <c r="P47" s="49">
        <f t="shared" si="21"/>
        <v>2.9456205613797777</v>
      </c>
      <c r="Q47" s="254">
        <f t="shared" si="21"/>
        <v>3.6594341016028862</v>
      </c>
      <c r="R47" s="92">
        <f t="shared" si="9"/>
        <v>0.24233044458677541</v>
      </c>
    </row>
    <row r="48" spans="1:18" ht="20.100000000000001" customHeight="1" x14ac:dyDescent="0.25">
      <c r="A48" s="57" t="s">
        <v>156</v>
      </c>
      <c r="B48" s="25">
        <v>736.8599999999999</v>
      </c>
      <c r="C48" s="223">
        <v>935.29</v>
      </c>
      <c r="D48" s="4">
        <f t="shared" si="17"/>
        <v>1.1767379385798558E-2</v>
      </c>
      <c r="E48" s="229">
        <f t="shared" si="18"/>
        <v>1.3327696112169865E-2</v>
      </c>
      <c r="F48" s="87">
        <f t="shared" si="22"/>
        <v>0.26929131721086785</v>
      </c>
      <c r="G48" s="83">
        <f t="shared" si="23"/>
        <v>0.13259678941382422</v>
      </c>
      <c r="I48" s="25">
        <v>320.72600000000006</v>
      </c>
      <c r="J48" s="223">
        <v>348.94400000000002</v>
      </c>
      <c r="K48" s="4">
        <f t="shared" si="19"/>
        <v>1.9517757559201345E-2</v>
      </c>
      <c r="L48" s="229">
        <f t="shared" si="20"/>
        <v>1.876742147652747E-2</v>
      </c>
      <c r="M48" s="87">
        <f t="shared" si="24"/>
        <v>8.7981641650505274E-2</v>
      </c>
      <c r="N48" s="83">
        <f t="shared" si="25"/>
        <v>-3.8443764884257471E-2</v>
      </c>
      <c r="P48" s="49">
        <f t="shared" si="21"/>
        <v>4.3526042938957215</v>
      </c>
      <c r="Q48" s="254">
        <f t="shared" si="21"/>
        <v>3.7308642239305461</v>
      </c>
      <c r="R48" s="92">
        <f t="shared" si="9"/>
        <v>-0.14284323315058303</v>
      </c>
    </row>
    <row r="49" spans="1:18" ht="20.100000000000001" customHeight="1" x14ac:dyDescent="0.25">
      <c r="A49" s="57" t="s">
        <v>165</v>
      </c>
      <c r="B49" s="25">
        <v>985.64</v>
      </c>
      <c r="C49" s="223">
        <v>618.44000000000005</v>
      </c>
      <c r="D49" s="4">
        <f t="shared" si="17"/>
        <v>1.5740303202533033E-2</v>
      </c>
      <c r="E49" s="229">
        <f t="shared" si="18"/>
        <v>8.8126467551351267E-3</v>
      </c>
      <c r="F49" s="87">
        <f t="shared" si="22"/>
        <v>-0.37254981534840298</v>
      </c>
      <c r="G49" s="83">
        <f t="shared" si="23"/>
        <v>-0.44012217288692773</v>
      </c>
      <c r="I49" s="25">
        <v>354.05200000000008</v>
      </c>
      <c r="J49" s="223">
        <v>192.601</v>
      </c>
      <c r="K49" s="4">
        <f t="shared" si="19"/>
        <v>2.1545808881569799E-2</v>
      </c>
      <c r="L49" s="229">
        <f t="shared" si="20"/>
        <v>1.0358751386470801E-2</v>
      </c>
      <c r="M49" s="87">
        <f t="shared" si="24"/>
        <v>-0.45600928677143482</v>
      </c>
      <c r="N49" s="83">
        <f t="shared" si="25"/>
        <v>-0.51922197753588928</v>
      </c>
      <c r="P49" s="49">
        <f t="shared" si="21"/>
        <v>3.5921025932389119</v>
      </c>
      <c r="Q49" s="254">
        <f t="shared" si="21"/>
        <v>3.1143037319707649</v>
      </c>
      <c r="R49" s="92">
        <f t="shared" si="9"/>
        <v>-0.13301370126996492</v>
      </c>
    </row>
    <row r="50" spans="1:18" ht="20.100000000000001" customHeight="1" x14ac:dyDescent="0.25">
      <c r="A50" s="57" t="s">
        <v>167</v>
      </c>
      <c r="B50" s="25">
        <v>543.92999999999995</v>
      </c>
      <c r="C50" s="223">
        <v>626.3900000000001</v>
      </c>
      <c r="D50" s="4">
        <f t="shared" si="17"/>
        <v>8.6863592396349502E-3</v>
      </c>
      <c r="E50" s="229">
        <f t="shared" si="18"/>
        <v>8.9259326708315961E-3</v>
      </c>
      <c r="F50" s="87">
        <f t="shared" si="22"/>
        <v>0.15160038975603507</v>
      </c>
      <c r="G50" s="83">
        <f t="shared" si="23"/>
        <v>2.7580419435509578E-2</v>
      </c>
      <c r="I50" s="25">
        <v>165.54000000000002</v>
      </c>
      <c r="J50" s="223">
        <v>176.529</v>
      </c>
      <c r="K50" s="4">
        <f t="shared" si="19"/>
        <v>1.0073924740589133E-2</v>
      </c>
      <c r="L50" s="229">
        <f t="shared" si="20"/>
        <v>9.4943433497349655E-3</v>
      </c>
      <c r="M50" s="87">
        <f t="shared" si="24"/>
        <v>6.6382747372236164E-2</v>
      </c>
      <c r="N50" s="83">
        <f t="shared" si="25"/>
        <v>-5.7532829138474698E-2</v>
      </c>
      <c r="P50" s="49">
        <f t="shared" si="21"/>
        <v>3.0434063206662625</v>
      </c>
      <c r="Q50" s="254">
        <f t="shared" si="21"/>
        <v>2.818196331359057</v>
      </c>
      <c r="R50" s="92">
        <f t="shared" si="9"/>
        <v>-7.399931707373944E-2</v>
      </c>
    </row>
    <row r="51" spans="1:18" ht="20.100000000000001" customHeight="1" x14ac:dyDescent="0.25">
      <c r="A51" s="57" t="s">
        <v>168</v>
      </c>
      <c r="B51" s="25">
        <v>827.32999999999993</v>
      </c>
      <c r="C51" s="223">
        <v>594.04</v>
      </c>
      <c r="D51" s="4">
        <f t="shared" si="17"/>
        <v>1.3212151544734034E-2</v>
      </c>
      <c r="E51" s="229">
        <f t="shared" si="18"/>
        <v>8.4649516176516226E-3</v>
      </c>
      <c r="F51" s="87">
        <f t="shared" si="22"/>
        <v>-0.28197937944955459</v>
      </c>
      <c r="G51" s="83">
        <f t="shared" si="23"/>
        <v>-0.35930559159946229</v>
      </c>
      <c r="I51" s="25">
        <v>279.21699999999998</v>
      </c>
      <c r="J51" s="223">
        <v>164.31200000000001</v>
      </c>
      <c r="K51" s="4">
        <f t="shared" si="19"/>
        <v>1.6991730363012419E-2</v>
      </c>
      <c r="L51" s="229">
        <f t="shared" si="20"/>
        <v>8.8372706154889666E-3</v>
      </c>
      <c r="M51" s="87">
        <f t="shared" si="24"/>
        <v>-0.41152580251202464</v>
      </c>
      <c r="N51" s="83">
        <f t="shared" si="25"/>
        <v>-0.47990755345753788</v>
      </c>
      <c r="P51" s="49">
        <f t="shared" si="21"/>
        <v>3.3749169013573788</v>
      </c>
      <c r="Q51" s="254">
        <f t="shared" si="21"/>
        <v>2.7660090229614172</v>
      </c>
      <c r="R51" s="92">
        <f t="shared" si="9"/>
        <v>-0.18042159146231457</v>
      </c>
    </row>
    <row r="52" spans="1:18" ht="20.100000000000001" customHeight="1" x14ac:dyDescent="0.25">
      <c r="A52" s="57" t="s">
        <v>174</v>
      </c>
      <c r="B52" s="25">
        <v>508.38</v>
      </c>
      <c r="C52" s="223">
        <v>221.46</v>
      </c>
      <c r="D52" s="4">
        <f t="shared" si="17"/>
        <v>8.1186389981166996E-3</v>
      </c>
      <c r="E52" s="229">
        <f t="shared" si="18"/>
        <v>3.1557608666842782E-3</v>
      </c>
      <c r="F52" s="87">
        <f t="shared" si="22"/>
        <v>-0.5643809748613241</v>
      </c>
      <c r="G52" s="83">
        <f t="shared" si="23"/>
        <v>-0.61129434780677794</v>
      </c>
      <c r="I52" s="25">
        <v>154.81700000000004</v>
      </c>
      <c r="J52" s="223">
        <v>64.067000000000007</v>
      </c>
      <c r="K52" s="4">
        <f t="shared" si="19"/>
        <v>9.4213773502705572E-3</v>
      </c>
      <c r="L52" s="229">
        <f t="shared" si="20"/>
        <v>3.4457459986034595E-3</v>
      </c>
      <c r="M52" s="87">
        <f t="shared" si="24"/>
        <v>-0.586175936751132</v>
      </c>
      <c r="N52" s="83">
        <f t="shared" si="25"/>
        <v>-0.63426303071232926</v>
      </c>
      <c r="P52" s="49">
        <f t="shared" si="21"/>
        <v>3.0453007592745589</v>
      </c>
      <c r="Q52" s="254">
        <f t="shared" si="21"/>
        <v>2.8929377765736479</v>
      </c>
      <c r="R52" s="92">
        <f t="shared" si="9"/>
        <v>-5.0032162582590481E-2</v>
      </c>
    </row>
    <row r="53" spans="1:18" ht="20.100000000000001" customHeight="1" x14ac:dyDescent="0.25">
      <c r="A53" s="57" t="s">
        <v>175</v>
      </c>
      <c r="B53" s="25">
        <v>109.55</v>
      </c>
      <c r="C53" s="223">
        <v>189.95999999999998</v>
      </c>
      <c r="D53" s="4">
        <f t="shared" si="17"/>
        <v>1.7494726429908424E-3</v>
      </c>
      <c r="E53" s="229">
        <f t="shared" si="18"/>
        <v>2.7068921441133634E-3</v>
      </c>
      <c r="F53" s="87">
        <f t="shared" si="22"/>
        <v>0.73400273847558184</v>
      </c>
      <c r="G53" s="83">
        <f t="shared" si="23"/>
        <v>0.54726177340261084</v>
      </c>
      <c r="I53" s="25">
        <v>52.319000000000003</v>
      </c>
      <c r="J53" s="223">
        <v>53.662000000000006</v>
      </c>
      <c r="K53" s="4">
        <f t="shared" si="19"/>
        <v>3.1838689652221993E-3</v>
      </c>
      <c r="L53" s="229">
        <f t="shared" si="20"/>
        <v>2.8861289240491804E-3</v>
      </c>
      <c r="M53" s="87">
        <f t="shared" si="24"/>
        <v>2.566945086870933E-2</v>
      </c>
      <c r="N53" s="83">
        <f t="shared" si="25"/>
        <v>-9.3515168000087551E-2</v>
      </c>
      <c r="P53" s="49">
        <f t="shared" si="21"/>
        <v>4.7758101323596538</v>
      </c>
      <c r="Q53" s="254">
        <f t="shared" si="21"/>
        <v>2.8249105074752583</v>
      </c>
      <c r="R53" s="92">
        <f t="shared" si="9"/>
        <v>-0.40849606052502052</v>
      </c>
    </row>
    <row r="54" spans="1:18" ht="20.100000000000001" customHeight="1" x14ac:dyDescent="0.25">
      <c r="A54" s="57" t="s">
        <v>169</v>
      </c>
      <c r="B54" s="25">
        <v>151.60999999999999</v>
      </c>
      <c r="C54" s="223">
        <v>97.99</v>
      </c>
      <c r="D54" s="4">
        <f t="shared" si="17"/>
        <v>2.4211551565845877E-3</v>
      </c>
      <c r="E54" s="229">
        <f t="shared" si="18"/>
        <v>1.3963379722134581E-3</v>
      </c>
      <c r="F54" s="87">
        <f t="shared" si="22"/>
        <v>-0.35367060220302088</v>
      </c>
      <c r="G54" s="83">
        <f t="shared" si="23"/>
        <v>-0.42327612981928514</v>
      </c>
      <c r="I54" s="25">
        <v>41.203000000000003</v>
      </c>
      <c r="J54" s="223">
        <v>32.671999999999997</v>
      </c>
      <c r="K54" s="4">
        <f t="shared" si="19"/>
        <v>2.5074055882958442E-3</v>
      </c>
      <c r="L54" s="229">
        <f t="shared" si="20"/>
        <v>1.7572137491434312E-3</v>
      </c>
      <c r="M54" s="87">
        <f t="shared" si="24"/>
        <v>-0.20704803048321738</v>
      </c>
      <c r="N54" s="83">
        <f t="shared" si="25"/>
        <v>-0.29919046310424802</v>
      </c>
      <c r="P54" s="49">
        <f t="shared" si="21"/>
        <v>2.7176967218521209</v>
      </c>
      <c r="Q54" s="254">
        <f t="shared" si="21"/>
        <v>3.3342177773242163</v>
      </c>
      <c r="R54" s="92">
        <f t="shared" si="9"/>
        <v>0.22685425143830396</v>
      </c>
    </row>
    <row r="55" spans="1:18" ht="20.100000000000001" customHeight="1" x14ac:dyDescent="0.25">
      <c r="A55" s="57" t="s">
        <v>171</v>
      </c>
      <c r="B55" s="25">
        <v>178.37</v>
      </c>
      <c r="C55" s="223">
        <v>102.68</v>
      </c>
      <c r="D55" s="4">
        <f t="shared" si="17"/>
        <v>2.8485023763603519E-3</v>
      </c>
      <c r="E55" s="229">
        <f t="shared" si="18"/>
        <v>1.4631695375740166E-3</v>
      </c>
      <c r="F55" s="87">
        <f t="shared" si="22"/>
        <v>-0.4243426585188092</v>
      </c>
      <c r="G55" s="83">
        <f t="shared" si="23"/>
        <v>-0.4863372592851517</v>
      </c>
      <c r="I55" s="25">
        <v>45.665999999999997</v>
      </c>
      <c r="J55" s="223">
        <v>28.463999999999999</v>
      </c>
      <c r="K55" s="4">
        <f t="shared" si="19"/>
        <v>2.7790011308671215E-3</v>
      </c>
      <c r="L55" s="229">
        <f t="shared" si="20"/>
        <v>1.5308928793957709E-3</v>
      </c>
      <c r="M55" s="87">
        <f t="shared" si="24"/>
        <v>-0.3766916305347523</v>
      </c>
      <c r="N55" s="83">
        <f t="shared" si="25"/>
        <v>-0.44912117437027022</v>
      </c>
      <c r="P55" s="49">
        <f t="shared" si="21"/>
        <v>2.5601838874250147</v>
      </c>
      <c r="Q55" s="254">
        <f t="shared" si="21"/>
        <v>2.77210751850409</v>
      </c>
      <c r="R55" s="92">
        <f t="shared" si="9"/>
        <v>8.2776722453411014E-2</v>
      </c>
    </row>
    <row r="56" spans="1:18" ht="20.100000000000001" customHeight="1" x14ac:dyDescent="0.25">
      <c r="A56" s="57" t="s">
        <v>195</v>
      </c>
      <c r="B56" s="25">
        <v>36.56</v>
      </c>
      <c r="C56" s="223">
        <v>59.39</v>
      </c>
      <c r="D56" s="4">
        <f t="shared" si="17"/>
        <v>5.8384956483564765E-4</v>
      </c>
      <c r="E56" s="229">
        <f t="shared" si="18"/>
        <v>8.4629566455513092E-4</v>
      </c>
      <c r="F56" s="87">
        <f t="shared" ref="F56" si="26">(C56-B56)/B56</f>
        <v>0.62445295404813994</v>
      </c>
      <c r="G56" s="83">
        <f t="shared" ref="G56" si="27">(E56-D56)/D56</f>
        <v>0.44950979760233489</v>
      </c>
      <c r="I56" s="25">
        <v>14.327999999999999</v>
      </c>
      <c r="J56" s="223">
        <v>22.170999999999999</v>
      </c>
      <c r="K56" s="4">
        <f t="shared" si="19"/>
        <v>8.7192940487592773E-4</v>
      </c>
      <c r="L56" s="229">
        <f t="shared" si="20"/>
        <v>1.1924334608306505E-3</v>
      </c>
      <c r="M56" s="87">
        <f t="shared" ref="M56" si="28">(J56-I56)/I56</f>
        <v>0.54738972640982697</v>
      </c>
      <c r="N56" s="83">
        <f t="shared" ref="N56" si="29">(L56-K56)/K56</f>
        <v>0.36758028134207638</v>
      </c>
      <c r="P56" s="49">
        <f t="shared" ref="P56" si="30">(I56/B56)*10</f>
        <v>3.9190371991247259</v>
      </c>
      <c r="Q56" s="254">
        <f t="shared" ref="Q56:Q57" si="31">(J56/C56)*10</f>
        <v>3.7331200538811249</v>
      </c>
      <c r="R56" s="92">
        <f t="shared" ref="R56:R59" si="32">(Q56-P56)/P56</f>
        <v>-4.7439494905821153E-2</v>
      </c>
    </row>
    <row r="57" spans="1:18" ht="20.100000000000001" customHeight="1" x14ac:dyDescent="0.25">
      <c r="A57" s="57" t="s">
        <v>196</v>
      </c>
      <c r="B57" s="25"/>
      <c r="C57" s="223">
        <v>24.409999999999997</v>
      </c>
      <c r="D57" s="4">
        <f t="shared" si="17"/>
        <v>0</v>
      </c>
      <c r="E57" s="229">
        <f t="shared" si="18"/>
        <v>3.478376354906675E-4</v>
      </c>
      <c r="F57" s="87"/>
      <c r="G57" s="83"/>
      <c r="I57" s="25"/>
      <c r="J57" s="223">
        <v>7.7330000000000005</v>
      </c>
      <c r="K57" s="4">
        <f t="shared" si="19"/>
        <v>0</v>
      </c>
      <c r="L57" s="229">
        <f t="shared" si="20"/>
        <v>4.1590762494264676E-4</v>
      </c>
      <c r="M57" s="87"/>
      <c r="N57" s="83"/>
      <c r="P57" s="49"/>
      <c r="Q57" s="254">
        <f t="shared" si="31"/>
        <v>3.1679639492011482</v>
      </c>
      <c r="R57" s="92"/>
    </row>
    <row r="58" spans="1:18" ht="20.100000000000001" customHeight="1" x14ac:dyDescent="0.25">
      <c r="A58" s="57" t="s">
        <v>161</v>
      </c>
      <c r="B58" s="25">
        <v>4.32</v>
      </c>
      <c r="C58" s="223">
        <v>15.57</v>
      </c>
      <c r="D58" s="4">
        <f t="shared" si="17"/>
        <v>6.8988788842724226E-5</v>
      </c>
      <c r="E58" s="229">
        <f t="shared" si="18"/>
        <v>2.2186939715648069E-4</v>
      </c>
      <c r="F58" s="87">
        <f t="shared" ref="F58:F59" si="33">(C58-B58)/B58</f>
        <v>2.6041666666666665</v>
      </c>
      <c r="G58" s="83">
        <f t="shared" ref="G58:G59" si="34">(E58-D58)/D58</f>
        <v>2.2160210503518605</v>
      </c>
      <c r="I58" s="25">
        <v>0.86599999999999999</v>
      </c>
      <c r="J58" s="223">
        <v>7.58</v>
      </c>
      <c r="K58" s="4">
        <f t="shared" si="19"/>
        <v>5.2700367435968276E-5</v>
      </c>
      <c r="L58" s="229">
        <f t="shared" si="20"/>
        <v>4.0767875301503457E-4</v>
      </c>
      <c r="M58" s="87">
        <f t="shared" ref="M58:M59" si="35">(J58-I58)/I58</f>
        <v>7.7528868360277139</v>
      </c>
      <c r="N58" s="83">
        <f t="shared" ref="N58:N59" si="36">(L58-K58)/K58</f>
        <v>6.7357857800587491</v>
      </c>
      <c r="P58" s="49">
        <f t="shared" ref="P58:P59" si="37">(I58/B58)*10</f>
        <v>2.0046296296296298</v>
      </c>
      <c r="Q58" s="254">
        <f t="shared" si="21"/>
        <v>4.8683365446371223</v>
      </c>
      <c r="R58" s="92">
        <f t="shared" si="32"/>
        <v>1.4285466365857236</v>
      </c>
    </row>
    <row r="59" spans="1:18" ht="20.100000000000001" customHeight="1" x14ac:dyDescent="0.25">
      <c r="A59" s="57" t="s">
        <v>176</v>
      </c>
      <c r="B59" s="25">
        <v>56.26</v>
      </c>
      <c r="C59" s="223">
        <v>16.43</v>
      </c>
      <c r="D59" s="4">
        <f t="shared" si="17"/>
        <v>8.9845121766010758E-4</v>
      </c>
      <c r="E59" s="229">
        <f t="shared" si="18"/>
        <v>2.3412422577270248E-4</v>
      </c>
      <c r="F59" s="87">
        <f t="shared" si="33"/>
        <v>-0.70796302879488093</v>
      </c>
      <c r="G59" s="83">
        <f t="shared" si="34"/>
        <v>-0.73941353612670624</v>
      </c>
      <c r="I59" s="25">
        <v>24.451999999999998</v>
      </c>
      <c r="J59" s="223">
        <v>5.2489999999999997</v>
      </c>
      <c r="K59" s="4">
        <f t="shared" si="19"/>
        <v>1.4880246934691642E-3</v>
      </c>
      <c r="L59" s="229">
        <f t="shared" si="20"/>
        <v>2.8230946894141376E-4</v>
      </c>
      <c r="M59" s="87">
        <f t="shared" si="35"/>
        <v>-0.78533453296253886</v>
      </c>
      <c r="N59" s="83">
        <f t="shared" si="36"/>
        <v>-0.81027904296182029</v>
      </c>
      <c r="P59" s="49">
        <f t="shared" si="37"/>
        <v>4.3462495556345537</v>
      </c>
      <c r="Q59" s="254">
        <f t="shared" si="21"/>
        <v>3.1947656725502127</v>
      </c>
      <c r="R59" s="92">
        <f t="shared" si="32"/>
        <v>-0.26493735998006307</v>
      </c>
    </row>
    <row r="60" spans="1:18" ht="20.100000000000001" customHeight="1" x14ac:dyDescent="0.25">
      <c r="A60" s="57" t="s">
        <v>197</v>
      </c>
      <c r="B60" s="25">
        <v>0.76</v>
      </c>
      <c r="C60" s="223">
        <v>22.560000000000002</v>
      </c>
      <c r="D60" s="4">
        <f t="shared" si="17"/>
        <v>1.2136916555664448E-5</v>
      </c>
      <c r="E60" s="229">
        <f t="shared" si="18"/>
        <v>3.2147550416507416E-4</v>
      </c>
      <c r="F60" s="87">
        <f>(C60-B60)/B60</f>
        <v>28.684210526315791</v>
      </c>
      <c r="G60" s="83">
        <f>(E60-D60)/D60</f>
        <v>25.487411583549004</v>
      </c>
      <c r="I60" s="25">
        <v>0.26</v>
      </c>
      <c r="J60" s="223">
        <v>4.5649999999999995</v>
      </c>
      <c r="K60" s="4">
        <f t="shared" si="19"/>
        <v>1.5822281216341516E-5</v>
      </c>
      <c r="L60" s="229">
        <f t="shared" si="20"/>
        <v>2.4552157091208872E-4</v>
      </c>
      <c r="M60" s="87">
        <f>(J60-I60)/I60</f>
        <v>16.557692307692307</v>
      </c>
      <c r="N60" s="83">
        <f>(L60-K60)/K60</f>
        <v>14.517457157727037</v>
      </c>
      <c r="P60" s="49">
        <f t="shared" si="21"/>
        <v>3.4210526315789473</v>
      </c>
      <c r="Q60" s="254">
        <f t="shared" si="21"/>
        <v>2.0234929078014181</v>
      </c>
      <c r="R60" s="92">
        <f>(Q60-P60)/P60</f>
        <v>-0.40851745771958548</v>
      </c>
    </row>
    <row r="61" spans="1:18" ht="20.100000000000001" customHeight="1" thickBot="1" x14ac:dyDescent="0.3">
      <c r="A61" s="14" t="s">
        <v>18</v>
      </c>
      <c r="B61" s="25">
        <f>B62-SUM(B39:B60)</f>
        <v>34.110000000007858</v>
      </c>
      <c r="C61" s="223">
        <f>C62-SUM(C39:C60)</f>
        <v>11.840000000025611</v>
      </c>
      <c r="D61" s="4">
        <f t="shared" si="17"/>
        <v>5.4472397857080219E-4</v>
      </c>
      <c r="E61" s="229">
        <f t="shared" si="18"/>
        <v>1.6871764048416273E-4</v>
      </c>
      <c r="F61" s="87">
        <f t="shared" si="22"/>
        <v>-0.65288771621158359</v>
      </c>
      <c r="G61" s="83">
        <f t="shared" si="23"/>
        <v>-0.69026948120251852</v>
      </c>
      <c r="I61" s="25">
        <f>I62-SUM(I39:I60)</f>
        <v>15.527999999998428</v>
      </c>
      <c r="J61" s="223">
        <f>J62-SUM(J39:J60)</f>
        <v>8.8220000000037544</v>
      </c>
      <c r="K61" s="4">
        <f t="shared" si="19"/>
        <v>9.4495531818202373E-4</v>
      </c>
      <c r="L61" s="229">
        <f t="shared" si="20"/>
        <v>4.7447783101585298E-4</v>
      </c>
      <c r="M61" s="87">
        <f t="shared" si="24"/>
        <v>-0.43186501803164301</v>
      </c>
      <c r="N61" s="83">
        <f t="shared" si="25"/>
        <v>-0.49788331587075546</v>
      </c>
      <c r="P61" s="49">
        <f t="shared" si="21"/>
        <v>4.5523306948093971</v>
      </c>
      <c r="Q61" s="254">
        <f t="shared" si="21"/>
        <v>7.4510135135005671</v>
      </c>
      <c r="R61" s="92">
        <f t="shared" si="9"/>
        <v>0.63674697929925672</v>
      </c>
    </row>
    <row r="62" spans="1:18" ht="26.25" customHeight="1" thickBot="1" x14ac:dyDescent="0.3">
      <c r="A62" s="18" t="s">
        <v>19</v>
      </c>
      <c r="B62" s="61">
        <v>62618.870000000017</v>
      </c>
      <c r="C62" s="251">
        <v>70176.420000000027</v>
      </c>
      <c r="D62" s="58">
        <f>SUM(D39:D61)</f>
        <v>0.99999999999999967</v>
      </c>
      <c r="E62" s="252">
        <f>SUM(E39:E61)</f>
        <v>1.0000000000000002</v>
      </c>
      <c r="F62" s="97">
        <f t="shared" si="22"/>
        <v>0.12069125488850259</v>
      </c>
      <c r="G62" s="99">
        <v>0</v>
      </c>
      <c r="H62" s="2"/>
      <c r="I62" s="61">
        <v>16432.523000000005</v>
      </c>
      <c r="J62" s="251">
        <v>18593.070999999996</v>
      </c>
      <c r="K62" s="58">
        <f>SUM(K39:K61)</f>
        <v>0.99999999999999978</v>
      </c>
      <c r="L62" s="252">
        <f>SUM(L39:L61)</f>
        <v>1.0000000000000004</v>
      </c>
      <c r="M62" s="97">
        <f t="shared" si="24"/>
        <v>0.1314799924515542</v>
      </c>
      <c r="N62" s="99">
        <v>0</v>
      </c>
      <c r="O62" s="2"/>
      <c r="P62" s="40">
        <f t="shared" si="21"/>
        <v>2.6242126375004848</v>
      </c>
      <c r="Q62" s="244">
        <f t="shared" si="21"/>
        <v>2.6494755645842276</v>
      </c>
      <c r="R62" s="98">
        <f t="shared" si="9"/>
        <v>9.626859776045155E-3</v>
      </c>
    </row>
    <row r="64" spans="1:18" ht="15.75" thickBot="1" x14ac:dyDescent="0.3"/>
    <row r="65" spans="1:18" x14ac:dyDescent="0.25">
      <c r="A65" s="394" t="s">
        <v>16</v>
      </c>
      <c r="B65" s="378" t="s">
        <v>1</v>
      </c>
      <c r="C65" s="374"/>
      <c r="D65" s="378" t="s">
        <v>13</v>
      </c>
      <c r="E65" s="374"/>
      <c r="F65" s="397" t="s">
        <v>136</v>
      </c>
      <c r="G65" s="393"/>
      <c r="I65" s="398" t="s">
        <v>20</v>
      </c>
      <c r="J65" s="399"/>
      <c r="K65" s="378" t="s">
        <v>13</v>
      </c>
      <c r="L65" s="380"/>
      <c r="M65" s="392" t="s">
        <v>136</v>
      </c>
      <c r="N65" s="393"/>
      <c r="P65" s="373" t="s">
        <v>23</v>
      </c>
      <c r="Q65" s="374"/>
      <c r="R65" s="208" t="s">
        <v>0</v>
      </c>
    </row>
    <row r="66" spans="1:18" x14ac:dyDescent="0.25">
      <c r="A66" s="395"/>
      <c r="B66" s="381" t="str">
        <f>B5</f>
        <v>jan-mar</v>
      </c>
      <c r="C66" s="382"/>
      <c r="D66" s="381" t="str">
        <f>B5</f>
        <v>jan-mar</v>
      </c>
      <c r="E66" s="382"/>
      <c r="F66" s="381" t="str">
        <f>B5</f>
        <v>jan-mar</v>
      </c>
      <c r="G66" s="383"/>
      <c r="I66" s="371" t="str">
        <f>B5</f>
        <v>jan-mar</v>
      </c>
      <c r="J66" s="382"/>
      <c r="K66" s="381" t="str">
        <f>B5</f>
        <v>jan-mar</v>
      </c>
      <c r="L66" s="372"/>
      <c r="M66" s="382" t="str">
        <f>B5</f>
        <v>jan-mar</v>
      </c>
      <c r="N66" s="383"/>
      <c r="P66" s="371" t="str">
        <f>B5</f>
        <v>jan-mar</v>
      </c>
      <c r="Q66" s="372"/>
      <c r="R66" s="209" t="str">
        <f>R37</f>
        <v>2018/2017</v>
      </c>
    </row>
    <row r="67" spans="1:18" ht="19.5" customHeight="1" thickBot="1" x14ac:dyDescent="0.3">
      <c r="A67" s="396"/>
      <c r="B67" s="148">
        <f>B6</f>
        <v>2017</v>
      </c>
      <c r="C67" s="213">
        <f>C6</f>
        <v>2018</v>
      </c>
      <c r="D67" s="148">
        <f>B6</f>
        <v>2017</v>
      </c>
      <c r="E67" s="213">
        <f>C6</f>
        <v>2018</v>
      </c>
      <c r="F67" s="148" t="s">
        <v>1</v>
      </c>
      <c r="G67" s="212" t="s">
        <v>15</v>
      </c>
      <c r="I67" s="36">
        <f>B6</f>
        <v>2017</v>
      </c>
      <c r="J67" s="213">
        <f>C6</f>
        <v>2018</v>
      </c>
      <c r="K67" s="148">
        <f>B6</f>
        <v>2017</v>
      </c>
      <c r="L67" s="213">
        <f>C6</f>
        <v>2018</v>
      </c>
      <c r="M67" s="37">
        <v>1000</v>
      </c>
      <c r="N67" s="212" t="s">
        <v>15</v>
      </c>
      <c r="P67" s="36">
        <f>B6</f>
        <v>2017</v>
      </c>
      <c r="Q67" s="213">
        <f>C6</f>
        <v>2018</v>
      </c>
      <c r="R67" s="210" t="s">
        <v>24</v>
      </c>
    </row>
    <row r="68" spans="1:18" ht="20.100000000000001" customHeight="1" x14ac:dyDescent="0.25">
      <c r="A68" s="57" t="s">
        <v>143</v>
      </c>
      <c r="B68" s="59">
        <v>23572.600000000002</v>
      </c>
      <c r="C68" s="245">
        <v>22363.699999999997</v>
      </c>
      <c r="D68" s="4">
        <f>B68/$B$96</f>
        <v>0.31864923846230375</v>
      </c>
      <c r="E68" s="247">
        <f>C68/$C$96</f>
        <v>0.27446517906442236</v>
      </c>
      <c r="F68" s="100">
        <f t="shared" ref="F68:F93" si="38">(C68-B68)/B68</f>
        <v>-5.1284118001408627E-2</v>
      </c>
      <c r="G68" s="101">
        <f t="shared" ref="G68:G93" si="39">(E68-D68)/D68</f>
        <v>-0.13866048954360949</v>
      </c>
      <c r="I68" s="25">
        <v>7308.39</v>
      </c>
      <c r="J68" s="245">
        <v>6573.5560000000014</v>
      </c>
      <c r="K68" s="63">
        <f>I68/$I$96</f>
        <v>0.29125621611333263</v>
      </c>
      <c r="L68" s="247">
        <f>J68/$J$96</f>
        <v>0.23578174819835737</v>
      </c>
      <c r="M68" s="100">
        <f t="shared" ref="M68:M75" si="40">(J68-I68)/I68</f>
        <v>-0.10054663202155316</v>
      </c>
      <c r="N68" s="101">
        <f t="shared" ref="N68:N75" si="41">(L68-K68)/K68</f>
        <v>-0.19046621100573943</v>
      </c>
      <c r="P68" s="64">
        <f t="shared" ref="P68:Q96" si="42">(I68/B68)*10</f>
        <v>3.1003750116660864</v>
      </c>
      <c r="Q68" s="249">
        <f t="shared" si="42"/>
        <v>2.9393865952413964</v>
      </c>
      <c r="R68" s="104">
        <f t="shared" si="9"/>
        <v>-5.192546573202371E-2</v>
      </c>
    </row>
    <row r="69" spans="1:18" ht="20.100000000000001" customHeight="1" x14ac:dyDescent="0.25">
      <c r="A69" s="57" t="s">
        <v>146</v>
      </c>
      <c r="B69" s="25">
        <v>12490.669999999998</v>
      </c>
      <c r="C69" s="223">
        <v>16750.559999999998</v>
      </c>
      <c r="D69" s="4">
        <f t="shared" ref="D69:D95" si="43">B69/$B$96</f>
        <v>0.16884613845668031</v>
      </c>
      <c r="E69" s="229">
        <f t="shared" ref="E69:E95" si="44">C69/$C$96</f>
        <v>0.20557624408435773</v>
      </c>
      <c r="F69" s="102">
        <f t="shared" si="38"/>
        <v>0.34104575655269093</v>
      </c>
      <c r="G69" s="83">
        <f t="shared" si="39"/>
        <v>0.21753595292972017</v>
      </c>
      <c r="I69" s="25">
        <v>3515.5</v>
      </c>
      <c r="J69" s="223">
        <v>5832.8250000000007</v>
      </c>
      <c r="K69" s="31">
        <f t="shared" ref="K69:K96" si="45">I69/$I$96</f>
        <v>0.14010079206862536</v>
      </c>
      <c r="L69" s="229">
        <f t="shared" ref="L69:L96" si="46">J69/$J$96</f>
        <v>0.20921304624697556</v>
      </c>
      <c r="M69" s="102">
        <f t="shared" si="40"/>
        <v>0.65917365950789386</v>
      </c>
      <c r="N69" s="83">
        <f t="shared" si="41"/>
        <v>0.49330380762227993</v>
      </c>
      <c r="P69" s="62">
        <f t="shared" si="42"/>
        <v>2.8145007433548401</v>
      </c>
      <c r="Q69" s="236">
        <f t="shared" si="42"/>
        <v>3.4821671633664799</v>
      </c>
      <c r="R69" s="92">
        <f t="shared" si="9"/>
        <v>0.23722374974958862</v>
      </c>
    </row>
    <row r="70" spans="1:18" ht="20.100000000000001" customHeight="1" x14ac:dyDescent="0.25">
      <c r="A70" s="57" t="s">
        <v>147</v>
      </c>
      <c r="B70" s="25">
        <v>12925.890000000001</v>
      </c>
      <c r="C70" s="223">
        <v>15221.039999999999</v>
      </c>
      <c r="D70" s="4">
        <f t="shared" si="43"/>
        <v>0.17472934699386183</v>
      </c>
      <c r="E70" s="229">
        <f t="shared" si="44"/>
        <v>0.18680475364750626</v>
      </c>
      <c r="F70" s="102">
        <f t="shared" si="38"/>
        <v>0.1775622413621033</v>
      </c>
      <c r="G70" s="83">
        <f t="shared" si="39"/>
        <v>6.910920724764473E-2</v>
      </c>
      <c r="I70" s="25">
        <v>4964.5849999999991</v>
      </c>
      <c r="J70" s="223">
        <v>5229.3810000000003</v>
      </c>
      <c r="K70" s="31">
        <f t="shared" si="45"/>
        <v>0.19785017516484604</v>
      </c>
      <c r="L70" s="229">
        <f t="shared" si="46"/>
        <v>0.18756858451883182</v>
      </c>
      <c r="M70" s="102">
        <f t="shared" si="40"/>
        <v>5.3336985870924003E-2</v>
      </c>
      <c r="N70" s="83">
        <f t="shared" si="41"/>
        <v>-5.1966548108677395E-2</v>
      </c>
      <c r="P70" s="62">
        <f t="shared" si="42"/>
        <v>3.8408070933606879</v>
      </c>
      <c r="Q70" s="236">
        <f t="shared" si="42"/>
        <v>3.4356266063291341</v>
      </c>
      <c r="R70" s="92">
        <f t="shared" si="9"/>
        <v>-0.10549357913131296</v>
      </c>
    </row>
    <row r="71" spans="1:18" ht="20.100000000000001" customHeight="1" x14ac:dyDescent="0.25">
      <c r="A71" s="57" t="s">
        <v>150</v>
      </c>
      <c r="B71" s="25">
        <v>7644.8399999999992</v>
      </c>
      <c r="C71" s="223">
        <v>8378.0500000000011</v>
      </c>
      <c r="D71" s="4">
        <f t="shared" si="43"/>
        <v>0.10334127097418858</v>
      </c>
      <c r="E71" s="229">
        <f t="shared" si="44"/>
        <v>0.10282211769343555</v>
      </c>
      <c r="F71" s="102">
        <f t="shared" si="38"/>
        <v>9.5909136097027795E-2</v>
      </c>
      <c r="G71" s="83">
        <f t="shared" si="39"/>
        <v>-5.023678109036366E-3</v>
      </c>
      <c r="I71" s="25">
        <v>2931.105</v>
      </c>
      <c r="J71" s="223">
        <v>3160.598</v>
      </c>
      <c r="K71" s="31">
        <f t="shared" si="45"/>
        <v>0.11681130198728719</v>
      </c>
      <c r="L71" s="229">
        <f t="shared" si="46"/>
        <v>0.11336502218772179</v>
      </c>
      <c r="M71" s="102">
        <f t="shared" si="40"/>
        <v>7.8295728061601316E-2</v>
      </c>
      <c r="N71" s="83">
        <f t="shared" si="41"/>
        <v>-2.9502965388918122E-2</v>
      </c>
      <c r="P71" s="62">
        <f t="shared" si="42"/>
        <v>3.8340959392217497</v>
      </c>
      <c r="Q71" s="236">
        <f t="shared" si="42"/>
        <v>3.7724745018232158</v>
      </c>
      <c r="R71" s="92">
        <f t="shared" si="9"/>
        <v>-1.6071960215748277E-2</v>
      </c>
    </row>
    <row r="72" spans="1:18" ht="20.100000000000001" customHeight="1" x14ac:dyDescent="0.25">
      <c r="A72" s="57" t="s">
        <v>151</v>
      </c>
      <c r="B72" s="25">
        <v>5239.2800000000007</v>
      </c>
      <c r="C72" s="223">
        <v>3479.28</v>
      </c>
      <c r="D72" s="4">
        <f t="shared" si="43"/>
        <v>7.0823438317825727E-2</v>
      </c>
      <c r="E72" s="229">
        <f t="shared" si="44"/>
        <v>4.2700501626084401E-2</v>
      </c>
      <c r="F72" s="102">
        <f t="shared" si="38"/>
        <v>-0.33592402009436417</v>
      </c>
      <c r="G72" s="83">
        <f t="shared" si="39"/>
        <v>-0.3970851650203347</v>
      </c>
      <c r="I72" s="25">
        <v>1843.5240000000001</v>
      </c>
      <c r="J72" s="223">
        <v>1510.2049999999997</v>
      </c>
      <c r="K72" s="31">
        <f t="shared" si="45"/>
        <v>7.3468687981089603E-2</v>
      </c>
      <c r="L72" s="229">
        <f t="shared" si="46"/>
        <v>5.4168364130145107E-2</v>
      </c>
      <c r="M72" s="102">
        <f t="shared" si="40"/>
        <v>-0.18080534888615521</v>
      </c>
      <c r="N72" s="83">
        <f t="shared" si="41"/>
        <v>-0.2627013545677076</v>
      </c>
      <c r="P72" s="62">
        <f t="shared" si="42"/>
        <v>3.5186590523888777</v>
      </c>
      <c r="Q72" s="236">
        <f t="shared" si="42"/>
        <v>4.3405675886965103</v>
      </c>
      <c r="R72" s="92">
        <f t="shared" ref="R72:R75" si="47">(Q72-P72)/P72</f>
        <v>0.2335857279919249</v>
      </c>
    </row>
    <row r="73" spans="1:18" ht="20.100000000000001" customHeight="1" x14ac:dyDescent="0.25">
      <c r="A73" s="57" t="s">
        <v>154</v>
      </c>
      <c r="B73" s="25">
        <v>2961.91</v>
      </c>
      <c r="C73" s="223">
        <v>3644.8799999999997</v>
      </c>
      <c r="D73" s="4">
        <f t="shared" si="43"/>
        <v>4.0038449975559845E-2</v>
      </c>
      <c r="E73" s="229">
        <f t="shared" si="44"/>
        <v>4.4732877022511115E-2</v>
      </c>
      <c r="F73" s="102">
        <f t="shared" si="38"/>
        <v>0.23058431890232986</v>
      </c>
      <c r="G73" s="83">
        <f t="shared" si="39"/>
        <v>0.1172479716326888</v>
      </c>
      <c r="I73" s="25">
        <v>1012.898</v>
      </c>
      <c r="J73" s="223">
        <v>1297.6400000000001</v>
      </c>
      <c r="K73" s="31">
        <f t="shared" si="45"/>
        <v>4.0366324017842833E-2</v>
      </c>
      <c r="L73" s="229">
        <f t="shared" si="46"/>
        <v>4.6544036094332566E-2</v>
      </c>
      <c r="M73" s="102">
        <f t="shared" si="40"/>
        <v>0.28111616372033521</v>
      </c>
      <c r="N73" s="83">
        <f t="shared" si="41"/>
        <v>0.15304123491054186</v>
      </c>
      <c r="P73" s="62">
        <f t="shared" si="42"/>
        <v>3.419746042249765</v>
      </c>
      <c r="Q73" s="236">
        <f t="shared" si="42"/>
        <v>3.5601720769956771</v>
      </c>
      <c r="R73" s="92">
        <f t="shared" si="47"/>
        <v>4.1063293300437398E-2</v>
      </c>
    </row>
    <row r="74" spans="1:18" ht="20.100000000000001" customHeight="1" x14ac:dyDescent="0.25">
      <c r="A74" s="57" t="s">
        <v>158</v>
      </c>
      <c r="B74" s="25">
        <v>959.17</v>
      </c>
      <c r="C74" s="223">
        <v>2463.1900000000005</v>
      </c>
      <c r="D74" s="4">
        <f t="shared" si="43"/>
        <v>1.2965849760140495E-2</v>
      </c>
      <c r="E74" s="229">
        <f t="shared" si="44"/>
        <v>3.0230234014035906E-2</v>
      </c>
      <c r="F74" s="102">
        <f t="shared" si="38"/>
        <v>1.5680432040201429</v>
      </c>
      <c r="G74" s="83">
        <f t="shared" si="39"/>
        <v>1.3315274026211097</v>
      </c>
      <c r="I74" s="25">
        <v>357.08200000000005</v>
      </c>
      <c r="J74" s="223">
        <v>871.96600000000012</v>
      </c>
      <c r="K74" s="31">
        <f t="shared" si="45"/>
        <v>1.4230542179902968E-2</v>
      </c>
      <c r="L74" s="229">
        <f t="shared" si="46"/>
        <v>3.1275867711407473E-2</v>
      </c>
      <c r="M74" s="102">
        <f t="shared" si="40"/>
        <v>1.4419209033219258</v>
      </c>
      <c r="N74" s="83">
        <f t="shared" si="41"/>
        <v>1.1977987427335486</v>
      </c>
      <c r="P74" s="62">
        <f t="shared" si="42"/>
        <v>3.7228228572620088</v>
      </c>
      <c r="Q74" s="236">
        <f t="shared" si="42"/>
        <v>3.5399867651297705</v>
      </c>
      <c r="R74" s="92">
        <f t="shared" si="47"/>
        <v>-4.9112219179482289E-2</v>
      </c>
    </row>
    <row r="75" spans="1:18" ht="20.100000000000001" customHeight="1" x14ac:dyDescent="0.25">
      <c r="A75" s="57" t="s">
        <v>162</v>
      </c>
      <c r="B75" s="25">
        <v>1262.3600000000001</v>
      </c>
      <c r="C75" s="223">
        <v>1071.8600000000001</v>
      </c>
      <c r="D75" s="4">
        <f t="shared" si="43"/>
        <v>1.7064305705152327E-2</v>
      </c>
      <c r="E75" s="229">
        <f t="shared" si="44"/>
        <v>1.3154721572548007E-2</v>
      </c>
      <c r="F75" s="102">
        <f t="shared" si="38"/>
        <v>-0.15090782344180739</v>
      </c>
      <c r="G75" s="83">
        <f t="shared" si="39"/>
        <v>-0.22910888964113416</v>
      </c>
      <c r="I75" s="25">
        <v>666.37799999999993</v>
      </c>
      <c r="J75" s="223">
        <v>652.60100000000023</v>
      </c>
      <c r="K75" s="31">
        <f t="shared" si="45"/>
        <v>2.6556701924934267E-2</v>
      </c>
      <c r="L75" s="229">
        <f t="shared" si="46"/>
        <v>2.3407635784345071E-2</v>
      </c>
      <c r="M75" s="102">
        <f t="shared" si="40"/>
        <v>-2.0674452037731893E-2</v>
      </c>
      <c r="N75" s="83">
        <f t="shared" si="41"/>
        <v>-0.11857896170580264</v>
      </c>
      <c r="P75" s="62">
        <f t="shared" si="42"/>
        <v>5.2788269590291197</v>
      </c>
      <c r="Q75" s="236">
        <f t="shared" si="42"/>
        <v>6.0884910342768661</v>
      </c>
      <c r="R75" s="92">
        <f t="shared" si="47"/>
        <v>0.15337954464729406</v>
      </c>
    </row>
    <row r="76" spans="1:18" ht="20.100000000000001" customHeight="1" x14ac:dyDescent="0.25">
      <c r="A76" s="57" t="s">
        <v>159</v>
      </c>
      <c r="B76" s="25">
        <v>1449.2300000000002</v>
      </c>
      <c r="C76" s="223">
        <v>1634.75</v>
      </c>
      <c r="D76" s="4">
        <f t="shared" si="43"/>
        <v>1.9590373393546936E-2</v>
      </c>
      <c r="E76" s="229">
        <f t="shared" si="44"/>
        <v>2.0062957000655728E-2</v>
      </c>
      <c r="F76" s="102">
        <f t="shared" ref="F76:F84" si="48">(C76-B76)/B76</f>
        <v>0.12801280680085267</v>
      </c>
      <c r="G76" s="83">
        <f t="shared" ref="G76:G84" si="49">(E76-D76)/D76</f>
        <v>2.4123256745298246E-2</v>
      </c>
      <c r="I76" s="25">
        <v>439.65000000000003</v>
      </c>
      <c r="J76" s="223">
        <v>482.00700000000001</v>
      </c>
      <c r="K76" s="31">
        <f t="shared" si="45"/>
        <v>1.752106762422732E-2</v>
      </c>
      <c r="L76" s="229">
        <f t="shared" si="46"/>
        <v>1.7288732780833635E-2</v>
      </c>
      <c r="M76" s="102">
        <f t="shared" ref="M76:M93" si="50">(J76-I76)/I76</f>
        <v>9.6342545206414124E-2</v>
      </c>
      <c r="N76" s="83">
        <f t="shared" ref="N76:N93" si="51">(L76-K76)/K76</f>
        <v>-1.3260313148522046E-2</v>
      </c>
      <c r="P76" s="62">
        <f t="shared" ref="P76:P93" si="52">(I76/B76)*10</f>
        <v>3.0336799541825652</v>
      </c>
      <c r="Q76" s="236">
        <f t="shared" ref="Q76:Q93" si="53">(J76/C76)*10</f>
        <v>2.9485058877504207</v>
      </c>
      <c r="R76" s="92">
        <f t="shared" ref="R76:R93" si="54">(Q76-P76)/P76</f>
        <v>-2.8076154280781723E-2</v>
      </c>
    </row>
    <row r="77" spans="1:18" ht="20.100000000000001" customHeight="1" x14ac:dyDescent="0.25">
      <c r="A77" s="57" t="s">
        <v>160</v>
      </c>
      <c r="B77" s="25">
        <v>132.16</v>
      </c>
      <c r="C77" s="223">
        <v>193.90999999999997</v>
      </c>
      <c r="D77" s="4">
        <f t="shared" si="43"/>
        <v>1.7865099036668869E-3</v>
      </c>
      <c r="E77" s="229">
        <f t="shared" si="44"/>
        <v>2.3798183159487087E-3</v>
      </c>
      <c r="F77" s="102">
        <f t="shared" si="48"/>
        <v>0.4672366828087165</v>
      </c>
      <c r="G77" s="83">
        <f t="shared" si="49"/>
        <v>0.33210474292027786</v>
      </c>
      <c r="I77" s="25">
        <v>265.63600000000002</v>
      </c>
      <c r="J77" s="223">
        <v>381.90300000000002</v>
      </c>
      <c r="K77" s="31">
        <f t="shared" si="45"/>
        <v>1.0586207936834409E-2</v>
      </c>
      <c r="L77" s="229">
        <f t="shared" si="46"/>
        <v>1.3698180555881361E-2</v>
      </c>
      <c r="M77" s="102">
        <f t="shared" si="50"/>
        <v>0.43769293318676677</v>
      </c>
      <c r="N77" s="83">
        <f t="shared" si="51"/>
        <v>0.29396481134844632</v>
      </c>
      <c r="P77" s="62">
        <f t="shared" si="52"/>
        <v>20.099576271186443</v>
      </c>
      <c r="Q77" s="236">
        <f t="shared" si="53"/>
        <v>19.694858439482239</v>
      </c>
      <c r="R77" s="92">
        <f t="shared" si="54"/>
        <v>-2.0135639987813245E-2</v>
      </c>
    </row>
    <row r="78" spans="1:18" ht="20.100000000000001" customHeight="1" x14ac:dyDescent="0.25">
      <c r="A78" s="57" t="s">
        <v>178</v>
      </c>
      <c r="B78" s="25">
        <v>563.78</v>
      </c>
      <c r="C78" s="223">
        <v>700.39000000000021</v>
      </c>
      <c r="D78" s="4">
        <f t="shared" si="43"/>
        <v>7.6210544301552469E-3</v>
      </c>
      <c r="E78" s="229">
        <f t="shared" si="44"/>
        <v>8.5957451926528643E-3</v>
      </c>
      <c r="F78" s="102">
        <f t="shared" si="48"/>
        <v>0.24231083046578497</v>
      </c>
      <c r="G78" s="83">
        <f t="shared" si="49"/>
        <v>0.12789447594560246</v>
      </c>
      <c r="I78" s="25">
        <v>192.05599999999998</v>
      </c>
      <c r="J78" s="223">
        <v>295.93800000000005</v>
      </c>
      <c r="K78" s="31">
        <f t="shared" si="45"/>
        <v>7.6538750452373513E-3</v>
      </c>
      <c r="L78" s="229">
        <f t="shared" si="46"/>
        <v>1.0614769083632281E-2</v>
      </c>
      <c r="M78" s="102">
        <f t="shared" si="50"/>
        <v>0.54089432248927438</v>
      </c>
      <c r="N78" s="83">
        <f t="shared" si="51"/>
        <v>0.38684901711811404</v>
      </c>
      <c r="P78" s="62">
        <f t="shared" si="52"/>
        <v>3.4065770335946643</v>
      </c>
      <c r="Q78" s="236">
        <f t="shared" si="53"/>
        <v>4.225331600965176</v>
      </c>
      <c r="R78" s="92">
        <f t="shared" si="54"/>
        <v>0.24034523784320569</v>
      </c>
    </row>
    <row r="79" spans="1:18" ht="20.100000000000001" customHeight="1" x14ac:dyDescent="0.25">
      <c r="A79" s="57" t="s">
        <v>183</v>
      </c>
      <c r="B79" s="25">
        <v>419.45</v>
      </c>
      <c r="C79" s="223">
        <v>999.55</v>
      </c>
      <c r="D79" s="4">
        <f t="shared" si="43"/>
        <v>5.6700331347841687E-3</v>
      </c>
      <c r="E79" s="229">
        <f t="shared" si="44"/>
        <v>1.2267275528371577E-2</v>
      </c>
      <c r="F79" s="102">
        <f t="shared" si="48"/>
        <v>1.3830015496483488</v>
      </c>
      <c r="G79" s="83">
        <f t="shared" si="49"/>
        <v>1.1635280141689215</v>
      </c>
      <c r="I79" s="25">
        <v>121.64200000000001</v>
      </c>
      <c r="J79" s="223">
        <v>249.404</v>
      </c>
      <c r="K79" s="31">
        <f t="shared" si="45"/>
        <v>4.8477145637353791E-3</v>
      </c>
      <c r="L79" s="229">
        <f t="shared" si="46"/>
        <v>8.9456773666586401E-3</v>
      </c>
      <c r="M79" s="102">
        <f t="shared" si="50"/>
        <v>1.0503115700169348</v>
      </c>
      <c r="N79" s="83">
        <f t="shared" si="51"/>
        <v>0.84533912816962531</v>
      </c>
      <c r="P79" s="62">
        <f t="shared" si="52"/>
        <v>2.9000357611157472</v>
      </c>
      <c r="Q79" s="236">
        <f t="shared" si="53"/>
        <v>2.4951628232704719</v>
      </c>
      <c r="R79" s="92">
        <f t="shared" si="54"/>
        <v>-0.13960963629272843</v>
      </c>
    </row>
    <row r="80" spans="1:18" ht="20.100000000000001" customHeight="1" x14ac:dyDescent="0.25">
      <c r="A80" s="57" t="s">
        <v>163</v>
      </c>
      <c r="B80" s="25">
        <v>695.02000000000021</v>
      </c>
      <c r="C80" s="223">
        <v>898.74</v>
      </c>
      <c r="D80" s="4">
        <f t="shared" si="43"/>
        <v>9.3951279755338998E-3</v>
      </c>
      <c r="E80" s="229">
        <f t="shared" si="44"/>
        <v>1.103005473299852E-2</v>
      </c>
      <c r="F80" s="102">
        <f t="shared" si="48"/>
        <v>0.29311386722684202</v>
      </c>
      <c r="G80" s="83">
        <f t="shared" si="49"/>
        <v>0.17401857236241766</v>
      </c>
      <c r="I80" s="25">
        <v>212.488</v>
      </c>
      <c r="J80" s="223">
        <v>204.88900000000001</v>
      </c>
      <c r="K80" s="31">
        <f t="shared" si="45"/>
        <v>8.4681374214416339E-3</v>
      </c>
      <c r="L80" s="229">
        <f t="shared" si="46"/>
        <v>7.3490035844546294E-3</v>
      </c>
      <c r="M80" s="102">
        <f t="shared" si="50"/>
        <v>-3.5762019502277725E-2</v>
      </c>
      <c r="N80" s="83">
        <f t="shared" si="51"/>
        <v>-0.1321582044893741</v>
      </c>
      <c r="P80" s="62">
        <f t="shared" si="52"/>
        <v>3.0572933153002779</v>
      </c>
      <c r="Q80" s="236">
        <f t="shared" si="53"/>
        <v>2.2797360749493736</v>
      </c>
      <c r="R80" s="92">
        <f t="shared" si="54"/>
        <v>-0.25432863652944437</v>
      </c>
    </row>
    <row r="81" spans="1:18" ht="20.100000000000001" customHeight="1" x14ac:dyDescent="0.25">
      <c r="A81" s="57" t="s">
        <v>180</v>
      </c>
      <c r="B81" s="25">
        <v>355.52000000000004</v>
      </c>
      <c r="C81" s="223">
        <v>316.94000000000005</v>
      </c>
      <c r="D81" s="4">
        <f t="shared" si="43"/>
        <v>4.8058414115591079E-3</v>
      </c>
      <c r="E81" s="229">
        <f t="shared" si="44"/>
        <v>3.8897406892722608E-3</v>
      </c>
      <c r="F81" s="102">
        <f t="shared" si="48"/>
        <v>-0.10851710171017095</v>
      </c>
      <c r="G81" s="83">
        <f t="shared" si="49"/>
        <v>-0.19062233724222005</v>
      </c>
      <c r="I81" s="25">
        <v>119.40900000000001</v>
      </c>
      <c r="J81" s="223">
        <v>152.64600000000002</v>
      </c>
      <c r="K81" s="31">
        <f t="shared" si="45"/>
        <v>4.7587243578786761E-3</v>
      </c>
      <c r="L81" s="229">
        <f t="shared" si="46"/>
        <v>5.475140203489018E-3</v>
      </c>
      <c r="M81" s="102">
        <f t="shared" si="50"/>
        <v>0.27834585332763867</v>
      </c>
      <c r="N81" s="83">
        <f t="shared" si="51"/>
        <v>0.15054787622322019</v>
      </c>
      <c r="P81" s="62">
        <f t="shared" si="52"/>
        <v>3.35871399639964</v>
      </c>
      <c r="Q81" s="236">
        <f t="shared" si="53"/>
        <v>4.8162428219852336</v>
      </c>
      <c r="R81" s="92">
        <f t="shared" si="54"/>
        <v>0.43395443230593189</v>
      </c>
    </row>
    <row r="82" spans="1:18" ht="20.100000000000001" customHeight="1" x14ac:dyDescent="0.25">
      <c r="A82" s="57" t="s">
        <v>166</v>
      </c>
      <c r="B82" s="25">
        <v>516.23000000000013</v>
      </c>
      <c r="C82" s="223">
        <v>696.73</v>
      </c>
      <c r="D82" s="4">
        <f t="shared" si="43"/>
        <v>6.978283955583817E-3</v>
      </c>
      <c r="E82" s="229">
        <f t="shared" si="44"/>
        <v>8.5508267509202436E-3</v>
      </c>
      <c r="F82" s="102">
        <f t="shared" si="48"/>
        <v>0.34965034965034936</v>
      </c>
      <c r="G82" s="83">
        <f t="shared" si="49"/>
        <v>0.22534806627897741</v>
      </c>
      <c r="I82" s="25">
        <v>113.26000000000002</v>
      </c>
      <c r="J82" s="223">
        <v>135.67500000000001</v>
      </c>
      <c r="K82" s="31">
        <f t="shared" si="45"/>
        <v>4.5136725102240104E-3</v>
      </c>
      <c r="L82" s="229">
        <f t="shared" si="46"/>
        <v>4.8664206537241232E-3</v>
      </c>
      <c r="M82" s="102">
        <f t="shared" si="50"/>
        <v>0.19790746953911345</v>
      </c>
      <c r="N82" s="83">
        <f t="shared" si="51"/>
        <v>7.8151027284566146E-2</v>
      </c>
      <c r="P82" s="62">
        <f t="shared" si="52"/>
        <v>2.1939833020165427</v>
      </c>
      <c r="Q82" s="236">
        <f t="shared" si="53"/>
        <v>1.9473110100038755</v>
      </c>
      <c r="R82" s="92">
        <f t="shared" si="54"/>
        <v>-0.11243125313941302</v>
      </c>
    </row>
    <row r="83" spans="1:18" ht="20.100000000000001" customHeight="1" x14ac:dyDescent="0.25">
      <c r="A83" s="57" t="s">
        <v>185</v>
      </c>
      <c r="B83" s="25">
        <v>175.32000000000002</v>
      </c>
      <c r="C83" s="223">
        <v>109.83999999999999</v>
      </c>
      <c r="D83" s="4">
        <f t="shared" si="43"/>
        <v>2.3699373207542269E-3</v>
      </c>
      <c r="E83" s="229">
        <f t="shared" si="44"/>
        <v>1.3480441639100935E-3</v>
      </c>
      <c r="F83" s="102">
        <f t="shared" si="48"/>
        <v>-0.37348847821127096</v>
      </c>
      <c r="G83" s="83">
        <f t="shared" si="49"/>
        <v>-0.43118995084600736</v>
      </c>
      <c r="I83" s="25">
        <v>110.32700000000001</v>
      </c>
      <c r="J83" s="223">
        <v>89.816000000000003</v>
      </c>
      <c r="K83" s="31">
        <f t="shared" si="45"/>
        <v>4.396785688111287E-3</v>
      </c>
      <c r="L83" s="229">
        <f t="shared" si="46"/>
        <v>3.2215399847789631E-3</v>
      </c>
      <c r="M83" s="102">
        <f t="shared" si="50"/>
        <v>-0.18591097374169521</v>
      </c>
      <c r="N83" s="83">
        <f t="shared" si="51"/>
        <v>-0.26729656314842365</v>
      </c>
      <c r="P83" s="62">
        <f t="shared" si="52"/>
        <v>6.2928929956650688</v>
      </c>
      <c r="Q83" s="236">
        <f t="shared" si="53"/>
        <v>8.1769847050254931</v>
      </c>
      <c r="R83" s="92">
        <f t="shared" si="54"/>
        <v>0.29939992792795023</v>
      </c>
    </row>
    <row r="84" spans="1:18" ht="20.100000000000001" customHeight="1" x14ac:dyDescent="0.25">
      <c r="A84" s="57" t="s">
        <v>179</v>
      </c>
      <c r="B84" s="25">
        <v>414.25</v>
      </c>
      <c r="C84" s="223">
        <v>212.2</v>
      </c>
      <c r="D84" s="4">
        <f t="shared" si="43"/>
        <v>5.5997406748941273E-3</v>
      </c>
      <c r="E84" s="229">
        <f t="shared" si="44"/>
        <v>2.6042877966289315E-3</v>
      </c>
      <c r="F84" s="102">
        <f t="shared" si="48"/>
        <v>-0.48774894387447199</v>
      </c>
      <c r="G84" s="83">
        <f t="shared" si="49"/>
        <v>-0.5349270711222408</v>
      </c>
      <c r="I84" s="25">
        <v>148.43499999999997</v>
      </c>
      <c r="J84" s="223">
        <v>87.622</v>
      </c>
      <c r="K84" s="31">
        <f t="shared" si="45"/>
        <v>5.915477477089006E-3</v>
      </c>
      <c r="L84" s="229">
        <f t="shared" si="46"/>
        <v>3.1428451116315833E-3</v>
      </c>
      <c r="M84" s="102">
        <f t="shared" si="50"/>
        <v>-0.40969447906491047</v>
      </c>
      <c r="N84" s="83">
        <f t="shared" si="51"/>
        <v>-0.46870812646924814</v>
      </c>
      <c r="P84" s="62">
        <f t="shared" si="52"/>
        <v>3.5832226916113452</v>
      </c>
      <c r="Q84" s="236">
        <f t="shared" si="53"/>
        <v>4.1292177191328943</v>
      </c>
      <c r="R84" s="92">
        <f t="shared" si="54"/>
        <v>0.15237541021376477</v>
      </c>
    </row>
    <row r="85" spans="1:18" ht="20.100000000000001" customHeight="1" x14ac:dyDescent="0.25">
      <c r="A85" s="57" t="s">
        <v>188</v>
      </c>
      <c r="B85" s="25">
        <v>199.58999999999997</v>
      </c>
      <c r="C85" s="223">
        <v>171.59</v>
      </c>
      <c r="D85" s="4">
        <f t="shared" si="43"/>
        <v>2.6980138595102446E-3</v>
      </c>
      <c r="E85" s="229">
        <f t="shared" si="44"/>
        <v>2.1058894581694552E-3</v>
      </c>
      <c r="F85" s="102">
        <f t="shared" si="38"/>
        <v>-0.14028758955859499</v>
      </c>
      <c r="G85" s="83">
        <f t="shared" si="39"/>
        <v>-0.2194667752552889</v>
      </c>
      <c r="I85" s="25">
        <v>80.042000000000016</v>
      </c>
      <c r="J85" s="223">
        <v>60.543999999999997</v>
      </c>
      <c r="K85" s="31">
        <f t="shared" si="45"/>
        <v>3.1898585119490576E-3</v>
      </c>
      <c r="L85" s="229">
        <f t="shared" si="46"/>
        <v>2.1716054693869413E-3</v>
      </c>
      <c r="M85" s="102">
        <f t="shared" si="50"/>
        <v>-0.24359711151645405</v>
      </c>
      <c r="N85" s="83">
        <f t="shared" si="51"/>
        <v>-0.3192157391143805</v>
      </c>
      <c r="P85" s="62">
        <f t="shared" si="52"/>
        <v>4.0103211583746692</v>
      </c>
      <c r="Q85" s="236">
        <f t="shared" si="53"/>
        <v>3.5284107465470016</v>
      </c>
      <c r="R85" s="92">
        <f t="shared" si="54"/>
        <v>-0.12016753591450006</v>
      </c>
    </row>
    <row r="86" spans="1:18" ht="20.100000000000001" customHeight="1" x14ac:dyDescent="0.25">
      <c r="A86" s="57" t="s">
        <v>198</v>
      </c>
      <c r="B86" s="25">
        <v>184.97</v>
      </c>
      <c r="C86" s="223">
        <v>280.52</v>
      </c>
      <c r="D86" s="4">
        <f t="shared" si="43"/>
        <v>2.5003839049732453E-3</v>
      </c>
      <c r="E86" s="229">
        <f t="shared" si="44"/>
        <v>3.4427653756378316E-3</v>
      </c>
      <c r="F86" s="102">
        <f t="shared" si="38"/>
        <v>0.51657025463588679</v>
      </c>
      <c r="G86" s="83">
        <f t="shared" si="39"/>
        <v>0.37689471156417076</v>
      </c>
      <c r="I86" s="25">
        <v>39.146999999999998</v>
      </c>
      <c r="J86" s="223">
        <v>58.661000000000001</v>
      </c>
      <c r="K86" s="31">
        <f t="shared" si="45"/>
        <v>1.5600983379634409E-3</v>
      </c>
      <c r="L86" s="229">
        <f t="shared" si="46"/>
        <v>2.1040656124423126E-3</v>
      </c>
      <c r="M86" s="102">
        <f t="shared" si="50"/>
        <v>0.49848008787391124</v>
      </c>
      <c r="N86" s="83">
        <f t="shared" si="51"/>
        <v>0.34867499133994911</v>
      </c>
      <c r="P86" s="62">
        <f t="shared" si="52"/>
        <v>2.1163972536086932</v>
      </c>
      <c r="Q86" s="236">
        <f t="shared" si="53"/>
        <v>2.0911521460145446</v>
      </c>
      <c r="R86" s="92">
        <f t="shared" si="54"/>
        <v>-1.1928340745624641E-2</v>
      </c>
    </row>
    <row r="87" spans="1:18" ht="20.100000000000001" customHeight="1" x14ac:dyDescent="0.25">
      <c r="A87" s="57" t="s">
        <v>192</v>
      </c>
      <c r="B87" s="25">
        <v>165.22000000000003</v>
      </c>
      <c r="C87" s="223">
        <v>234.61</v>
      </c>
      <c r="D87" s="4">
        <f t="shared" si="43"/>
        <v>2.2334077351985706E-3</v>
      </c>
      <c r="E87" s="229">
        <f t="shared" si="44"/>
        <v>2.87932120625407E-3</v>
      </c>
      <c r="F87" s="102">
        <f t="shared" si="38"/>
        <v>0.41998547391356961</v>
      </c>
      <c r="G87" s="83">
        <f t="shared" si="39"/>
        <v>0.28920535237515499</v>
      </c>
      <c r="I87" s="25">
        <v>58.881999999999998</v>
      </c>
      <c r="J87" s="223">
        <v>54.542000000000002</v>
      </c>
      <c r="K87" s="31">
        <f t="shared" si="45"/>
        <v>2.3465836548385143E-3</v>
      </c>
      <c r="L87" s="229">
        <f t="shared" si="46"/>
        <v>1.9563244171396433E-3</v>
      </c>
      <c r="M87" s="102">
        <f t="shared" si="50"/>
        <v>-7.3706735504908055E-2</v>
      </c>
      <c r="N87" s="83">
        <f t="shared" si="51"/>
        <v>-0.16630953552164227</v>
      </c>
      <c r="P87" s="62">
        <f t="shared" si="52"/>
        <v>3.5638542549328163</v>
      </c>
      <c r="Q87" s="236">
        <f t="shared" si="53"/>
        <v>2.324794339542219</v>
      </c>
      <c r="R87" s="92">
        <f t="shared" si="54"/>
        <v>-0.34767412659358465</v>
      </c>
    </row>
    <row r="88" spans="1:18" ht="20.100000000000001" customHeight="1" x14ac:dyDescent="0.25">
      <c r="A88" s="57" t="s">
        <v>187</v>
      </c>
      <c r="B88" s="25">
        <v>56.18</v>
      </c>
      <c r="C88" s="223">
        <v>182.86</v>
      </c>
      <c r="D88" s="4">
        <f t="shared" si="43"/>
        <v>7.5942892242740392E-4</v>
      </c>
      <c r="E88" s="229">
        <f t="shared" si="44"/>
        <v>2.2442038948707185E-3</v>
      </c>
      <c r="F88" s="102">
        <f t="shared" si="38"/>
        <v>2.2548949804200786</v>
      </c>
      <c r="G88" s="83">
        <f t="shared" si="39"/>
        <v>1.9551203919090252</v>
      </c>
      <c r="I88" s="25">
        <v>16.253999999999998</v>
      </c>
      <c r="J88" s="223">
        <v>50.366</v>
      </c>
      <c r="K88" s="31">
        <f t="shared" si="45"/>
        <v>6.4775942946478061E-4</v>
      </c>
      <c r="L88" s="229">
        <f t="shared" si="46"/>
        <v>1.8065387333367914E-3</v>
      </c>
      <c r="M88" s="102">
        <f t="shared" si="50"/>
        <v>2.0986834010089828</v>
      </c>
      <c r="N88" s="83">
        <f t="shared" si="51"/>
        <v>1.7889037984818945</v>
      </c>
      <c r="P88" s="62">
        <f t="shared" si="52"/>
        <v>2.8932004271982907</v>
      </c>
      <c r="Q88" s="236">
        <f t="shared" si="53"/>
        <v>2.7543475883189323</v>
      </c>
      <c r="R88" s="92">
        <f t="shared" si="54"/>
        <v>-4.7992817080363945E-2</v>
      </c>
    </row>
    <row r="89" spans="1:18" ht="20.100000000000001" customHeight="1" x14ac:dyDescent="0.25">
      <c r="A89" s="57" t="s">
        <v>199</v>
      </c>
      <c r="B89" s="25">
        <v>94.23</v>
      </c>
      <c r="C89" s="223">
        <v>170.26</v>
      </c>
      <c r="D89" s="4">
        <f t="shared" si="43"/>
        <v>1.2737804798920306E-3</v>
      </c>
      <c r="E89" s="229">
        <f t="shared" si="44"/>
        <v>2.0895666364469457E-3</v>
      </c>
      <c r="F89" s="102">
        <f t="shared" ref="F89" si="55">(C89-B89)/B89</f>
        <v>0.8068555661678869</v>
      </c>
      <c r="G89" s="83">
        <f t="shared" ref="G89" si="56">(E89-D89)/D89</f>
        <v>0.6404448564198939</v>
      </c>
      <c r="I89" s="25">
        <v>26.665999999999997</v>
      </c>
      <c r="J89" s="223">
        <v>47.427000000000007</v>
      </c>
      <c r="K89" s="31">
        <f t="shared" si="45"/>
        <v>1.062701670118607E-3</v>
      </c>
      <c r="L89" s="229">
        <f t="shared" si="46"/>
        <v>1.7011220368098323E-3</v>
      </c>
      <c r="M89" s="102">
        <f t="shared" si="50"/>
        <v>0.77855696392409857</v>
      </c>
      <c r="N89" s="83">
        <f t="shared" si="51"/>
        <v>0.60075220039879296</v>
      </c>
      <c r="P89" s="62">
        <f t="shared" si="52"/>
        <v>2.8298843255863311</v>
      </c>
      <c r="Q89" s="236">
        <f t="shared" si="53"/>
        <v>2.7855632561964061</v>
      </c>
      <c r="R89" s="92">
        <f t="shared" si="54"/>
        <v>-1.5661795427183045E-2</v>
      </c>
    </row>
    <row r="90" spans="1:18" ht="20.100000000000001" customHeight="1" x14ac:dyDescent="0.25">
      <c r="A90" s="57" t="s">
        <v>177</v>
      </c>
      <c r="B90" s="25">
        <v>126.55</v>
      </c>
      <c r="C90" s="223">
        <v>281.45</v>
      </c>
      <c r="D90" s="4">
        <f t="shared" si="43"/>
        <v>1.7106751536701311E-3</v>
      </c>
      <c r="E90" s="229">
        <f t="shared" si="44"/>
        <v>3.4541790780453006E-3</v>
      </c>
      <c r="F90" s="102">
        <f t="shared" si="38"/>
        <v>1.2240221256420385</v>
      </c>
      <c r="G90" s="83">
        <f t="shared" si="39"/>
        <v>1.0191905345878243</v>
      </c>
      <c r="I90" s="25">
        <v>33.045999999999999</v>
      </c>
      <c r="J90" s="223">
        <v>44.955999999999996</v>
      </c>
      <c r="K90" s="31">
        <f t="shared" si="45"/>
        <v>1.3169594011377594E-3</v>
      </c>
      <c r="L90" s="229">
        <f t="shared" si="46"/>
        <v>1.6124916669159508E-3</v>
      </c>
      <c r="M90" s="102">
        <f t="shared" si="50"/>
        <v>0.36040670580403067</v>
      </c>
      <c r="N90" s="83">
        <f t="shared" si="51"/>
        <v>0.22440499344389242</v>
      </c>
      <c r="P90" s="62">
        <f t="shared" si="52"/>
        <v>2.6112998814697748</v>
      </c>
      <c r="Q90" s="236">
        <f t="shared" si="53"/>
        <v>1.5972996979925385</v>
      </c>
      <c r="R90" s="92">
        <f t="shared" si="54"/>
        <v>-0.38831242274116157</v>
      </c>
    </row>
    <row r="91" spans="1:18" ht="20.100000000000001" customHeight="1" x14ac:dyDescent="0.25">
      <c r="A91" s="57" t="s">
        <v>164</v>
      </c>
      <c r="B91" s="25">
        <v>206.77999999999997</v>
      </c>
      <c r="C91" s="223">
        <v>128.69</v>
      </c>
      <c r="D91" s="4">
        <f t="shared" si="43"/>
        <v>2.7952067030889744E-3</v>
      </c>
      <c r="E91" s="229">
        <f t="shared" si="44"/>
        <v>1.5793864116313723E-3</v>
      </c>
      <c r="F91" s="102">
        <f t="shared" si="38"/>
        <v>-0.37764774156107933</v>
      </c>
      <c r="G91" s="83">
        <f t="shared" si="39"/>
        <v>-0.43496614762479024</v>
      </c>
      <c r="I91" s="25">
        <v>57.247999999999998</v>
      </c>
      <c r="J91" s="223">
        <v>41.795999999999999</v>
      </c>
      <c r="K91" s="31">
        <f t="shared" si="45"/>
        <v>2.2814649820351767E-3</v>
      </c>
      <c r="L91" s="229">
        <f t="shared" si="46"/>
        <v>1.4991480939233715E-3</v>
      </c>
      <c r="M91" s="102">
        <f t="shared" si="50"/>
        <v>-0.26991335941866962</v>
      </c>
      <c r="N91" s="83">
        <f t="shared" si="51"/>
        <v>-0.34290111584966815</v>
      </c>
      <c r="P91" s="62">
        <f t="shared" si="52"/>
        <v>2.7685462810716706</v>
      </c>
      <c r="Q91" s="236">
        <f t="shared" si="53"/>
        <v>3.2478048022379364</v>
      </c>
      <c r="R91" s="92">
        <f t="shared" si="54"/>
        <v>0.17310836536955082</v>
      </c>
    </row>
    <row r="92" spans="1:18" ht="20.100000000000001" customHeight="1" x14ac:dyDescent="0.25">
      <c r="A92" s="57" t="s">
        <v>200</v>
      </c>
      <c r="B92" s="25">
        <v>99.29</v>
      </c>
      <c r="C92" s="223">
        <v>90.38000000000001</v>
      </c>
      <c r="D92" s="4">
        <f t="shared" si="43"/>
        <v>1.3421804504773398E-3</v>
      </c>
      <c r="E92" s="229">
        <f t="shared" si="44"/>
        <v>1.1092155092333783E-3</v>
      </c>
      <c r="F92" s="102">
        <f t="shared" si="38"/>
        <v>-8.9737133648907202E-2</v>
      </c>
      <c r="G92" s="83">
        <f t="shared" si="39"/>
        <v>-0.17357199708959301</v>
      </c>
      <c r="I92" s="25">
        <v>31.540000000000003</v>
      </c>
      <c r="J92" s="223">
        <v>37.820999999999998</v>
      </c>
      <c r="K92" s="31">
        <f t="shared" si="45"/>
        <v>1.2569418238783797E-3</v>
      </c>
      <c r="L92" s="229">
        <f t="shared" si="46"/>
        <v>1.3565719222001108E-3</v>
      </c>
      <c r="M92" s="102">
        <f t="shared" si="50"/>
        <v>0.19914394419784384</v>
      </c>
      <c r="N92" s="83">
        <f t="shared" si="51"/>
        <v>7.9263889886578509E-2</v>
      </c>
      <c r="P92" s="62">
        <f t="shared" si="52"/>
        <v>3.1765535300634506</v>
      </c>
      <c r="Q92" s="236">
        <f t="shared" si="53"/>
        <v>4.1846647488382374</v>
      </c>
      <c r="R92" s="92">
        <f t="shared" si="54"/>
        <v>0.31736005996242411</v>
      </c>
    </row>
    <row r="93" spans="1:18" ht="20.100000000000001" customHeight="1" x14ac:dyDescent="0.25">
      <c r="A93" s="57" t="s">
        <v>181</v>
      </c>
      <c r="B93" s="25">
        <v>89.66</v>
      </c>
      <c r="C93" s="223">
        <v>59.57</v>
      </c>
      <c r="D93" s="4">
        <f t="shared" si="43"/>
        <v>1.212004221873283E-3</v>
      </c>
      <c r="E93" s="229">
        <f t="shared" si="44"/>
        <v>7.310905939923914E-4</v>
      </c>
      <c r="F93" s="102">
        <f t="shared" si="38"/>
        <v>-0.3356011599375418</v>
      </c>
      <c r="G93" s="83">
        <f t="shared" si="39"/>
        <v>-0.39679204016103825</v>
      </c>
      <c r="I93" s="25">
        <v>43.274999999999999</v>
      </c>
      <c r="J93" s="223">
        <v>29.689999999999998</v>
      </c>
      <c r="K93" s="31">
        <f t="shared" si="45"/>
        <v>1.7246086692560836E-3</v>
      </c>
      <c r="L93" s="229">
        <f t="shared" si="46"/>
        <v>1.0649274310600273E-3</v>
      </c>
      <c r="M93" s="102">
        <f t="shared" si="50"/>
        <v>-0.31392258809936457</v>
      </c>
      <c r="N93" s="83">
        <f t="shared" si="51"/>
        <v>-0.38251068196277377</v>
      </c>
      <c r="P93" s="62">
        <f t="shared" si="52"/>
        <v>4.8265670310060225</v>
      </c>
      <c r="Q93" s="236">
        <f t="shared" si="53"/>
        <v>4.9840523753567227</v>
      </c>
      <c r="R93" s="92">
        <f t="shared" si="54"/>
        <v>3.262885262734555E-2</v>
      </c>
    </row>
    <row r="94" spans="1:18" ht="20.100000000000001" customHeight="1" x14ac:dyDescent="0.25">
      <c r="A94" s="57" t="s">
        <v>193</v>
      </c>
      <c r="B94" s="25">
        <v>138.95999999999998</v>
      </c>
      <c r="C94" s="223">
        <v>76</v>
      </c>
      <c r="D94" s="4">
        <f t="shared" si="43"/>
        <v>1.8784308127538633E-3</v>
      </c>
      <c r="E94" s="229">
        <f t="shared" si="44"/>
        <v>9.3273266985767576E-4</v>
      </c>
      <c r="F94" s="102">
        <f t="shared" ref="F94" si="57">(C94-B94)/B94</f>
        <v>-0.45308002302820949</v>
      </c>
      <c r="G94" s="83">
        <f t="shared" ref="G94" si="58">(E94-D94)/D94</f>
        <v>-0.50345114468695917</v>
      </c>
      <c r="I94" s="25">
        <v>45.052999999999997</v>
      </c>
      <c r="J94" s="223">
        <v>29.114000000000001</v>
      </c>
      <c r="K94" s="31">
        <f t="shared" si="45"/>
        <v>1.795466074546374E-3</v>
      </c>
      <c r="L94" s="229">
        <f t="shared" si="46"/>
        <v>1.0442673367423926E-3</v>
      </c>
      <c r="M94" s="102">
        <f t="shared" ref="M94" si="59">(J94-I94)/I94</f>
        <v>-0.35378332186535855</v>
      </c>
      <c r="N94" s="83">
        <f t="shared" ref="N94" si="60">(L94-K94)/K94</f>
        <v>-0.4183864838514269</v>
      </c>
      <c r="P94" s="62">
        <f t="shared" ref="P94" si="61">(I94/B94)*10</f>
        <v>3.2421560161197469</v>
      </c>
      <c r="Q94" s="236">
        <f t="shared" ref="Q94" si="62">(J94/C94)*10</f>
        <v>3.8307894736842107</v>
      </c>
      <c r="R94" s="92">
        <f t="shared" ref="R94" si="63">(Q94-P94)/P94</f>
        <v>0.1815561788630233</v>
      </c>
    </row>
    <row r="95" spans="1:18" ht="20.100000000000001" customHeight="1" thickBot="1" x14ac:dyDescent="0.3">
      <c r="A95" s="14" t="s">
        <v>18</v>
      </c>
      <c r="B95" s="25">
        <f>B96-SUM(B68:B94)</f>
        <v>837.53000000001339</v>
      </c>
      <c r="C95" s="223">
        <f>C96-SUM(C68:C94)</f>
        <v>669.47000000000116</v>
      </c>
      <c r="D95" s="4">
        <f t="shared" si="43"/>
        <v>1.1321546909943641E-2</v>
      </c>
      <c r="E95" s="229">
        <f t="shared" si="44"/>
        <v>8.2162702696002531E-3</v>
      </c>
      <c r="F95" s="102">
        <f>(C95-B95)/B95</f>
        <v>-0.20066146884291849</v>
      </c>
      <c r="G95" s="83">
        <f>(E95-D95)/D95</f>
        <v>-0.27428024324273603</v>
      </c>
      <c r="I95" s="25">
        <f>I96-SUM(I68:I94)</f>
        <v>339.13099999999395</v>
      </c>
      <c r="J95" s="223">
        <f>J96-SUM(J68:J94)</f>
        <v>216.24500000000262</v>
      </c>
      <c r="K95" s="31">
        <f t="shared" si="45"/>
        <v>1.3515153382171565E-2</v>
      </c>
      <c r="L95" s="229">
        <f t="shared" si="46"/>
        <v>7.7563230828419805E-3</v>
      </c>
      <c r="M95" s="102">
        <f>(J95-I95)/I95</f>
        <v>-0.36235554992021823</v>
      </c>
      <c r="N95" s="83">
        <f>(L95-K95)/K95</f>
        <v>-0.42610173458529238</v>
      </c>
      <c r="P95" s="62">
        <f t="shared" si="42"/>
        <v>4.0491803278687151</v>
      </c>
      <c r="Q95" s="236">
        <f t="shared" si="42"/>
        <v>3.2300924612006847</v>
      </c>
      <c r="R95" s="92">
        <f>(Q95-P95)/P95</f>
        <v>-0.20228485776012772</v>
      </c>
    </row>
    <row r="96" spans="1:18" ht="26.25" customHeight="1" thickBot="1" x14ac:dyDescent="0.3">
      <c r="A96" s="18" t="s">
        <v>19</v>
      </c>
      <c r="B96" s="23">
        <v>73976.640000000014</v>
      </c>
      <c r="C96" s="242">
        <v>81481.010000000024</v>
      </c>
      <c r="D96" s="20">
        <f>SUM(D68:D95)</f>
        <v>0.99999999999999989</v>
      </c>
      <c r="E96" s="243">
        <f>SUM(E68:E95)</f>
        <v>0.99999999999999978</v>
      </c>
      <c r="F96" s="103">
        <f>(C96-B96)/B96</f>
        <v>0.10144242831250525</v>
      </c>
      <c r="G96" s="99">
        <v>0</v>
      </c>
      <c r="H96" s="2"/>
      <c r="I96" s="23">
        <v>25092.649000000001</v>
      </c>
      <c r="J96" s="242">
        <v>27879.833999999995</v>
      </c>
      <c r="K96" s="30">
        <f t="shared" si="45"/>
        <v>1</v>
      </c>
      <c r="L96" s="243">
        <f t="shared" si="46"/>
        <v>1</v>
      </c>
      <c r="M96" s="103">
        <f>(J96-I96)/I96</f>
        <v>0.11107575768504926</v>
      </c>
      <c r="N96" s="99">
        <f>(L96-K96)/K96</f>
        <v>0</v>
      </c>
      <c r="O96" s="2"/>
      <c r="P96" s="56">
        <f t="shared" si="42"/>
        <v>3.3919692757064928</v>
      </c>
      <c r="Q96" s="250">
        <f t="shared" si="42"/>
        <v>3.4216357897380001</v>
      </c>
      <c r="R96" s="98">
        <f>(Q96-P96)/P96</f>
        <v>8.7461034048807156E-3</v>
      </c>
    </row>
  </sheetData>
  <mergeCells count="45">
    <mergeCell ref="A4:A6"/>
    <mergeCell ref="B4:C4"/>
    <mergeCell ref="D4:E4"/>
    <mergeCell ref="F4:G4"/>
    <mergeCell ref="I4:J4"/>
    <mergeCell ref="M4:N4"/>
    <mergeCell ref="P4:Q4"/>
    <mergeCell ref="B5:C5"/>
    <mergeCell ref="D5:E5"/>
    <mergeCell ref="F5:G5"/>
    <mergeCell ref="I5:J5"/>
    <mergeCell ref="K5:L5"/>
    <mergeCell ref="M5:N5"/>
    <mergeCell ref="P5:Q5"/>
    <mergeCell ref="K4:L4"/>
    <mergeCell ref="A36:A38"/>
    <mergeCell ref="B36:C36"/>
    <mergeCell ref="D36:E36"/>
    <mergeCell ref="F36:G36"/>
    <mergeCell ref="I36:J36"/>
    <mergeCell ref="M36:N36"/>
    <mergeCell ref="P36:Q36"/>
    <mergeCell ref="B37:C37"/>
    <mergeCell ref="D37:E37"/>
    <mergeCell ref="F37:G37"/>
    <mergeCell ref="I37:J37"/>
    <mergeCell ref="K37:L37"/>
    <mergeCell ref="M37:N37"/>
    <mergeCell ref="P37:Q37"/>
    <mergeCell ref="K36:L36"/>
    <mergeCell ref="A65:A67"/>
    <mergeCell ref="B65:C65"/>
    <mergeCell ref="D65:E65"/>
    <mergeCell ref="F65:G65"/>
    <mergeCell ref="I65:J65"/>
    <mergeCell ref="M65:N65"/>
    <mergeCell ref="P65:Q65"/>
    <mergeCell ref="B66:C66"/>
    <mergeCell ref="D66:E66"/>
    <mergeCell ref="F66:G66"/>
    <mergeCell ref="I66:J66"/>
    <mergeCell ref="K66:L66"/>
    <mergeCell ref="M66:N66"/>
    <mergeCell ref="P66:Q66"/>
    <mergeCell ref="K65:L6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4" orientation="portrait" r:id="rId1"/>
  <ignoredErrors>
    <ignoredError sqref="F27:F31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F90A26A5-FC84-4B68-9C18-E249BAEED32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F7:G33 M7:N33 R7:R33</xm:sqref>
        </x14:conditionalFormatting>
        <x14:conditionalFormatting xmlns:xm="http://schemas.microsoft.com/office/excel/2006/main">
          <x14:cfRule type="iconSet" priority="4" id="{9C818BB3-71BB-4A30-89C4-41D16587D97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M39:N62 R39:R62 F39:G62</xm:sqref>
        </x14:conditionalFormatting>
        <x14:conditionalFormatting xmlns:xm="http://schemas.microsoft.com/office/excel/2006/main">
          <x14:cfRule type="iconSet" priority="3" id="{50972906-F9D6-4B59-BD1F-604D4E4D2BD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F68:G96</xm:sqref>
        </x14:conditionalFormatting>
        <x14:conditionalFormatting xmlns:xm="http://schemas.microsoft.com/office/excel/2006/main">
          <x14:cfRule type="iconSet" priority="2" id="{E79C2F2D-46FA-4D32-943E-CD15202B130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M68:N96</xm:sqref>
        </x14:conditionalFormatting>
        <x14:conditionalFormatting xmlns:xm="http://schemas.microsoft.com/office/excel/2006/main">
          <x14:cfRule type="iconSet" priority="1" id="{0C52D5E3-3B86-4457-83B3-7F7D864E3EA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R68:R96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2">
    <pageSetUpPr fitToPage="1"/>
  </sheetPr>
  <dimension ref="A1:U19"/>
  <sheetViews>
    <sheetView showGridLines="0" workbookViewId="0">
      <selection activeCell="L7" sqref="L7:M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10" width="9.5703125" customWidth="1"/>
    <col min="11" max="11" width="2.140625" customWidth="1"/>
    <col min="16" max="17" width="9.5703125" customWidth="1"/>
    <col min="18" max="18" width="2" style="13" customWidth="1"/>
    <col min="19" max="20" width="9.140625" style="51"/>
    <col min="21" max="21" width="10.85546875" customWidth="1"/>
  </cols>
  <sheetData>
    <row r="1" spans="1:21" ht="15.75" x14ac:dyDescent="0.25">
      <c r="A1" s="41" t="s">
        <v>138</v>
      </c>
      <c r="B1" s="6"/>
    </row>
    <row r="3" spans="1:21" ht="15.75" thickBot="1" x14ac:dyDescent="0.3"/>
    <row r="4" spans="1:21" x14ac:dyDescent="0.25">
      <c r="A4" s="367" t="s">
        <v>17</v>
      </c>
      <c r="B4" s="375"/>
      <c r="C4" s="375"/>
      <c r="D4" s="375"/>
      <c r="E4" s="378" t="s">
        <v>1</v>
      </c>
      <c r="F4" s="380"/>
      <c r="G4" s="374" t="s">
        <v>13</v>
      </c>
      <c r="H4" s="374"/>
      <c r="I4" s="391" t="s">
        <v>134</v>
      </c>
      <c r="J4" s="379"/>
      <c r="L4" s="386" t="s">
        <v>20</v>
      </c>
      <c r="M4" s="374"/>
      <c r="N4" s="387" t="s">
        <v>13</v>
      </c>
      <c r="O4" s="388"/>
      <c r="P4" s="389" t="s">
        <v>134</v>
      </c>
      <c r="Q4" s="379"/>
      <c r="R4"/>
      <c r="S4" s="373" t="s">
        <v>23</v>
      </c>
      <c r="T4" s="374"/>
      <c r="U4" s="208" t="s">
        <v>0</v>
      </c>
    </row>
    <row r="5" spans="1:21" x14ac:dyDescent="0.25">
      <c r="A5" s="376"/>
      <c r="B5" s="377"/>
      <c r="C5" s="377"/>
      <c r="D5" s="377"/>
      <c r="E5" s="381" t="s">
        <v>141</v>
      </c>
      <c r="F5" s="372"/>
      <c r="G5" s="382" t="str">
        <f>E5</f>
        <v>jan-mar</v>
      </c>
      <c r="H5" s="382"/>
      <c r="I5" s="381" t="str">
        <f>G5</f>
        <v>jan-mar</v>
      </c>
      <c r="J5" s="383"/>
      <c r="L5" s="371" t="str">
        <f>E5</f>
        <v>jan-mar</v>
      </c>
      <c r="M5" s="382"/>
      <c r="N5" s="384" t="str">
        <f>E5</f>
        <v>jan-mar</v>
      </c>
      <c r="O5" s="385"/>
      <c r="P5" s="382" t="str">
        <f>E5</f>
        <v>jan-mar</v>
      </c>
      <c r="Q5" s="383"/>
      <c r="R5"/>
      <c r="S5" s="371" t="str">
        <f>E5</f>
        <v>jan-mar</v>
      </c>
      <c r="T5" s="372"/>
      <c r="U5" s="209" t="s">
        <v>132</v>
      </c>
    </row>
    <row r="6" spans="1:21" ht="15.75" thickBot="1" x14ac:dyDescent="0.3">
      <c r="A6" s="368"/>
      <c r="B6" s="390"/>
      <c r="C6" s="390"/>
      <c r="D6" s="390"/>
      <c r="E6" s="148">
        <v>2017</v>
      </c>
      <c r="F6" s="241">
        <v>2018</v>
      </c>
      <c r="G6" s="295">
        <f>E6</f>
        <v>2017</v>
      </c>
      <c r="H6" s="219">
        <f>F6</f>
        <v>2018</v>
      </c>
      <c r="I6" s="221" t="s">
        <v>1</v>
      </c>
      <c r="J6" s="222" t="s">
        <v>15</v>
      </c>
      <c r="L6" s="294">
        <f>E6</f>
        <v>2017</v>
      </c>
      <c r="M6" s="220">
        <f>F6</f>
        <v>2018</v>
      </c>
      <c r="N6" s="218">
        <f>G6</f>
        <v>2017</v>
      </c>
      <c r="O6" s="219">
        <f>H6</f>
        <v>2018</v>
      </c>
      <c r="P6" s="217">
        <v>1000</v>
      </c>
      <c r="Q6" s="222" t="s">
        <v>15</v>
      </c>
      <c r="R6"/>
      <c r="S6" s="294">
        <f>E6</f>
        <v>2017</v>
      </c>
      <c r="T6" s="220">
        <f>F6</f>
        <v>2018</v>
      </c>
      <c r="U6" s="209" t="s">
        <v>24</v>
      </c>
    </row>
    <row r="7" spans="1:21" ht="24" customHeight="1" thickBot="1" x14ac:dyDescent="0.3">
      <c r="A7" s="18" t="s">
        <v>21</v>
      </c>
      <c r="B7" s="19"/>
      <c r="C7" s="19"/>
      <c r="D7" s="19"/>
      <c r="E7" s="23">
        <v>44570.889999999985</v>
      </c>
      <c r="F7" s="242">
        <v>48075.19000000001</v>
      </c>
      <c r="G7" s="20">
        <f>E7/E15</f>
        <v>0.36539952816278853</v>
      </c>
      <c r="H7" s="243">
        <f>F7/F15</f>
        <v>0.39120983655915736</v>
      </c>
      <c r="I7" s="153">
        <f t="shared" ref="I7:I18" si="0">(F7-E7)/E7</f>
        <v>7.8623065413323048E-2</v>
      </c>
      <c r="J7" s="99">
        <f t="shared" ref="J7:J18" si="1">(H7-G7)/G7</f>
        <v>7.0635855842895681E-2</v>
      </c>
      <c r="K7" s="12"/>
      <c r="L7" s="23">
        <v>10955.560000000003</v>
      </c>
      <c r="M7" s="242">
        <v>11521.892999999996</v>
      </c>
      <c r="N7" s="20">
        <f>L7/L15</f>
        <v>0.36119805595372495</v>
      </c>
      <c r="O7" s="243">
        <f>M7/M15</f>
        <v>0.36946671400108755</v>
      </c>
      <c r="P7" s="153">
        <f t="shared" ref="P7:P18" si="2">(M7-L7)/L7</f>
        <v>5.1693660570522465E-2</v>
      </c>
      <c r="Q7" s="99">
        <f t="shared" ref="Q7:Q18" si="3">(O7-N7)/N7</f>
        <v>2.2892310495773935E-2</v>
      </c>
      <c r="R7" s="67"/>
      <c r="S7" s="334">
        <f>(L7/E7)*10</f>
        <v>2.4580079060570714</v>
      </c>
      <c r="T7" s="335">
        <f>(M7/F7)*10</f>
        <v>2.3966401380836961</v>
      </c>
      <c r="U7" s="95">
        <f>(T7-S7)/S7</f>
        <v>-2.4966464844214546E-2</v>
      </c>
    </row>
    <row r="8" spans="1:21" s="9" customFormat="1" ht="24" customHeight="1" x14ac:dyDescent="0.25">
      <c r="A8" s="73"/>
      <c r="B8" s="303" t="s">
        <v>36</v>
      </c>
      <c r="C8" s="303"/>
      <c r="D8" s="304"/>
      <c r="E8" s="306">
        <v>36974.079999999987</v>
      </c>
      <c r="F8" s="307">
        <v>36790.65</v>
      </c>
      <c r="G8" s="308">
        <f>E8/E7</f>
        <v>0.82955669047667657</v>
      </c>
      <c r="H8" s="309">
        <f>F8/F7</f>
        <v>0.76527310656494529</v>
      </c>
      <c r="I8" s="318">
        <f t="shared" si="0"/>
        <v>-4.9610429792975455E-3</v>
      </c>
      <c r="J8" s="317">
        <f t="shared" si="1"/>
        <v>-7.7491489912272185E-2</v>
      </c>
      <c r="K8" s="5"/>
      <c r="L8" s="306">
        <v>9562.4720000000034</v>
      </c>
      <c r="M8" s="307">
        <v>9639.395999999997</v>
      </c>
      <c r="N8" s="321">
        <f>L8/L7</f>
        <v>0.87284191771118957</v>
      </c>
      <c r="O8" s="309">
        <f>M8/M7</f>
        <v>0.83661564987628334</v>
      </c>
      <c r="P8" s="316">
        <f t="shared" si="2"/>
        <v>8.0443634240177208E-3</v>
      </c>
      <c r="Q8" s="317">
        <f t="shared" si="3"/>
        <v>-4.1503813118761064E-2</v>
      </c>
      <c r="R8" s="72"/>
      <c r="S8" s="336">
        <f t="shared" ref="S8:T18" si="4">(L8/E8)*10</f>
        <v>2.5862636744443694</v>
      </c>
      <c r="T8" s="337">
        <f t="shared" si="4"/>
        <v>2.6200667832723794</v>
      </c>
      <c r="U8" s="310">
        <f t="shared" ref="U8:U18" si="5">(T8-S8)/S8</f>
        <v>1.3070248467713638E-2</v>
      </c>
    </row>
    <row r="9" spans="1:21" ht="24" customHeight="1" x14ac:dyDescent="0.25">
      <c r="A9" s="14"/>
      <c r="B9" s="1" t="s">
        <v>40</v>
      </c>
      <c r="D9" s="1"/>
      <c r="E9" s="25">
        <v>5964.25</v>
      </c>
      <c r="F9" s="223">
        <v>11283.420000000006</v>
      </c>
      <c r="G9" s="4">
        <f>E9/E7</f>
        <v>0.13381491821231306</v>
      </c>
      <c r="H9" s="229">
        <f>F9/F7</f>
        <v>0.23470359659525014</v>
      </c>
      <c r="I9" s="314">
        <f t="shared" si="0"/>
        <v>0.89184222660016021</v>
      </c>
      <c r="J9" s="315">
        <f t="shared" si="1"/>
        <v>0.75394193510521268</v>
      </c>
      <c r="K9" s="1"/>
      <c r="L9" s="25">
        <v>1216.7710000000002</v>
      </c>
      <c r="M9" s="223">
        <v>1882.1259999999997</v>
      </c>
      <c r="N9" s="4">
        <f>L9/L7</f>
        <v>0.11106424500436307</v>
      </c>
      <c r="O9" s="229">
        <f>M9/M7</f>
        <v>0.16335215055373281</v>
      </c>
      <c r="P9" s="314">
        <f t="shared" si="2"/>
        <v>0.54682023158014081</v>
      </c>
      <c r="Q9" s="315">
        <f t="shared" si="3"/>
        <v>0.47078972667860525</v>
      </c>
      <c r="R9" s="8"/>
      <c r="S9" s="336">
        <f t="shared" si="4"/>
        <v>2.0401073060317727</v>
      </c>
      <c r="T9" s="337">
        <f t="shared" si="4"/>
        <v>1.6680456811853133</v>
      </c>
      <c r="U9" s="310">
        <f t="shared" si="5"/>
        <v>-0.18237355640383404</v>
      </c>
    </row>
    <row r="10" spans="1:21" ht="24" customHeight="1" thickBot="1" x14ac:dyDescent="0.3">
      <c r="A10" s="14"/>
      <c r="B10" s="1" t="s">
        <v>39</v>
      </c>
      <c r="D10" s="1"/>
      <c r="E10" s="25">
        <v>1632.56</v>
      </c>
      <c r="F10" s="223">
        <v>1.1200000000000001</v>
      </c>
      <c r="G10" s="4">
        <f>E10/E7</f>
        <v>3.6628391311010401E-2</v>
      </c>
      <c r="H10" s="229">
        <f>F10/F7</f>
        <v>2.3296839804481268E-5</v>
      </c>
      <c r="I10" s="319">
        <f t="shared" si="0"/>
        <v>-0.99931396089577118</v>
      </c>
      <c r="J10" s="312">
        <f t="shared" si="1"/>
        <v>-0.99936396770454183</v>
      </c>
      <c r="K10" s="1"/>
      <c r="L10" s="25">
        <v>176.31699999999998</v>
      </c>
      <c r="M10" s="223">
        <v>0.371</v>
      </c>
      <c r="N10" s="4">
        <f>L10/L7</f>
        <v>1.6093837284447344E-2</v>
      </c>
      <c r="O10" s="229">
        <f>M10/M7</f>
        <v>3.2199569983855959E-5</v>
      </c>
      <c r="P10" s="320">
        <f t="shared" si="2"/>
        <v>-0.99789583534202597</v>
      </c>
      <c r="Q10" s="315">
        <f t="shared" si="3"/>
        <v>-0.99799926087142854</v>
      </c>
      <c r="R10" s="8"/>
      <c r="S10" s="336">
        <f t="shared" si="4"/>
        <v>1.0800031851815552</v>
      </c>
      <c r="T10" s="337">
        <f t="shared" si="4"/>
        <v>3.3125</v>
      </c>
      <c r="U10" s="310">
        <f t="shared" si="5"/>
        <v>2.0671205839482303</v>
      </c>
    </row>
    <row r="11" spans="1:21" ht="24" customHeight="1" thickBot="1" x14ac:dyDescent="0.3">
      <c r="A11" s="18" t="s">
        <v>22</v>
      </c>
      <c r="B11" s="19"/>
      <c r="C11" s="19"/>
      <c r="D11" s="19"/>
      <c r="E11" s="23">
        <v>77407.620000000024</v>
      </c>
      <c r="F11" s="242">
        <v>74813.309999999983</v>
      </c>
      <c r="G11" s="20">
        <f>E11/E15</f>
        <v>0.63460047183721147</v>
      </c>
      <c r="H11" s="243">
        <f>F11/F15</f>
        <v>0.60879016344084258</v>
      </c>
      <c r="I11" s="153">
        <f t="shared" si="0"/>
        <v>-3.3514917523624163E-2</v>
      </c>
      <c r="J11" s="99">
        <f t="shared" si="1"/>
        <v>-4.0671744730422732E-2</v>
      </c>
      <c r="K11" s="12"/>
      <c r="L11" s="23">
        <v>19375.611000000004</v>
      </c>
      <c r="M11" s="242">
        <v>19663.30599999999</v>
      </c>
      <c r="N11" s="20">
        <f>L11/L15</f>
        <v>0.63880194404627499</v>
      </c>
      <c r="O11" s="243">
        <f>M11/M15</f>
        <v>0.63053328599891245</v>
      </c>
      <c r="P11" s="153">
        <f t="shared" si="2"/>
        <v>1.4848305945034976E-2</v>
      </c>
      <c r="Q11" s="99">
        <f t="shared" si="3"/>
        <v>-1.2944008897323516E-2</v>
      </c>
      <c r="R11" s="8"/>
      <c r="S11" s="338">
        <f t="shared" si="4"/>
        <v>2.5030624891967994</v>
      </c>
      <c r="T11" s="339">
        <f t="shared" si="4"/>
        <v>2.6283165388618674</v>
      </c>
      <c r="U11" s="98">
        <f t="shared" si="5"/>
        <v>5.0040320689420922E-2</v>
      </c>
    </row>
    <row r="12" spans="1:21" s="9" customFormat="1" ht="24" customHeight="1" x14ac:dyDescent="0.25">
      <c r="A12" s="73"/>
      <c r="B12" s="5" t="s">
        <v>36</v>
      </c>
      <c r="C12" s="5"/>
      <c r="D12" s="5"/>
      <c r="E12" s="42">
        <v>68736.950000000026</v>
      </c>
      <c r="F12" s="225">
        <v>66515.299999999974</v>
      </c>
      <c r="G12" s="74">
        <f>E12/E11</f>
        <v>0.887986867442766</v>
      </c>
      <c r="H12" s="231">
        <f>F12/F11</f>
        <v>0.88908377399689964</v>
      </c>
      <c r="I12" s="318">
        <f t="shared" si="0"/>
        <v>-3.2321044212756771E-2</v>
      </c>
      <c r="J12" s="317">
        <f t="shared" si="1"/>
        <v>1.2352733968831315E-3</v>
      </c>
      <c r="K12" s="5"/>
      <c r="L12" s="42">
        <v>18217.119000000006</v>
      </c>
      <c r="M12" s="225">
        <v>18385.407999999989</v>
      </c>
      <c r="N12" s="74">
        <f>L12/L11</f>
        <v>0.94020875006212712</v>
      </c>
      <c r="O12" s="231">
        <f>M12/M11</f>
        <v>0.93501103018993847</v>
      </c>
      <c r="P12" s="318">
        <f t="shared" si="2"/>
        <v>9.237959086724E-3</v>
      </c>
      <c r="Q12" s="317">
        <f t="shared" si="3"/>
        <v>-5.5282615396263744E-3</v>
      </c>
      <c r="R12" s="72"/>
      <c r="S12" s="336">
        <f t="shared" si="4"/>
        <v>2.6502658322779817</v>
      </c>
      <c r="T12" s="337">
        <f t="shared" si="4"/>
        <v>2.7640870596689777</v>
      </c>
      <c r="U12" s="310">
        <f t="shared" si="5"/>
        <v>4.2947098364530201E-2</v>
      </c>
    </row>
    <row r="13" spans="1:21" ht="24" customHeight="1" x14ac:dyDescent="0.25">
      <c r="A13" s="14"/>
      <c r="B13" s="5" t="s">
        <v>40</v>
      </c>
      <c r="D13" s="5"/>
      <c r="E13" s="273">
        <v>5025.1700000000019</v>
      </c>
      <c r="F13" s="269">
        <v>7688.6900000000023</v>
      </c>
      <c r="G13" s="261">
        <f>E13/E11</f>
        <v>6.4918285822506888E-2</v>
      </c>
      <c r="H13" s="272">
        <f>F13/F11</f>
        <v>0.1027716859473268</v>
      </c>
      <c r="I13" s="314">
        <f t="shared" si="0"/>
        <v>0.53003579978388782</v>
      </c>
      <c r="J13" s="315">
        <f t="shared" si="1"/>
        <v>0.58309303218995812</v>
      </c>
      <c r="K13" s="324"/>
      <c r="L13" s="273">
        <v>745.65699999999993</v>
      </c>
      <c r="M13" s="269">
        <v>1193.6829999999998</v>
      </c>
      <c r="N13" s="261">
        <f>L13/L11</f>
        <v>3.8484308959340678E-2</v>
      </c>
      <c r="O13" s="272">
        <f>M13/M11</f>
        <v>6.0706119306692397E-2</v>
      </c>
      <c r="P13" s="314">
        <f t="shared" si="2"/>
        <v>0.60084730646932827</v>
      </c>
      <c r="Q13" s="315">
        <f t="shared" si="3"/>
        <v>0.57742521428225291</v>
      </c>
      <c r="R13" s="325"/>
      <c r="S13" s="336">
        <f t="shared" si="4"/>
        <v>1.4838443276545863</v>
      </c>
      <c r="T13" s="337">
        <f t="shared" si="4"/>
        <v>1.5525180492385562</v>
      </c>
      <c r="U13" s="310">
        <f t="shared" si="5"/>
        <v>4.628094760622084E-2</v>
      </c>
    </row>
    <row r="14" spans="1:21" ht="24" customHeight="1" thickBot="1" x14ac:dyDescent="0.3">
      <c r="A14" s="14"/>
      <c r="B14" s="1" t="s">
        <v>39</v>
      </c>
      <c r="D14" s="1"/>
      <c r="E14" s="273">
        <v>3645.4999999999991</v>
      </c>
      <c r="F14" s="269">
        <v>609.32000000000016</v>
      </c>
      <c r="G14" s="261">
        <f>E14/E11</f>
        <v>4.7094846734727122E-2</v>
      </c>
      <c r="H14" s="272">
        <f>F14/F11</f>
        <v>8.1445400557735026E-3</v>
      </c>
      <c r="I14" s="319">
        <f t="shared" si="0"/>
        <v>-0.83285694692086121</v>
      </c>
      <c r="J14" s="312">
        <f t="shared" si="1"/>
        <v>-0.82706090749908256</v>
      </c>
      <c r="K14" s="324"/>
      <c r="L14" s="273">
        <v>412.83499999999987</v>
      </c>
      <c r="M14" s="269">
        <v>84.215000000000003</v>
      </c>
      <c r="N14" s="261">
        <f>L14/L11</f>
        <v>2.1306940978532227E-2</v>
      </c>
      <c r="O14" s="272">
        <f>M14/M11</f>
        <v>4.2828505033690699E-3</v>
      </c>
      <c r="P14" s="320">
        <f t="shared" si="2"/>
        <v>-0.79600809039931208</v>
      </c>
      <c r="Q14" s="315">
        <f t="shared" si="3"/>
        <v>-0.79899270816565138</v>
      </c>
      <c r="R14" s="325"/>
      <c r="S14" s="336">
        <f t="shared" si="4"/>
        <v>1.1324509669455491</v>
      </c>
      <c r="T14" s="337">
        <f t="shared" si="4"/>
        <v>1.3821144882820191</v>
      </c>
      <c r="U14" s="310">
        <f t="shared" si="5"/>
        <v>0.22046298570424053</v>
      </c>
    </row>
    <row r="15" spans="1:21" ht="24" customHeight="1" thickBot="1" x14ac:dyDescent="0.3">
      <c r="A15" s="18" t="s">
        <v>12</v>
      </c>
      <c r="B15" s="19"/>
      <c r="C15" s="19"/>
      <c r="D15" s="19"/>
      <c r="E15" s="23">
        <v>121978.51000000001</v>
      </c>
      <c r="F15" s="242">
        <v>122888.5</v>
      </c>
      <c r="G15" s="20">
        <f>G7+G11</f>
        <v>1</v>
      </c>
      <c r="H15" s="243">
        <f>H7+H11</f>
        <v>1</v>
      </c>
      <c r="I15" s="153">
        <f t="shared" si="0"/>
        <v>7.4602485306632339E-3</v>
      </c>
      <c r="J15" s="99">
        <v>0</v>
      </c>
      <c r="K15" s="12"/>
      <c r="L15" s="23">
        <v>30331.171000000009</v>
      </c>
      <c r="M15" s="242">
        <v>31185.198999999986</v>
      </c>
      <c r="N15" s="20">
        <f>N7+N11</f>
        <v>1</v>
      </c>
      <c r="O15" s="243">
        <f>O7+O11</f>
        <v>1</v>
      </c>
      <c r="P15" s="153">
        <f t="shared" si="2"/>
        <v>2.8156776406686585E-2</v>
      </c>
      <c r="Q15" s="99">
        <v>0</v>
      </c>
      <c r="R15" s="8"/>
      <c r="S15" s="338">
        <f t="shared" si="4"/>
        <v>2.4865995657759719</v>
      </c>
      <c r="T15" s="339">
        <f t="shared" si="4"/>
        <v>2.5376824519788248</v>
      </c>
      <c r="U15" s="98">
        <f t="shared" si="5"/>
        <v>2.0543269976367084E-2</v>
      </c>
    </row>
    <row r="16" spans="1:21" s="68" customFormat="1" ht="24" customHeight="1" x14ac:dyDescent="0.25">
      <c r="A16" s="305"/>
      <c r="B16" s="303" t="s">
        <v>36</v>
      </c>
      <c r="C16" s="303"/>
      <c r="D16" s="304"/>
      <c r="E16" s="306">
        <f>E8+E12</f>
        <v>105711.03000000001</v>
      </c>
      <c r="F16" s="307">
        <f t="shared" ref="F16:F17" si="6">F8+F12</f>
        <v>103305.94999999998</v>
      </c>
      <c r="G16" s="308">
        <f>E16/E15</f>
        <v>0.86663650834888872</v>
      </c>
      <c r="H16" s="309">
        <f>F16/F15</f>
        <v>0.8406478230265646</v>
      </c>
      <c r="I16" s="316">
        <f t="shared" si="0"/>
        <v>-2.2751457440155776E-2</v>
      </c>
      <c r="J16" s="317">
        <f t="shared" si="1"/>
        <v>-2.9987988126461033E-2</v>
      </c>
      <c r="K16" s="5"/>
      <c r="L16" s="306">
        <f t="shared" ref="L16:M18" si="7">L8+L12</f>
        <v>27779.591000000008</v>
      </c>
      <c r="M16" s="307">
        <f t="shared" si="7"/>
        <v>28024.803999999986</v>
      </c>
      <c r="N16" s="321">
        <f>L16/L15</f>
        <v>0.91587598118120794</v>
      </c>
      <c r="O16" s="309">
        <f>M16/M15</f>
        <v>0.89865721235256502</v>
      </c>
      <c r="P16" s="316">
        <f t="shared" si="2"/>
        <v>8.8270918027546861E-3</v>
      </c>
      <c r="Q16" s="317">
        <f t="shared" si="3"/>
        <v>-1.8800327972828625E-2</v>
      </c>
      <c r="R16" s="72"/>
      <c r="S16" s="336">
        <f t="shared" si="4"/>
        <v>2.6278800802527424</v>
      </c>
      <c r="T16" s="337">
        <f t="shared" si="4"/>
        <v>2.7127966975764695</v>
      </c>
      <c r="U16" s="310">
        <f t="shared" si="5"/>
        <v>3.2313733781778951E-2</v>
      </c>
    </row>
    <row r="17" spans="1:21" ht="24" customHeight="1" x14ac:dyDescent="0.25">
      <c r="A17" s="14"/>
      <c r="B17" s="5" t="s">
        <v>40</v>
      </c>
      <c r="C17" s="5"/>
      <c r="D17" s="326"/>
      <c r="E17" s="273">
        <f>E9+E13</f>
        <v>10989.420000000002</v>
      </c>
      <c r="F17" s="269">
        <f t="shared" si="6"/>
        <v>18972.110000000008</v>
      </c>
      <c r="G17" s="313">
        <f>E17/E15</f>
        <v>9.0093082789747148E-2</v>
      </c>
      <c r="H17" s="272">
        <f>F17/F15</f>
        <v>0.15438474714883824</v>
      </c>
      <c r="I17" s="314">
        <f t="shared" si="0"/>
        <v>0.72639775347561608</v>
      </c>
      <c r="J17" s="315">
        <f t="shared" si="1"/>
        <v>0.71361376887424777</v>
      </c>
      <c r="K17" s="324"/>
      <c r="L17" s="273">
        <f t="shared" si="7"/>
        <v>1962.4280000000001</v>
      </c>
      <c r="M17" s="269">
        <f t="shared" si="7"/>
        <v>3075.8089999999993</v>
      </c>
      <c r="N17" s="74">
        <f>L17/L15</f>
        <v>6.4700040760048455E-2</v>
      </c>
      <c r="O17" s="231">
        <f>M17/M15</f>
        <v>9.8630411176789376E-2</v>
      </c>
      <c r="P17" s="314">
        <f t="shared" si="2"/>
        <v>0.56734871292093214</v>
      </c>
      <c r="Q17" s="315">
        <f t="shared" si="3"/>
        <v>0.52442579661700217</v>
      </c>
      <c r="R17" s="325"/>
      <c r="S17" s="336">
        <f t="shared" si="4"/>
        <v>1.7857430146449946</v>
      </c>
      <c r="T17" s="337">
        <f t="shared" si="4"/>
        <v>1.6212266321458171</v>
      </c>
      <c r="U17" s="310">
        <f t="shared" si="5"/>
        <v>-9.2127692030694222E-2</v>
      </c>
    </row>
    <row r="18" spans="1:21" ht="24" customHeight="1" thickBot="1" x14ac:dyDescent="0.3">
      <c r="A18" s="15"/>
      <c r="B18" s="327" t="s">
        <v>39</v>
      </c>
      <c r="C18" s="327"/>
      <c r="D18" s="328"/>
      <c r="E18" s="329">
        <f>E10+E14</f>
        <v>5278.0599999999995</v>
      </c>
      <c r="F18" s="330">
        <f>F10+F14</f>
        <v>610.44000000000017</v>
      </c>
      <c r="G18" s="331">
        <f>E18/E15</f>
        <v>4.3270408861364178E-2</v>
      </c>
      <c r="H18" s="332">
        <f>F18/F15</f>
        <v>4.9674298245970952E-3</v>
      </c>
      <c r="I18" s="311">
        <f t="shared" si="0"/>
        <v>-0.88434386876996463</v>
      </c>
      <c r="J18" s="312">
        <f t="shared" si="1"/>
        <v>-0.88520030304052721</v>
      </c>
      <c r="K18" s="324"/>
      <c r="L18" s="329">
        <f t="shared" si="7"/>
        <v>589.15199999999982</v>
      </c>
      <c r="M18" s="330">
        <f t="shared" si="7"/>
        <v>84.585999999999999</v>
      </c>
      <c r="N18" s="322">
        <f>L18/L15</f>
        <v>1.9423978058743581E-2</v>
      </c>
      <c r="O18" s="323">
        <f>M18/M15</f>
        <v>2.7123764706455788E-3</v>
      </c>
      <c r="P18" s="311">
        <f t="shared" si="2"/>
        <v>-0.85642754331649551</v>
      </c>
      <c r="Q18" s="312">
        <f t="shared" si="3"/>
        <v>-0.86035937322197387</v>
      </c>
      <c r="R18" s="325"/>
      <c r="S18" s="340">
        <f t="shared" si="4"/>
        <v>1.1162283111597819</v>
      </c>
      <c r="T18" s="341">
        <f t="shared" si="4"/>
        <v>1.3856562479522962</v>
      </c>
      <c r="U18" s="333">
        <f t="shared" si="5"/>
        <v>0.24137350226547621</v>
      </c>
    </row>
    <row r="19" spans="1:21" ht="6.75" customHeight="1" x14ac:dyDescent="0.25">
      <c r="S19" s="342"/>
      <c r="T19" s="342"/>
    </row>
  </sheetData>
  <mergeCells count="15">
    <mergeCell ref="P4:Q4"/>
    <mergeCell ref="S4:T4"/>
    <mergeCell ref="E5:F5"/>
    <mergeCell ref="G5:H5"/>
    <mergeCell ref="I5:J5"/>
    <mergeCell ref="L5:M5"/>
    <mergeCell ref="N5:O5"/>
    <mergeCell ref="P5:Q5"/>
    <mergeCell ref="S5:T5"/>
    <mergeCell ref="N4:O4"/>
    <mergeCell ref="A4:D6"/>
    <mergeCell ref="E4:F4"/>
    <mergeCell ref="G4:H4"/>
    <mergeCell ref="I4:J4"/>
    <mergeCell ref="L4:M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E0176B34-D790-464E-9202-A2DCC57EB20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I7:J18</xm:sqref>
        </x14:conditionalFormatting>
        <x14:conditionalFormatting xmlns:xm="http://schemas.microsoft.com/office/excel/2006/main">
          <x14:cfRule type="iconSet" priority="2" id="{20F04751-E1AE-4503-A136-E97E3FC04AB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U7:U18</xm:sqref>
        </x14:conditionalFormatting>
        <x14:conditionalFormatting xmlns:xm="http://schemas.microsoft.com/office/excel/2006/main">
          <x14:cfRule type="iconSet" priority="3" id="{233737AC-CB54-4D6E-931B-9D9405402A3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P7:Q18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3">
    <pageSetUpPr fitToPage="1"/>
  </sheetPr>
  <dimension ref="A1:R96"/>
  <sheetViews>
    <sheetView showGridLines="0" topLeftCell="A78" workbookViewId="0">
      <selection activeCell="P88" sqref="P88"/>
    </sheetView>
  </sheetViews>
  <sheetFormatPr defaultRowHeight="15" x14ac:dyDescent="0.25"/>
  <cols>
    <col min="1" max="1" width="26.7109375" customWidth="1"/>
    <col min="6" max="7" width="12.42578125" bestFit="1" customWidth="1"/>
    <col min="8" max="8" width="2" customWidth="1"/>
    <col min="13" max="14" width="11.42578125" bestFit="1" customWidth="1"/>
    <col min="15" max="15" width="2" customWidth="1"/>
    <col min="18" max="18" width="10.140625" customWidth="1"/>
  </cols>
  <sheetData>
    <row r="1" spans="1:18" ht="15.75" x14ac:dyDescent="0.25">
      <c r="A1" s="6" t="s">
        <v>35</v>
      </c>
    </row>
    <row r="3" spans="1:18" ht="8.25" customHeight="1" thickBot="1" x14ac:dyDescent="0.3"/>
    <row r="4" spans="1:18" x14ac:dyDescent="0.25">
      <c r="A4" s="394" t="s">
        <v>3</v>
      </c>
      <c r="B4" s="378" t="s">
        <v>1</v>
      </c>
      <c r="C4" s="374"/>
      <c r="D4" s="378" t="s">
        <v>13</v>
      </c>
      <c r="E4" s="374"/>
      <c r="F4" s="397" t="s">
        <v>136</v>
      </c>
      <c r="G4" s="393"/>
      <c r="I4" s="398" t="s">
        <v>20</v>
      </c>
      <c r="J4" s="399"/>
      <c r="K4" s="378" t="s">
        <v>13</v>
      </c>
      <c r="L4" s="380"/>
      <c r="M4" s="392" t="s">
        <v>136</v>
      </c>
      <c r="N4" s="393"/>
      <c r="P4" s="373" t="s">
        <v>23</v>
      </c>
      <c r="Q4" s="374"/>
      <c r="R4" s="208" t="s">
        <v>0</v>
      </c>
    </row>
    <row r="5" spans="1:18" x14ac:dyDescent="0.25">
      <c r="A5" s="395"/>
      <c r="B5" s="381" t="s">
        <v>141</v>
      </c>
      <c r="C5" s="382"/>
      <c r="D5" s="381" t="str">
        <f>B5</f>
        <v>jan-mar</v>
      </c>
      <c r="E5" s="382"/>
      <c r="F5" s="381" t="str">
        <f>D5</f>
        <v>jan-mar</v>
      </c>
      <c r="G5" s="383"/>
      <c r="I5" s="371" t="str">
        <f>B5</f>
        <v>jan-mar</v>
      </c>
      <c r="J5" s="382"/>
      <c r="K5" s="381" t="str">
        <f>B5</f>
        <v>jan-mar</v>
      </c>
      <c r="L5" s="372"/>
      <c r="M5" s="382" t="str">
        <f>B5</f>
        <v>jan-mar</v>
      </c>
      <c r="N5" s="383"/>
      <c r="P5" s="371" t="str">
        <f>B5</f>
        <v>jan-mar</v>
      </c>
      <c r="Q5" s="372"/>
      <c r="R5" s="209" t="s">
        <v>132</v>
      </c>
    </row>
    <row r="6" spans="1:18" ht="19.5" customHeight="1" thickBot="1" x14ac:dyDescent="0.3">
      <c r="A6" s="396"/>
      <c r="B6" s="148">
        <f>'4'!E6</f>
        <v>2017</v>
      </c>
      <c r="C6" s="213">
        <f>'4'!F6</f>
        <v>2018</v>
      </c>
      <c r="D6" s="148">
        <f>B6</f>
        <v>2017</v>
      </c>
      <c r="E6" s="213">
        <f>C6</f>
        <v>2018</v>
      </c>
      <c r="F6" s="148" t="s">
        <v>1</v>
      </c>
      <c r="G6" s="212" t="s">
        <v>15</v>
      </c>
      <c r="I6" s="36">
        <f>B6</f>
        <v>2017</v>
      </c>
      <c r="J6" s="213">
        <f>E6</f>
        <v>2018</v>
      </c>
      <c r="K6" s="148">
        <f>B6</f>
        <v>2017</v>
      </c>
      <c r="L6" s="213">
        <f>C6</f>
        <v>2018</v>
      </c>
      <c r="M6" s="37">
        <v>1000</v>
      </c>
      <c r="N6" s="212" t="s">
        <v>15</v>
      </c>
      <c r="P6" s="36">
        <f>B6</f>
        <v>2017</v>
      </c>
      <c r="Q6" s="213">
        <f>C6</f>
        <v>2018</v>
      </c>
      <c r="R6" s="210" t="s">
        <v>24</v>
      </c>
    </row>
    <row r="7" spans="1:18" ht="20.100000000000001" customHeight="1" x14ac:dyDescent="0.25">
      <c r="A7" s="14" t="s">
        <v>143</v>
      </c>
      <c r="B7" s="59">
        <v>16364.609999999999</v>
      </c>
      <c r="C7" s="245">
        <v>18950.639999999996</v>
      </c>
      <c r="D7" s="4">
        <f>B7/$B$33</f>
        <v>0.13415977945623372</v>
      </c>
      <c r="E7" s="247">
        <f>C7/$C$33</f>
        <v>0.15421003592687674</v>
      </c>
      <c r="F7" s="87">
        <f>(C7-B7)/B7</f>
        <v>0.15802576413370054</v>
      </c>
      <c r="G7" s="101">
        <f>(E7-D7)/D7</f>
        <v>0.14945057715441393</v>
      </c>
      <c r="I7" s="59">
        <v>4136.3639999999987</v>
      </c>
      <c r="J7" s="245">
        <v>4899.8669999999984</v>
      </c>
      <c r="K7" s="4">
        <f>I7/$I$33</f>
        <v>0.13637336982472575</v>
      </c>
      <c r="L7" s="247">
        <f>J7/$J$33</f>
        <v>0.15712155628700653</v>
      </c>
      <c r="M7" s="87">
        <f>(J7-I7)/I7</f>
        <v>0.1845831266300548</v>
      </c>
      <c r="N7" s="101">
        <f>(L7-K7)/K7</f>
        <v>0.15214250765341822</v>
      </c>
      <c r="P7" s="49">
        <f t="shared" ref="P7:Q33" si="0">(I7/B7)*10</f>
        <v>2.5276276061574334</v>
      </c>
      <c r="Q7" s="253">
        <f t="shared" si="0"/>
        <v>2.5855944706880605</v>
      </c>
      <c r="R7" s="104">
        <f>(Q7-P7)/P7</f>
        <v>2.2933308842416789E-2</v>
      </c>
    </row>
    <row r="8" spans="1:18" ht="20.100000000000001" customHeight="1" x14ac:dyDescent="0.25">
      <c r="A8" s="14" t="s">
        <v>146</v>
      </c>
      <c r="B8" s="25">
        <v>11755.17</v>
      </c>
      <c r="C8" s="223">
        <v>13963.13</v>
      </c>
      <c r="D8" s="4">
        <f t="shared" ref="D8:D32" si="1">B8/$B$33</f>
        <v>9.6370827943381185E-2</v>
      </c>
      <c r="E8" s="229">
        <f t="shared" ref="E8:E32" si="2">C8/$C$33</f>
        <v>0.11362438307896992</v>
      </c>
      <c r="F8" s="87">
        <f t="shared" ref="F8:F33" si="3">(C8-B8)/B8</f>
        <v>0.18782884467004723</v>
      </c>
      <c r="G8" s="83">
        <f t="shared" ref="G8:G32" si="4">(E8-D8)/D8</f>
        <v>0.17903296571993108</v>
      </c>
      <c r="I8" s="25">
        <v>2897.2560000000008</v>
      </c>
      <c r="J8" s="223">
        <v>3559.1809999999996</v>
      </c>
      <c r="K8" s="4">
        <f t="shared" ref="K8:K32" si="5">I8/$I$33</f>
        <v>9.552074333035146E-2</v>
      </c>
      <c r="L8" s="229">
        <f t="shared" ref="L8:L32" si="6">J8/$J$33</f>
        <v>0.11413045656691177</v>
      </c>
      <c r="M8" s="87">
        <f t="shared" ref="M8:M33" si="7">(J8-I8)/I8</f>
        <v>0.22846617627161653</v>
      </c>
      <c r="N8" s="83">
        <f t="shared" ref="N8:N32" si="8">(L8-K8)/K8</f>
        <v>0.19482378997198535</v>
      </c>
      <c r="P8" s="49">
        <f t="shared" si="0"/>
        <v>2.464665334486869</v>
      </c>
      <c r="Q8" s="254">
        <f t="shared" si="0"/>
        <v>2.5489850771281226</v>
      </c>
      <c r="R8" s="92">
        <f t="shared" ref="R8:R71" si="9">(Q8-P8)/P8</f>
        <v>3.421143692874172E-2</v>
      </c>
    </row>
    <row r="9" spans="1:18" ht="20.100000000000001" customHeight="1" x14ac:dyDescent="0.25">
      <c r="A9" s="14" t="s">
        <v>147</v>
      </c>
      <c r="B9" s="25">
        <v>7410.6</v>
      </c>
      <c r="C9" s="223">
        <v>8595.56</v>
      </c>
      <c r="D9" s="4">
        <f t="shared" si="1"/>
        <v>6.0753324499536847E-2</v>
      </c>
      <c r="E9" s="229">
        <f t="shared" si="2"/>
        <v>6.99460079665713E-2</v>
      </c>
      <c r="F9" s="87">
        <f t="shared" si="3"/>
        <v>0.15990068280571063</v>
      </c>
      <c r="G9" s="83">
        <f t="shared" si="4"/>
        <v>0.15131161204362625</v>
      </c>
      <c r="I9" s="25">
        <v>2309.4929999999999</v>
      </c>
      <c r="J9" s="223">
        <v>2460.9490000000001</v>
      </c>
      <c r="K9" s="4">
        <f t="shared" si="5"/>
        <v>7.6142559744890786E-2</v>
      </c>
      <c r="L9" s="229">
        <f t="shared" si="6"/>
        <v>7.8914006609353382E-2</v>
      </c>
      <c r="M9" s="87">
        <f t="shared" si="7"/>
        <v>6.5579761445477489E-2</v>
      </c>
      <c r="N9" s="83">
        <f t="shared" si="8"/>
        <v>3.6398131002531225E-2</v>
      </c>
      <c r="P9" s="49">
        <f t="shared" si="0"/>
        <v>3.11647235041697</v>
      </c>
      <c r="Q9" s="254">
        <f t="shared" si="0"/>
        <v>2.8630467357566003</v>
      </c>
      <c r="R9" s="92">
        <f t="shared" si="9"/>
        <v>-8.1318101418888733E-2</v>
      </c>
    </row>
    <row r="10" spans="1:18" ht="20.100000000000001" customHeight="1" x14ac:dyDescent="0.25">
      <c r="A10" s="14" t="s">
        <v>152</v>
      </c>
      <c r="B10" s="25">
        <v>5446.2099999999982</v>
      </c>
      <c r="C10" s="223">
        <v>10966.02</v>
      </c>
      <c r="D10" s="4">
        <f t="shared" si="1"/>
        <v>4.4648930373063243E-2</v>
      </c>
      <c r="E10" s="229">
        <f t="shared" si="2"/>
        <v>8.9235526513872315E-2</v>
      </c>
      <c r="F10" s="87">
        <f t="shared" si="3"/>
        <v>1.0135139849546757</v>
      </c>
      <c r="G10" s="83">
        <f t="shared" si="4"/>
        <v>0.99860390312302361</v>
      </c>
      <c r="I10" s="25">
        <v>1416.1770000000001</v>
      </c>
      <c r="J10" s="223">
        <v>2456.4789999999998</v>
      </c>
      <c r="K10" s="4">
        <f t="shared" si="5"/>
        <v>4.6690482210528551E-2</v>
      </c>
      <c r="L10" s="229">
        <f t="shared" si="6"/>
        <v>7.8770669380689232E-2</v>
      </c>
      <c r="M10" s="87">
        <f t="shared" si="7"/>
        <v>0.73458473058099349</v>
      </c>
      <c r="N10" s="83">
        <f t="shared" si="8"/>
        <v>0.68708194157238112</v>
      </c>
      <c r="P10" s="49">
        <f t="shared" si="0"/>
        <v>2.6002981890158487</v>
      </c>
      <c r="Q10" s="254">
        <f t="shared" si="0"/>
        <v>2.2400825459008828</v>
      </c>
      <c r="R10" s="92">
        <f t="shared" si="9"/>
        <v>-0.1385285905426481</v>
      </c>
    </row>
    <row r="11" spans="1:18" ht="20.100000000000001" customHeight="1" x14ac:dyDescent="0.25">
      <c r="A11" s="14" t="s">
        <v>150</v>
      </c>
      <c r="B11" s="25">
        <v>5852.37</v>
      </c>
      <c r="C11" s="223">
        <v>6337.3400000000011</v>
      </c>
      <c r="D11" s="4">
        <f t="shared" si="1"/>
        <v>4.7978697231176211E-2</v>
      </c>
      <c r="E11" s="229">
        <f t="shared" si="2"/>
        <v>5.1569837698401393E-2</v>
      </c>
      <c r="F11" s="87">
        <f t="shared" si="3"/>
        <v>8.286728282729923E-2</v>
      </c>
      <c r="G11" s="83">
        <f t="shared" si="4"/>
        <v>7.484864480421291E-2</v>
      </c>
      <c r="I11" s="25">
        <v>1934.9530000000002</v>
      </c>
      <c r="J11" s="223">
        <v>2086.3329999999996</v>
      </c>
      <c r="K11" s="4">
        <f t="shared" si="5"/>
        <v>6.3794206956269486E-2</v>
      </c>
      <c r="L11" s="229">
        <f t="shared" si="6"/>
        <v>6.6901384852474405E-2</v>
      </c>
      <c r="M11" s="87">
        <f t="shared" si="7"/>
        <v>7.8234458408033378E-2</v>
      </c>
      <c r="N11" s="83">
        <f t="shared" si="8"/>
        <v>4.8706270435101867E-2</v>
      </c>
      <c r="P11" s="49">
        <f t="shared" si="0"/>
        <v>3.3062725015677414</v>
      </c>
      <c r="Q11" s="254">
        <f t="shared" si="0"/>
        <v>3.2921272963104382</v>
      </c>
      <c r="R11" s="92">
        <f t="shared" si="9"/>
        <v>-4.2782938340974524E-3</v>
      </c>
    </row>
    <row r="12" spans="1:18" ht="20.100000000000001" customHeight="1" x14ac:dyDescent="0.25">
      <c r="A12" s="14" t="s">
        <v>148</v>
      </c>
      <c r="B12" s="25">
        <v>5754.42</v>
      </c>
      <c r="C12" s="223">
        <v>6561.5300000000007</v>
      </c>
      <c r="D12" s="4">
        <f t="shared" si="1"/>
        <v>4.7175686930427341E-2</v>
      </c>
      <c r="E12" s="229">
        <f t="shared" si="2"/>
        <v>5.3394174393861092E-2</v>
      </c>
      <c r="F12" s="87">
        <f t="shared" si="3"/>
        <v>0.14025913993069686</v>
      </c>
      <c r="G12" s="83">
        <f t="shared" si="4"/>
        <v>0.1318155148986915</v>
      </c>
      <c r="I12" s="25">
        <v>1392.01</v>
      </c>
      <c r="J12" s="223">
        <v>1743.1589999999999</v>
      </c>
      <c r="K12" s="4">
        <f t="shared" si="5"/>
        <v>4.5893711126418407E-2</v>
      </c>
      <c r="L12" s="229">
        <f t="shared" si="6"/>
        <v>5.5896997803348961E-2</v>
      </c>
      <c r="M12" s="87">
        <f t="shared" si="7"/>
        <v>0.25226040042815778</v>
      </c>
      <c r="N12" s="83">
        <f t="shared" si="8"/>
        <v>0.21796639302878751</v>
      </c>
      <c r="P12" s="49">
        <f t="shared" si="0"/>
        <v>2.4190274606302635</v>
      </c>
      <c r="Q12" s="254">
        <f t="shared" si="0"/>
        <v>2.6566349616629044</v>
      </c>
      <c r="R12" s="92">
        <f t="shared" si="9"/>
        <v>9.8224391785421722E-2</v>
      </c>
    </row>
    <row r="13" spans="1:18" ht="20.100000000000001" customHeight="1" x14ac:dyDescent="0.25">
      <c r="A13" s="14" t="s">
        <v>155</v>
      </c>
      <c r="B13" s="25">
        <v>6309.7600000000011</v>
      </c>
      <c r="C13" s="223">
        <v>7460.88</v>
      </c>
      <c r="D13" s="4">
        <f t="shared" si="1"/>
        <v>5.1728456102636454E-2</v>
      </c>
      <c r="E13" s="229">
        <f t="shared" si="2"/>
        <v>6.0712597191763251E-2</v>
      </c>
      <c r="F13" s="87">
        <f t="shared" si="3"/>
        <v>0.18243483111877454</v>
      </c>
      <c r="G13" s="83">
        <f t="shared" si="4"/>
        <v>0.17367889486786559</v>
      </c>
      <c r="I13" s="25">
        <v>1504.88</v>
      </c>
      <c r="J13" s="223">
        <v>1654.7459999999999</v>
      </c>
      <c r="K13" s="4">
        <f t="shared" si="5"/>
        <v>4.9614965409677046E-2</v>
      </c>
      <c r="L13" s="229">
        <f t="shared" si="6"/>
        <v>5.3061902859750876E-2</v>
      </c>
      <c r="M13" s="87">
        <f t="shared" si="7"/>
        <v>9.9586678007548612E-2</v>
      </c>
      <c r="N13" s="83">
        <f t="shared" si="8"/>
        <v>6.947374489958888E-2</v>
      </c>
      <c r="P13" s="49">
        <f t="shared" si="0"/>
        <v>2.3850035500557865</v>
      </c>
      <c r="Q13" s="254">
        <f t="shared" si="0"/>
        <v>2.2178965483964355</v>
      </c>
      <c r="R13" s="92">
        <f t="shared" si="9"/>
        <v>-7.0065724495647935E-2</v>
      </c>
    </row>
    <row r="14" spans="1:18" ht="20.100000000000001" customHeight="1" x14ac:dyDescent="0.25">
      <c r="A14" s="14" t="s">
        <v>154</v>
      </c>
      <c r="B14" s="25">
        <v>6463.2400000000007</v>
      </c>
      <c r="C14" s="223">
        <v>6275.95</v>
      </c>
      <c r="D14" s="4">
        <f t="shared" si="1"/>
        <v>5.2986710527944646E-2</v>
      </c>
      <c r="E14" s="229">
        <f t="shared" si="2"/>
        <v>5.10702791554946E-2</v>
      </c>
      <c r="F14" s="87">
        <f t="shared" si="3"/>
        <v>-2.8977726341587323E-2</v>
      </c>
      <c r="G14" s="83">
        <f t="shared" si="4"/>
        <v>-3.6168151473365003E-2</v>
      </c>
      <c r="I14" s="25">
        <v>1573.7249999999997</v>
      </c>
      <c r="J14" s="223">
        <v>1652.1390000000001</v>
      </c>
      <c r="K14" s="4">
        <f t="shared" si="5"/>
        <v>5.1884742596980477E-2</v>
      </c>
      <c r="L14" s="229">
        <f t="shared" si="6"/>
        <v>5.2978305509610517E-2</v>
      </c>
      <c r="M14" s="87">
        <f t="shared" si="7"/>
        <v>4.9827002811800317E-2</v>
      </c>
      <c r="N14" s="83">
        <f t="shared" si="8"/>
        <v>2.1076772436251463E-2</v>
      </c>
      <c r="P14" s="49">
        <f t="shared" si="0"/>
        <v>2.4348855991731693</v>
      </c>
      <c r="Q14" s="254">
        <f t="shared" si="0"/>
        <v>2.6324922920036014</v>
      </c>
      <c r="R14" s="92">
        <f t="shared" si="9"/>
        <v>8.115645880756564E-2</v>
      </c>
    </row>
    <row r="15" spans="1:18" ht="20.100000000000001" customHeight="1" x14ac:dyDescent="0.25">
      <c r="A15" s="14" t="s">
        <v>151</v>
      </c>
      <c r="B15" s="25">
        <v>15201.22</v>
      </c>
      <c r="C15" s="223">
        <v>5394.24</v>
      </c>
      <c r="D15" s="4">
        <f t="shared" si="1"/>
        <v>0.12462211581367898</v>
      </c>
      <c r="E15" s="229">
        <f t="shared" si="2"/>
        <v>4.3895401115645473E-2</v>
      </c>
      <c r="F15" s="87">
        <f t="shared" si="3"/>
        <v>-0.64514427131506547</v>
      </c>
      <c r="G15" s="83">
        <f t="shared" si="4"/>
        <v>-0.6477719798845899</v>
      </c>
      <c r="I15" s="25">
        <v>3250.5390000000002</v>
      </c>
      <c r="J15" s="223">
        <v>1346.0129999999999</v>
      </c>
      <c r="K15" s="4">
        <f t="shared" si="5"/>
        <v>0.10716826594001264</v>
      </c>
      <c r="L15" s="229">
        <f t="shared" si="6"/>
        <v>4.3161917934209759E-2</v>
      </c>
      <c r="M15" s="87">
        <f t="shared" si="7"/>
        <v>-0.58591082894252311</v>
      </c>
      <c r="N15" s="83">
        <f t="shared" si="8"/>
        <v>-0.59725094405866741</v>
      </c>
      <c r="P15" s="49">
        <f t="shared" si="0"/>
        <v>2.138340870009118</v>
      </c>
      <c r="Q15" s="254">
        <f t="shared" si="0"/>
        <v>2.4952782968499729</v>
      </c>
      <c r="R15" s="92">
        <f t="shared" si="9"/>
        <v>0.16692260427091446</v>
      </c>
    </row>
    <row r="16" spans="1:18" ht="20.100000000000001" customHeight="1" x14ac:dyDescent="0.25">
      <c r="A16" s="14" t="s">
        <v>158</v>
      </c>
      <c r="B16" s="25">
        <v>5285.01</v>
      </c>
      <c r="C16" s="223">
        <v>6134.5700000000015</v>
      </c>
      <c r="D16" s="4">
        <f t="shared" si="1"/>
        <v>4.3327386110881341E-2</v>
      </c>
      <c r="E16" s="229">
        <f t="shared" si="2"/>
        <v>4.9919805352006089E-2</v>
      </c>
      <c r="F16" s="87">
        <f t="shared" si="3"/>
        <v>0.16074898628384834</v>
      </c>
      <c r="G16" s="83">
        <f t="shared" si="4"/>
        <v>0.15215363382996952</v>
      </c>
      <c r="I16" s="25">
        <v>1059.0089999999998</v>
      </c>
      <c r="J16" s="223">
        <v>1221.0079999999998</v>
      </c>
      <c r="K16" s="4">
        <f t="shared" si="5"/>
        <v>3.4914873547084592E-2</v>
      </c>
      <c r="L16" s="229">
        <f t="shared" si="6"/>
        <v>3.9153445838200358E-2</v>
      </c>
      <c r="M16" s="87">
        <f t="shared" si="7"/>
        <v>0.15297225991469388</v>
      </c>
      <c r="N16" s="83">
        <f t="shared" si="8"/>
        <v>0.12139732613952683</v>
      </c>
      <c r="P16" s="49">
        <f t="shared" si="0"/>
        <v>2.003797533022643</v>
      </c>
      <c r="Q16" s="254">
        <f t="shared" si="0"/>
        <v>1.9903725933521006</v>
      </c>
      <c r="R16" s="92">
        <f t="shared" si="9"/>
        <v>-6.6997485770388292E-3</v>
      </c>
    </row>
    <row r="17" spans="1:18" ht="20.100000000000001" customHeight="1" x14ac:dyDescent="0.25">
      <c r="A17" s="14" t="s">
        <v>142</v>
      </c>
      <c r="B17" s="25">
        <v>6685.5199999999995</v>
      </c>
      <c r="C17" s="223">
        <v>4881.63</v>
      </c>
      <c r="D17" s="4">
        <f t="shared" si="1"/>
        <v>5.4808998732645609E-2</v>
      </c>
      <c r="E17" s="229">
        <f t="shared" si="2"/>
        <v>3.9724058801271063E-2</v>
      </c>
      <c r="F17" s="87">
        <f t="shared" si="3"/>
        <v>-0.2698204477736959</v>
      </c>
      <c r="G17" s="83">
        <f t="shared" si="4"/>
        <v>-0.27522743126466892</v>
      </c>
      <c r="I17" s="25">
        <v>1423.452</v>
      </c>
      <c r="J17" s="223">
        <v>1088.9470000000001</v>
      </c>
      <c r="K17" s="4">
        <f t="shared" si="5"/>
        <v>4.6930334473403598E-2</v>
      </c>
      <c r="L17" s="229">
        <f t="shared" si="6"/>
        <v>3.4918712559762734E-2</v>
      </c>
      <c r="M17" s="87">
        <f t="shared" si="7"/>
        <v>-0.23499563034088952</v>
      </c>
      <c r="N17" s="83">
        <f t="shared" si="8"/>
        <v>-0.25594579813719637</v>
      </c>
      <c r="P17" s="49">
        <f t="shared" si="0"/>
        <v>2.1291567447259152</v>
      </c>
      <c r="Q17" s="254">
        <f t="shared" si="0"/>
        <v>2.2307036788941401</v>
      </c>
      <c r="R17" s="92">
        <f t="shared" si="9"/>
        <v>4.7693498573914049E-2</v>
      </c>
    </row>
    <row r="18" spans="1:18" ht="20.100000000000001" customHeight="1" x14ac:dyDescent="0.25">
      <c r="A18" s="14" t="s">
        <v>145</v>
      </c>
      <c r="B18" s="25">
        <v>4478.71</v>
      </c>
      <c r="C18" s="223">
        <v>3263.2500000000005</v>
      </c>
      <c r="D18" s="4">
        <f t="shared" si="1"/>
        <v>3.6717205350352292E-2</v>
      </c>
      <c r="E18" s="229">
        <f t="shared" si="2"/>
        <v>2.6554559621119956E-2</v>
      </c>
      <c r="F18" s="87">
        <f t="shared" si="3"/>
        <v>-0.27138618039569418</v>
      </c>
      <c r="G18" s="83">
        <f t="shared" si="4"/>
        <v>-0.27678156962822409</v>
      </c>
      <c r="I18" s="25">
        <v>1154.0230000000001</v>
      </c>
      <c r="J18" s="223">
        <v>1009.742</v>
      </c>
      <c r="K18" s="4">
        <f t="shared" si="5"/>
        <v>3.8047426523690746E-2</v>
      </c>
      <c r="L18" s="229">
        <f t="shared" si="6"/>
        <v>3.2378885893913974E-2</v>
      </c>
      <c r="M18" s="87">
        <f t="shared" si="7"/>
        <v>-0.12502437126469765</v>
      </c>
      <c r="N18" s="83">
        <f t="shared" si="8"/>
        <v>-0.14898617719248838</v>
      </c>
      <c r="P18" s="49">
        <f t="shared" si="0"/>
        <v>2.576686144001286</v>
      </c>
      <c r="Q18" s="254">
        <f t="shared" si="0"/>
        <v>3.0942833065195736</v>
      </c>
      <c r="R18" s="92">
        <f t="shared" si="9"/>
        <v>0.20087706984542594</v>
      </c>
    </row>
    <row r="19" spans="1:18" ht="20.100000000000001" customHeight="1" x14ac:dyDescent="0.25">
      <c r="A19" s="14" t="s">
        <v>144</v>
      </c>
      <c r="B19" s="25">
        <v>3124.7000000000003</v>
      </c>
      <c r="C19" s="223">
        <v>3245.58</v>
      </c>
      <c r="D19" s="4">
        <f t="shared" si="1"/>
        <v>2.5616807419602029E-2</v>
      </c>
      <c r="E19" s="229">
        <f t="shared" si="2"/>
        <v>2.6410770739328734E-2</v>
      </c>
      <c r="F19" s="87">
        <f t="shared" si="3"/>
        <v>3.8685313790123736E-2</v>
      </c>
      <c r="G19" s="83">
        <f t="shared" si="4"/>
        <v>3.0993843484147948E-2</v>
      </c>
      <c r="I19" s="25">
        <v>814.38100000000009</v>
      </c>
      <c r="J19" s="223">
        <v>881.74000000000012</v>
      </c>
      <c r="K19" s="4">
        <f t="shared" si="5"/>
        <v>2.6849639270438971E-2</v>
      </c>
      <c r="L19" s="229">
        <f t="shared" si="6"/>
        <v>2.827431051506198E-2</v>
      </c>
      <c r="M19" s="87">
        <f t="shared" si="7"/>
        <v>8.2711900203958633E-2</v>
      </c>
      <c r="N19" s="83">
        <f t="shared" si="8"/>
        <v>5.3061094425635308E-2</v>
      </c>
      <c r="P19" s="49">
        <f t="shared" si="0"/>
        <v>2.6062694018625789</v>
      </c>
      <c r="Q19" s="254">
        <f t="shared" si="0"/>
        <v>2.7167409214993938</v>
      </c>
      <c r="R19" s="92">
        <f t="shared" si="9"/>
        <v>4.2386838274610469E-2</v>
      </c>
    </row>
    <row r="20" spans="1:18" ht="20.100000000000001" customHeight="1" x14ac:dyDescent="0.25">
      <c r="A20" s="14" t="s">
        <v>157</v>
      </c>
      <c r="B20" s="25">
        <v>3016.71</v>
      </c>
      <c r="C20" s="223">
        <v>3129.65</v>
      </c>
      <c r="D20" s="4">
        <f t="shared" si="1"/>
        <v>2.4731487538255714E-2</v>
      </c>
      <c r="E20" s="229">
        <f t="shared" si="2"/>
        <v>2.5467395240400845E-2</v>
      </c>
      <c r="F20" s="87">
        <f t="shared" si="3"/>
        <v>3.7438136247766624E-2</v>
      </c>
      <c r="G20" s="83">
        <f t="shared" si="4"/>
        <v>2.9755901298164855E-2</v>
      </c>
      <c r="I20" s="25">
        <v>799.15899999999999</v>
      </c>
      <c r="J20" s="223">
        <v>839.46500000000003</v>
      </c>
      <c r="K20" s="4">
        <f t="shared" si="5"/>
        <v>2.6347779319169696E-2</v>
      </c>
      <c r="L20" s="229">
        <f t="shared" si="6"/>
        <v>2.6918699476633137E-2</v>
      </c>
      <c r="M20" s="87">
        <f t="shared" si="7"/>
        <v>5.0435520340758273E-2</v>
      </c>
      <c r="N20" s="83">
        <f t="shared" si="8"/>
        <v>2.1668625296556197E-2</v>
      </c>
      <c r="P20" s="49">
        <f t="shared" si="0"/>
        <v>2.64910780287134</v>
      </c>
      <c r="Q20" s="254">
        <f t="shared" si="0"/>
        <v>2.6822967424472384</v>
      </c>
      <c r="R20" s="92">
        <f t="shared" si="9"/>
        <v>1.2528346162404291E-2</v>
      </c>
    </row>
    <row r="21" spans="1:18" ht="20.100000000000001" customHeight="1" x14ac:dyDescent="0.25">
      <c r="A21" s="14" t="s">
        <v>149</v>
      </c>
      <c r="B21" s="25">
        <v>3123.91</v>
      </c>
      <c r="C21" s="223">
        <v>2447.4700000000003</v>
      </c>
      <c r="D21" s="4">
        <f t="shared" si="1"/>
        <v>2.5610330868937489E-2</v>
      </c>
      <c r="E21" s="229">
        <f t="shared" si="2"/>
        <v>1.9916184183222999E-2</v>
      </c>
      <c r="F21" s="87">
        <f t="shared" si="3"/>
        <v>-0.21653632787116134</v>
      </c>
      <c r="G21" s="83">
        <f t="shared" si="4"/>
        <v>-0.22233788055510295</v>
      </c>
      <c r="I21" s="25">
        <v>693</v>
      </c>
      <c r="J21" s="223">
        <v>619.70899999999995</v>
      </c>
      <c r="K21" s="4">
        <f t="shared" si="5"/>
        <v>2.2847782566653946E-2</v>
      </c>
      <c r="L21" s="229">
        <f t="shared" si="6"/>
        <v>1.9871894997367183E-2</v>
      </c>
      <c r="M21" s="87">
        <f t="shared" si="7"/>
        <v>-0.10575901875901883</v>
      </c>
      <c r="N21" s="83">
        <f t="shared" si="8"/>
        <v>-0.1302484195394101</v>
      </c>
      <c r="P21" s="49">
        <f t="shared" si="0"/>
        <v>2.2183737687705474</v>
      </c>
      <c r="Q21" s="254">
        <f t="shared" si="0"/>
        <v>2.5320392078350289</v>
      </c>
      <c r="R21" s="92">
        <f t="shared" si="9"/>
        <v>0.1413943148265403</v>
      </c>
    </row>
    <row r="22" spans="1:18" ht="20.100000000000001" customHeight="1" x14ac:dyDescent="0.25">
      <c r="A22" s="14" t="s">
        <v>162</v>
      </c>
      <c r="B22" s="25">
        <v>1060.0999999999999</v>
      </c>
      <c r="C22" s="223">
        <v>1121.07</v>
      </c>
      <c r="D22" s="4">
        <f t="shared" si="1"/>
        <v>8.6908751385797386E-3</v>
      </c>
      <c r="E22" s="229">
        <f t="shared" si="2"/>
        <v>9.1226599722512656E-3</v>
      </c>
      <c r="F22" s="87">
        <f t="shared" si="3"/>
        <v>5.7513442128101153E-2</v>
      </c>
      <c r="G22" s="83">
        <f t="shared" si="4"/>
        <v>4.9682549431044887E-2</v>
      </c>
      <c r="I22" s="25">
        <v>372.56900000000002</v>
      </c>
      <c r="J22" s="223">
        <v>405.80900000000003</v>
      </c>
      <c r="K22" s="4">
        <f t="shared" si="5"/>
        <v>1.2283370134308361E-2</v>
      </c>
      <c r="L22" s="229">
        <f t="shared" si="6"/>
        <v>1.3012871907599503E-2</v>
      </c>
      <c r="M22" s="87">
        <f t="shared" si="7"/>
        <v>8.9218372972523233E-2</v>
      </c>
      <c r="N22" s="83">
        <f t="shared" si="8"/>
        <v>5.9389382988109203E-2</v>
      </c>
      <c r="P22" s="49">
        <f t="shared" si="0"/>
        <v>3.5144703329874543</v>
      </c>
      <c r="Q22" s="254">
        <f t="shared" si="0"/>
        <v>3.6198364062904194</v>
      </c>
      <c r="R22" s="92">
        <f t="shared" si="9"/>
        <v>2.9980640984213207E-2</v>
      </c>
    </row>
    <row r="23" spans="1:18" ht="20.100000000000001" customHeight="1" x14ac:dyDescent="0.25">
      <c r="A23" s="14" t="s">
        <v>153</v>
      </c>
      <c r="B23" s="25">
        <v>943.59999999999991</v>
      </c>
      <c r="C23" s="223">
        <v>2858.44</v>
      </c>
      <c r="D23" s="4">
        <f t="shared" si="1"/>
        <v>7.7357888696951618E-3</v>
      </c>
      <c r="E23" s="229">
        <f t="shared" si="2"/>
        <v>2.3260435272625179E-2</v>
      </c>
      <c r="F23" s="87">
        <f t="shared" si="3"/>
        <v>2.0292920729122512</v>
      </c>
      <c r="G23" s="83">
        <f t="shared" si="4"/>
        <v>2.0068601489044755</v>
      </c>
      <c r="I23" s="25">
        <v>296.13899999999995</v>
      </c>
      <c r="J23" s="223">
        <v>388.22300000000007</v>
      </c>
      <c r="K23" s="4">
        <f t="shared" si="5"/>
        <v>9.7635201753338112E-3</v>
      </c>
      <c r="L23" s="229">
        <f t="shared" si="6"/>
        <v>1.2448950542210751E-2</v>
      </c>
      <c r="M23" s="87">
        <f t="shared" si="7"/>
        <v>0.31094857482466048</v>
      </c>
      <c r="N23" s="83">
        <f t="shared" si="8"/>
        <v>0.27504735163668831</v>
      </c>
      <c r="P23" s="49">
        <f t="shared" si="0"/>
        <v>3.1383955065705802</v>
      </c>
      <c r="Q23" s="254">
        <f t="shared" si="0"/>
        <v>1.3581638935923093</v>
      </c>
      <c r="R23" s="92">
        <f t="shared" si="9"/>
        <v>-0.56724259554003242</v>
      </c>
    </row>
    <row r="24" spans="1:18" ht="20.100000000000001" customHeight="1" x14ac:dyDescent="0.25">
      <c r="A24" s="14" t="s">
        <v>156</v>
      </c>
      <c r="B24" s="25">
        <v>1746.37</v>
      </c>
      <c r="C24" s="223">
        <v>1360.09</v>
      </c>
      <c r="D24" s="4">
        <f t="shared" si="1"/>
        <v>1.4317030106368736E-2</v>
      </c>
      <c r="E24" s="229">
        <f t="shared" si="2"/>
        <v>1.1067675168953968E-2</v>
      </c>
      <c r="F24" s="87">
        <f t="shared" si="3"/>
        <v>-0.22119024032707846</v>
      </c>
      <c r="G24" s="83">
        <f t="shared" si="4"/>
        <v>-0.22695733076438368</v>
      </c>
      <c r="I24" s="25">
        <v>437.18799999999999</v>
      </c>
      <c r="J24" s="223">
        <v>351.77099999999996</v>
      </c>
      <c r="K24" s="4">
        <f t="shared" si="5"/>
        <v>1.4413818708153397E-2</v>
      </c>
      <c r="L24" s="229">
        <f t="shared" si="6"/>
        <v>1.1280062698974601E-2</v>
      </c>
      <c r="M24" s="87">
        <f t="shared" si="7"/>
        <v>-0.1953781897032856</v>
      </c>
      <c r="N24" s="83">
        <f t="shared" si="8"/>
        <v>-0.21741330820306068</v>
      </c>
      <c r="P24" s="49">
        <f t="shared" si="0"/>
        <v>2.503409930312591</v>
      </c>
      <c r="Q24" s="254">
        <f t="shared" si="0"/>
        <v>2.5863803130675174</v>
      </c>
      <c r="R24" s="92">
        <f t="shared" si="9"/>
        <v>3.3142947046058184E-2</v>
      </c>
    </row>
    <row r="25" spans="1:18" ht="20.100000000000001" customHeight="1" x14ac:dyDescent="0.25">
      <c r="A25" s="14" t="s">
        <v>163</v>
      </c>
      <c r="B25" s="25">
        <v>2548.7399999999998</v>
      </c>
      <c r="C25" s="223">
        <v>1616.8500000000001</v>
      </c>
      <c r="D25" s="4">
        <f t="shared" si="1"/>
        <v>2.089499207688305E-2</v>
      </c>
      <c r="E25" s="229">
        <f t="shared" si="2"/>
        <v>1.3157048869503654E-2</v>
      </c>
      <c r="F25" s="87">
        <f t="shared" ref="F25:F27" si="10">(C25-B25)/B25</f>
        <v>-0.36562772193319043</v>
      </c>
      <c r="G25" s="83">
        <f t="shared" ref="G25:G27" si="11">(E25-D25)/D25</f>
        <v>-0.37032525204640715</v>
      </c>
      <c r="I25" s="25">
        <v>402.80900000000003</v>
      </c>
      <c r="J25" s="223">
        <v>256.74400000000003</v>
      </c>
      <c r="K25" s="4">
        <f t="shared" si="5"/>
        <v>1.3280364282671443E-2</v>
      </c>
      <c r="L25" s="229">
        <f t="shared" si="6"/>
        <v>8.2328799633441512E-3</v>
      </c>
      <c r="M25" s="87">
        <f t="shared" ref="M25:M29" si="12">(J25-I25)/I25</f>
        <v>-0.36261602893679135</v>
      </c>
      <c r="N25" s="83">
        <f t="shared" ref="N25:N29" si="13">(L25-K25)/K25</f>
        <v>-0.38007122484684985</v>
      </c>
      <c r="P25" s="49">
        <f t="shared" ref="P25:P29" si="14">(I25/B25)*10</f>
        <v>1.5804240526691624</v>
      </c>
      <c r="Q25" s="254">
        <f t="shared" ref="Q25:Q29" si="15">(J25/C25)*10</f>
        <v>1.587927142282834</v>
      </c>
      <c r="R25" s="92">
        <f t="shared" ref="R25:R29" si="16">(Q25-P25)/P25</f>
        <v>4.7475167193258916E-3</v>
      </c>
    </row>
    <row r="26" spans="1:18" ht="20.100000000000001" customHeight="1" x14ac:dyDescent="0.25">
      <c r="A26" s="14" t="s">
        <v>159</v>
      </c>
      <c r="B26" s="25">
        <v>955.42</v>
      </c>
      <c r="C26" s="223">
        <v>680.54</v>
      </c>
      <c r="D26" s="4">
        <f t="shared" si="1"/>
        <v>7.8326911847013056E-3</v>
      </c>
      <c r="E26" s="229">
        <f t="shared" si="2"/>
        <v>5.5378656261570432E-3</v>
      </c>
      <c r="F26" s="87">
        <f t="shared" si="10"/>
        <v>-0.28770593037616965</v>
      </c>
      <c r="G26" s="83">
        <f t="shared" si="11"/>
        <v>-0.29298047177277731</v>
      </c>
      <c r="I26" s="25">
        <v>276.11999999999995</v>
      </c>
      <c r="J26" s="223">
        <v>246.33899999999997</v>
      </c>
      <c r="K26" s="4">
        <f t="shared" si="5"/>
        <v>9.1035060927914663E-3</v>
      </c>
      <c r="L26" s="229">
        <f t="shared" si="6"/>
        <v>7.8992280921471765E-3</v>
      </c>
      <c r="M26" s="87">
        <f t="shared" si="12"/>
        <v>-0.10785528031290736</v>
      </c>
      <c r="N26" s="83">
        <f t="shared" si="13"/>
        <v>-0.13228727353715808</v>
      </c>
      <c r="P26" s="49">
        <f t="shared" si="14"/>
        <v>2.8900378890958942</v>
      </c>
      <c r="Q26" s="254">
        <f t="shared" si="15"/>
        <v>3.6197578393628587</v>
      </c>
      <c r="R26" s="92">
        <f t="shared" si="16"/>
        <v>0.25249494237435294</v>
      </c>
    </row>
    <row r="27" spans="1:18" ht="20.100000000000001" customHeight="1" x14ac:dyDescent="0.25">
      <c r="A27" s="14" t="s">
        <v>167</v>
      </c>
      <c r="B27" s="25">
        <v>620.98</v>
      </c>
      <c r="C27" s="223">
        <v>621.92999999999995</v>
      </c>
      <c r="D27" s="4">
        <f t="shared" si="1"/>
        <v>5.0908967489437284E-3</v>
      </c>
      <c r="E27" s="229">
        <f t="shared" si="2"/>
        <v>5.0609292163221117E-3</v>
      </c>
      <c r="F27" s="87">
        <f t="shared" si="10"/>
        <v>1.5298399304324321E-3</v>
      </c>
      <c r="G27" s="83">
        <f t="shared" si="11"/>
        <v>-5.8864938928164974E-3</v>
      </c>
      <c r="I27" s="25">
        <v>167.09700000000001</v>
      </c>
      <c r="J27" s="223">
        <v>178.17399999999998</v>
      </c>
      <c r="K27" s="4">
        <f t="shared" si="5"/>
        <v>5.5090850267534982E-3</v>
      </c>
      <c r="L27" s="229">
        <f t="shared" si="6"/>
        <v>5.7134155212541695E-3</v>
      </c>
      <c r="M27" s="87">
        <f t="shared" si="12"/>
        <v>6.6290837058714219E-2</v>
      </c>
      <c r="N27" s="83">
        <f t="shared" si="13"/>
        <v>3.7089733323844368E-2</v>
      </c>
      <c r="P27" s="49">
        <f t="shared" si="14"/>
        <v>2.6908596090051211</v>
      </c>
      <c r="Q27" s="254">
        <f t="shared" si="15"/>
        <v>2.8648561735243518</v>
      </c>
      <c r="R27" s="92">
        <f t="shared" si="16"/>
        <v>6.4662074504719946E-2</v>
      </c>
    </row>
    <row r="28" spans="1:18" ht="20.100000000000001" customHeight="1" x14ac:dyDescent="0.25">
      <c r="A28" s="14" t="s">
        <v>178</v>
      </c>
      <c r="B28" s="25">
        <v>172.86</v>
      </c>
      <c r="C28" s="223">
        <v>794.19000000000017</v>
      </c>
      <c r="D28" s="4">
        <f t="shared" si="1"/>
        <v>1.4171348707243598E-3</v>
      </c>
      <c r="E28" s="229">
        <f t="shared" si="2"/>
        <v>6.462687720982842E-3</v>
      </c>
      <c r="F28" s="87">
        <f t="shared" ref="F28:F29" si="17">(C28-B28)/B28</f>
        <v>3.5944116626171474</v>
      </c>
      <c r="G28" s="83">
        <f t="shared" ref="G28:G29" si="18">(E28-D28)/D28</f>
        <v>3.5603900196736236</v>
      </c>
      <c r="I28" s="25">
        <v>53.88</v>
      </c>
      <c r="J28" s="223">
        <v>171.15400000000002</v>
      </c>
      <c r="K28" s="4">
        <f t="shared" si="5"/>
        <v>1.7763903675199345E-3</v>
      </c>
      <c r="L28" s="229">
        <f t="shared" si="6"/>
        <v>5.4883087326138297E-3</v>
      </c>
      <c r="M28" s="87">
        <f t="shared" si="12"/>
        <v>2.1765775798069789</v>
      </c>
      <c r="N28" s="83">
        <f t="shared" si="13"/>
        <v>2.0895848305438642</v>
      </c>
      <c r="P28" s="49">
        <f t="shared" si="14"/>
        <v>3.1169732731690387</v>
      </c>
      <c r="Q28" s="254">
        <f t="shared" si="15"/>
        <v>2.1550762412017272</v>
      </c>
      <c r="R28" s="92">
        <f t="shared" si="16"/>
        <v>-0.30859970479931226</v>
      </c>
    </row>
    <row r="29" spans="1:18" ht="20.100000000000001" customHeight="1" x14ac:dyDescent="0.25">
      <c r="A29" s="14" t="s">
        <v>177</v>
      </c>
      <c r="B29" s="25">
        <v>629.86</v>
      </c>
      <c r="C29" s="223">
        <v>782.03000000000009</v>
      </c>
      <c r="D29" s="4">
        <f t="shared" si="1"/>
        <v>5.1636964576793083E-3</v>
      </c>
      <c r="E29" s="229">
        <f t="shared" si="2"/>
        <v>6.3637362324383481E-3</v>
      </c>
      <c r="F29" s="87">
        <f t="shared" si="17"/>
        <v>0.24159336995522826</v>
      </c>
      <c r="G29" s="83">
        <f t="shared" si="18"/>
        <v>0.23239936440771486</v>
      </c>
      <c r="I29" s="25">
        <v>133.93199999999999</v>
      </c>
      <c r="J29" s="223">
        <v>162.18900000000005</v>
      </c>
      <c r="K29" s="4">
        <f t="shared" si="5"/>
        <v>4.4156554324922019E-3</v>
      </c>
      <c r="L29" s="229">
        <f t="shared" si="6"/>
        <v>5.2008326129328241E-3</v>
      </c>
      <c r="M29" s="87">
        <f t="shared" si="12"/>
        <v>0.21098019890690847</v>
      </c>
      <c r="N29" s="83">
        <f t="shared" si="13"/>
        <v>0.17781667805485157</v>
      </c>
      <c r="P29" s="49">
        <f t="shared" si="14"/>
        <v>2.126377290191471</v>
      </c>
      <c r="Q29" s="254">
        <f t="shared" si="15"/>
        <v>2.073948569747964</v>
      </c>
      <c r="R29" s="92">
        <f t="shared" si="16"/>
        <v>-2.46563583449417E-2</v>
      </c>
    </row>
    <row r="30" spans="1:18" ht="20.100000000000001" customHeight="1" x14ac:dyDescent="0.25">
      <c r="A30" s="14" t="s">
        <v>166</v>
      </c>
      <c r="B30" s="25">
        <v>918.7299999999999</v>
      </c>
      <c r="C30" s="223">
        <v>825.71</v>
      </c>
      <c r="D30" s="4">
        <f t="shared" si="1"/>
        <v>7.5319004962431492E-3</v>
      </c>
      <c r="E30" s="229">
        <f t="shared" si="2"/>
        <v>6.7191803952363306E-3</v>
      </c>
      <c r="F30" s="87">
        <f t="shared" ref="F30" si="19">(C30-B30)/B30</f>
        <v>-0.10124846255156561</v>
      </c>
      <c r="G30" s="83">
        <f t="shared" ref="G30" si="20">(E30-D30)/D30</f>
        <v>-0.10790372249503254</v>
      </c>
      <c r="I30" s="25">
        <v>149.54900000000001</v>
      </c>
      <c r="J30" s="223">
        <v>156.899</v>
      </c>
      <c r="K30" s="4">
        <f t="shared" si="5"/>
        <v>4.9305382901306365E-3</v>
      </c>
      <c r="L30" s="229">
        <f t="shared" si="6"/>
        <v>5.0312008590998577E-3</v>
      </c>
      <c r="M30" s="87">
        <f t="shared" ref="M30:M31" si="21">(J30-I30)/I30</f>
        <v>4.9147770964700493E-2</v>
      </c>
      <c r="N30" s="83">
        <f t="shared" ref="N30:N31" si="22">(L30-K30)/K30</f>
        <v>2.0416141817763696E-2</v>
      </c>
      <c r="P30" s="49">
        <f t="shared" ref="P30:P31" si="23">(I30/B30)*10</f>
        <v>1.6277796523461738</v>
      </c>
      <c r="Q30" s="254">
        <f t="shared" ref="Q30:Q31" si="24">(J30/C30)*10</f>
        <v>1.9001707621319832</v>
      </c>
      <c r="R30" s="92">
        <f t="shared" ref="R30:R31" si="25">(Q30-P30)/P30</f>
        <v>0.16733905562291732</v>
      </c>
    </row>
    <row r="31" spans="1:18" ht="20.100000000000001" customHeight="1" x14ac:dyDescent="0.25">
      <c r="A31" s="14" t="s">
        <v>160</v>
      </c>
      <c r="B31" s="25">
        <v>72.88</v>
      </c>
      <c r="C31" s="223">
        <v>90.75</v>
      </c>
      <c r="D31" s="4">
        <f t="shared" si="1"/>
        <v>5.9748229421723552E-4</v>
      </c>
      <c r="E31" s="229">
        <f t="shared" si="2"/>
        <v>7.3847430801092029E-4</v>
      </c>
      <c r="F31" s="87">
        <f t="shared" si="3"/>
        <v>0.24519758507135025</v>
      </c>
      <c r="G31" s="83">
        <f t="shared" si="4"/>
        <v>0.23597689029161795</v>
      </c>
      <c r="I31" s="25">
        <v>115.80800000000001</v>
      </c>
      <c r="J31" s="223">
        <v>153.21599999999998</v>
      </c>
      <c r="K31" s="4">
        <f t="shared" si="5"/>
        <v>3.8181183311386149E-3</v>
      </c>
      <c r="L31" s="229">
        <f t="shared" si="6"/>
        <v>4.9130999612989491E-3</v>
      </c>
      <c r="M31" s="87">
        <f t="shared" si="21"/>
        <v>0.32301740812379087</v>
      </c>
      <c r="N31" s="83">
        <f t="shared" si="22"/>
        <v>0.28678567168288777</v>
      </c>
      <c r="P31" s="49">
        <f t="shared" si="23"/>
        <v>15.890230515916578</v>
      </c>
      <c r="Q31" s="254">
        <f t="shared" si="24"/>
        <v>16.883305785123966</v>
      </c>
      <c r="R31" s="92">
        <f t="shared" si="25"/>
        <v>6.2495963681122577E-2</v>
      </c>
    </row>
    <row r="32" spans="1:18" ht="20.100000000000001" customHeight="1" thickBot="1" x14ac:dyDescent="0.3">
      <c r="A32" s="14" t="s">
        <v>18</v>
      </c>
      <c r="B32" s="25">
        <f>B33-SUM(B7:B31)</f>
        <v>6036.8099999999831</v>
      </c>
      <c r="C32" s="223">
        <f>C33-SUM(C7:C31)</f>
        <v>4529.460000000021</v>
      </c>
      <c r="D32" s="4">
        <f t="shared" si="1"/>
        <v>4.9490766857211023E-2</v>
      </c>
      <c r="E32" s="229">
        <f t="shared" si="2"/>
        <v>3.6858290238712489E-2</v>
      </c>
      <c r="F32" s="87">
        <f t="shared" si="3"/>
        <v>-0.24969313263130136</v>
      </c>
      <c r="G32" s="83">
        <f t="shared" si="4"/>
        <v>-0.25524915899859263</v>
      </c>
      <c r="I32" s="25">
        <f>I33-SUM(I7:I31)</f>
        <v>1567.6590000000142</v>
      </c>
      <c r="J32" s="223">
        <f>J33-SUM(J7:J31)</f>
        <v>1195.2039999999979</v>
      </c>
      <c r="K32" s="4">
        <f t="shared" si="5"/>
        <v>5.1684750318410508E-2</v>
      </c>
      <c r="L32" s="229">
        <f t="shared" si="6"/>
        <v>3.832600202422945E-2</v>
      </c>
      <c r="M32" s="87">
        <f t="shared" si="7"/>
        <v>-0.23758674558689927</v>
      </c>
      <c r="N32" s="83">
        <f t="shared" si="8"/>
        <v>-0.2584659539203108</v>
      </c>
      <c r="P32" s="49">
        <f t="shared" si="0"/>
        <v>2.5968334269258406</v>
      </c>
      <c r="Q32" s="254">
        <f t="shared" si="0"/>
        <v>2.6387339771186684</v>
      </c>
      <c r="R32" s="92">
        <f t="shared" si="9"/>
        <v>1.6135247551257115E-2</v>
      </c>
    </row>
    <row r="33" spans="1:18" ht="26.25" customHeight="1" thickBot="1" x14ac:dyDescent="0.3">
      <c r="A33" s="18" t="s">
        <v>19</v>
      </c>
      <c r="B33" s="23">
        <v>121978.51</v>
      </c>
      <c r="C33" s="242">
        <v>122888.50000000003</v>
      </c>
      <c r="D33" s="20">
        <f>SUM(D7:D32)</f>
        <v>0.99999999999999989</v>
      </c>
      <c r="E33" s="243">
        <f>SUM(E7:E32)</f>
        <v>0.99999999999999989</v>
      </c>
      <c r="F33" s="97">
        <f t="shared" si="3"/>
        <v>7.460248530663593E-3</v>
      </c>
      <c r="G33" s="99">
        <v>0</v>
      </c>
      <c r="H33" s="2"/>
      <c r="I33" s="23">
        <v>30331.171000000013</v>
      </c>
      <c r="J33" s="242">
        <v>31185.198999999993</v>
      </c>
      <c r="K33" s="20">
        <f>SUM(K7:K32)</f>
        <v>0.99999999999999989</v>
      </c>
      <c r="L33" s="243">
        <f>SUM(L7:L32)</f>
        <v>1</v>
      </c>
      <c r="M33" s="97">
        <f t="shared" si="7"/>
        <v>2.81567764066867E-2</v>
      </c>
      <c r="N33" s="99">
        <v>0</v>
      </c>
      <c r="P33" s="40">
        <f t="shared" si="0"/>
        <v>2.4865995657759727</v>
      </c>
      <c r="Q33" s="244">
        <f t="shared" si="0"/>
        <v>2.5376824519788248</v>
      </c>
      <c r="R33" s="98">
        <f t="shared" si="9"/>
        <v>2.054326997636672E-2</v>
      </c>
    </row>
    <row r="35" spans="1:18" ht="15.75" thickBot="1" x14ac:dyDescent="0.3"/>
    <row r="36" spans="1:18" x14ac:dyDescent="0.25">
      <c r="A36" s="394" t="s">
        <v>2</v>
      </c>
      <c r="B36" s="378" t="s">
        <v>1</v>
      </c>
      <c r="C36" s="374"/>
      <c r="D36" s="378" t="s">
        <v>13</v>
      </c>
      <c r="E36" s="374"/>
      <c r="F36" s="397" t="s">
        <v>136</v>
      </c>
      <c r="G36" s="393"/>
      <c r="I36" s="398" t="s">
        <v>20</v>
      </c>
      <c r="J36" s="399"/>
      <c r="K36" s="378" t="s">
        <v>13</v>
      </c>
      <c r="L36" s="380"/>
      <c r="M36" s="392" t="s">
        <v>136</v>
      </c>
      <c r="N36" s="393"/>
      <c r="P36" s="373" t="s">
        <v>23</v>
      </c>
      <c r="Q36" s="374"/>
      <c r="R36" s="208" t="s">
        <v>0</v>
      </c>
    </row>
    <row r="37" spans="1:18" x14ac:dyDescent="0.25">
      <c r="A37" s="395"/>
      <c r="B37" s="381" t="str">
        <f>B5</f>
        <v>jan-mar</v>
      </c>
      <c r="C37" s="382"/>
      <c r="D37" s="381" t="str">
        <f>B5</f>
        <v>jan-mar</v>
      </c>
      <c r="E37" s="382"/>
      <c r="F37" s="381" t="str">
        <f>B5</f>
        <v>jan-mar</v>
      </c>
      <c r="G37" s="383"/>
      <c r="I37" s="371" t="str">
        <f>B5</f>
        <v>jan-mar</v>
      </c>
      <c r="J37" s="382"/>
      <c r="K37" s="381" t="str">
        <f>B5</f>
        <v>jan-mar</v>
      </c>
      <c r="L37" s="372"/>
      <c r="M37" s="382" t="str">
        <f>B5</f>
        <v>jan-mar</v>
      </c>
      <c r="N37" s="383"/>
      <c r="P37" s="371" t="str">
        <f>B5</f>
        <v>jan-mar</v>
      </c>
      <c r="Q37" s="372"/>
      <c r="R37" s="209" t="str">
        <f>R5</f>
        <v>2018/2017</v>
      </c>
    </row>
    <row r="38" spans="1:18" ht="19.5" customHeight="1" thickBot="1" x14ac:dyDescent="0.3">
      <c r="A38" s="396"/>
      <c r="B38" s="148">
        <f>B6</f>
        <v>2017</v>
      </c>
      <c r="C38" s="213">
        <f>C6</f>
        <v>2018</v>
      </c>
      <c r="D38" s="148">
        <f>B6</f>
        <v>2017</v>
      </c>
      <c r="E38" s="213">
        <f>C6</f>
        <v>2018</v>
      </c>
      <c r="F38" s="148" t="s">
        <v>1</v>
      </c>
      <c r="G38" s="212" t="s">
        <v>15</v>
      </c>
      <c r="I38" s="36">
        <f>B6</f>
        <v>2017</v>
      </c>
      <c r="J38" s="213">
        <f>C6</f>
        <v>2018</v>
      </c>
      <c r="K38" s="148">
        <f>B6</f>
        <v>2017</v>
      </c>
      <c r="L38" s="213">
        <f>C6</f>
        <v>2018</v>
      </c>
      <c r="M38" s="37">
        <v>1000</v>
      </c>
      <c r="N38" s="212" t="s">
        <v>15</v>
      </c>
      <c r="P38" s="36">
        <f>B6</f>
        <v>2017</v>
      </c>
      <c r="Q38" s="213">
        <f>C6</f>
        <v>2018</v>
      </c>
      <c r="R38" s="210" t="s">
        <v>24</v>
      </c>
    </row>
    <row r="39" spans="1:18" ht="20.100000000000001" customHeight="1" x14ac:dyDescent="0.25">
      <c r="A39" s="57" t="s">
        <v>152</v>
      </c>
      <c r="B39" s="59">
        <v>5446.2100000000009</v>
      </c>
      <c r="C39" s="245">
        <v>10966.02</v>
      </c>
      <c r="D39" s="4">
        <f t="shared" ref="D39:D61" si="26">B39/$B$62</f>
        <v>0.12219208546205836</v>
      </c>
      <c r="E39" s="247">
        <f t="shared" ref="E39:E61" si="27">C39/$C$62</f>
        <v>0.22810143860065871</v>
      </c>
      <c r="F39" s="87">
        <f>(C39-B39)/B39</f>
        <v>1.0135139849546746</v>
      </c>
      <c r="G39" s="101">
        <f>(E39-D39)/D39</f>
        <v>0.86674478742312711</v>
      </c>
      <c r="I39" s="59">
        <v>1416.1770000000001</v>
      </c>
      <c r="J39" s="245">
        <v>2456.4789999999998</v>
      </c>
      <c r="K39" s="4">
        <f t="shared" ref="K39:K61" si="28">I39/$I$62</f>
        <v>0.1292655966468168</v>
      </c>
      <c r="L39" s="247">
        <f t="shared" ref="L39:L61" si="29">J39/$J$62</f>
        <v>0.21320099049696081</v>
      </c>
      <c r="M39" s="87">
        <f>(J39-I39)/I39</f>
        <v>0.73458473058099349</v>
      </c>
      <c r="N39" s="101">
        <f>(L39-K39)/K39</f>
        <v>0.64932507973853792</v>
      </c>
      <c r="P39" s="49">
        <f t="shared" ref="P39:Q62" si="30">(I39/B39)*10</f>
        <v>2.6002981890158479</v>
      </c>
      <c r="Q39" s="253">
        <f t="shared" si="30"/>
        <v>2.2400825459008828</v>
      </c>
      <c r="R39" s="104">
        <f t="shared" si="9"/>
        <v>-0.13852859054264782</v>
      </c>
    </row>
    <row r="40" spans="1:18" ht="20.100000000000001" customHeight="1" x14ac:dyDescent="0.25">
      <c r="A40" s="57" t="s">
        <v>148</v>
      </c>
      <c r="B40" s="25">
        <v>5754.42</v>
      </c>
      <c r="C40" s="223">
        <v>6561.5300000000007</v>
      </c>
      <c r="D40" s="4">
        <f t="shared" si="26"/>
        <v>0.12910713696764864</v>
      </c>
      <c r="E40" s="229">
        <f t="shared" si="27"/>
        <v>0.13648474400205182</v>
      </c>
      <c r="F40" s="87">
        <f t="shared" ref="F40:F62" si="31">(C40-B40)/B40</f>
        <v>0.14025913993069686</v>
      </c>
      <c r="G40" s="83">
        <f t="shared" ref="G40:G61" si="32">(E40-D40)/D40</f>
        <v>5.7143293606238411E-2</v>
      </c>
      <c r="I40" s="25">
        <v>1392.01</v>
      </c>
      <c r="J40" s="223">
        <v>1743.1589999999999</v>
      </c>
      <c r="K40" s="4">
        <f t="shared" si="28"/>
        <v>0.12705968476280538</v>
      </c>
      <c r="L40" s="229">
        <f t="shared" si="29"/>
        <v>0.1512910248342004</v>
      </c>
      <c r="M40" s="87">
        <f t="shared" ref="M40:M62" si="33">(J40-I40)/I40</f>
        <v>0.25226040042815778</v>
      </c>
      <c r="N40" s="83">
        <f t="shared" ref="N40:N43" si="34">(L40-K40)/K40</f>
        <v>0.19070832826816789</v>
      </c>
      <c r="P40" s="49">
        <f t="shared" si="30"/>
        <v>2.4190274606302635</v>
      </c>
      <c r="Q40" s="254">
        <f t="shared" si="30"/>
        <v>2.6566349616629044</v>
      </c>
      <c r="R40" s="92">
        <f t="shared" si="9"/>
        <v>9.8224391785421722E-2</v>
      </c>
    </row>
    <row r="41" spans="1:18" ht="20.100000000000001" customHeight="1" x14ac:dyDescent="0.25">
      <c r="A41" s="57" t="s">
        <v>155</v>
      </c>
      <c r="B41" s="25">
        <v>6309.76</v>
      </c>
      <c r="C41" s="223">
        <v>7460.88</v>
      </c>
      <c r="D41" s="4">
        <f t="shared" si="26"/>
        <v>0.14156683880443047</v>
      </c>
      <c r="E41" s="229">
        <f t="shared" si="27"/>
        <v>0.15519189835755201</v>
      </c>
      <c r="F41" s="87">
        <f t="shared" si="31"/>
        <v>0.1824348311187747</v>
      </c>
      <c r="G41" s="83">
        <f t="shared" si="32"/>
        <v>9.6244711460599028E-2</v>
      </c>
      <c r="I41" s="25">
        <v>1504.8799999999999</v>
      </c>
      <c r="J41" s="223">
        <v>1654.7459999999999</v>
      </c>
      <c r="K41" s="4">
        <f t="shared" si="28"/>
        <v>0.13736221608023688</v>
      </c>
      <c r="L41" s="229">
        <f t="shared" si="29"/>
        <v>0.14361754617926062</v>
      </c>
      <c r="M41" s="87">
        <f t="shared" si="33"/>
        <v>9.9586678007548779E-2</v>
      </c>
      <c r="N41" s="83">
        <f t="shared" si="34"/>
        <v>4.5538942785910169E-2</v>
      </c>
      <c r="P41" s="49">
        <f t="shared" si="30"/>
        <v>2.3850035500557865</v>
      </c>
      <c r="Q41" s="254">
        <f t="shared" si="30"/>
        <v>2.2178965483964355</v>
      </c>
      <c r="R41" s="92">
        <f t="shared" si="9"/>
        <v>-7.0065724495647935E-2</v>
      </c>
    </row>
    <row r="42" spans="1:18" ht="20.100000000000001" customHeight="1" x14ac:dyDescent="0.25">
      <c r="A42" s="57" t="s">
        <v>142</v>
      </c>
      <c r="B42" s="25">
        <v>6685.5199999999986</v>
      </c>
      <c r="C42" s="223">
        <v>4881.63</v>
      </c>
      <c r="D42" s="4">
        <f t="shared" si="26"/>
        <v>0.14999745349487076</v>
      </c>
      <c r="E42" s="229">
        <f t="shared" si="27"/>
        <v>0.10154156437031243</v>
      </c>
      <c r="F42" s="87">
        <f t="shared" si="31"/>
        <v>-0.26982044777369579</v>
      </c>
      <c r="G42" s="83">
        <f t="shared" si="32"/>
        <v>-0.32304474506439068</v>
      </c>
      <c r="I42" s="25">
        <v>1423.452</v>
      </c>
      <c r="J42" s="223">
        <v>1088.9470000000001</v>
      </c>
      <c r="K42" s="4">
        <f t="shared" si="28"/>
        <v>0.12992964303057078</v>
      </c>
      <c r="L42" s="229">
        <f t="shared" si="29"/>
        <v>9.4511118962830154E-2</v>
      </c>
      <c r="M42" s="87">
        <f t="shared" si="33"/>
        <v>-0.23499563034088952</v>
      </c>
      <c r="N42" s="83">
        <f t="shared" si="34"/>
        <v>-0.27259771705373731</v>
      </c>
      <c r="P42" s="49">
        <f t="shared" si="30"/>
        <v>2.1291567447259157</v>
      </c>
      <c r="Q42" s="254">
        <f t="shared" si="30"/>
        <v>2.2307036788941401</v>
      </c>
      <c r="R42" s="92">
        <f t="shared" si="9"/>
        <v>4.7693498573913827E-2</v>
      </c>
    </row>
    <row r="43" spans="1:18" ht="20.100000000000001" customHeight="1" x14ac:dyDescent="0.25">
      <c r="A43" s="57" t="s">
        <v>145</v>
      </c>
      <c r="B43" s="25">
        <v>4478.7099999999991</v>
      </c>
      <c r="C43" s="223">
        <v>3263.2500000000005</v>
      </c>
      <c r="D43" s="4">
        <f t="shared" si="26"/>
        <v>0.1004850923999947</v>
      </c>
      <c r="E43" s="229">
        <f t="shared" si="27"/>
        <v>6.7878046867833511E-2</v>
      </c>
      <c r="F43" s="87">
        <f t="shared" si="31"/>
        <v>-0.27138618039569407</v>
      </c>
      <c r="G43" s="83">
        <f t="shared" si="32"/>
        <v>-0.32449634819824191</v>
      </c>
      <c r="I43" s="25">
        <v>1154.0229999999999</v>
      </c>
      <c r="J43" s="223">
        <v>1009.742</v>
      </c>
      <c r="K43" s="4">
        <f t="shared" si="28"/>
        <v>0.10533674225689969</v>
      </c>
      <c r="L43" s="229">
        <f t="shared" si="29"/>
        <v>8.7636814540805033E-2</v>
      </c>
      <c r="M43" s="87">
        <f t="shared" si="33"/>
        <v>-0.12502437126469745</v>
      </c>
      <c r="N43" s="83">
        <f t="shared" si="34"/>
        <v>-0.16803185039582227</v>
      </c>
      <c r="P43" s="49">
        <f t="shared" ref="P43:P60" si="35">(I43/B43)*10</f>
        <v>2.576686144001286</v>
      </c>
      <c r="Q43" s="254">
        <f t="shared" ref="Q43:Q60" si="36">(J43/C43)*10</f>
        <v>3.0942833065195736</v>
      </c>
      <c r="R43" s="92">
        <f t="shared" ref="R43:R60" si="37">(Q43-P43)/P43</f>
        <v>0.20087706984542594</v>
      </c>
    </row>
    <row r="44" spans="1:18" ht="20.100000000000001" customHeight="1" x14ac:dyDescent="0.25">
      <c r="A44" s="57" t="s">
        <v>144</v>
      </c>
      <c r="B44" s="25">
        <v>3124.7000000000007</v>
      </c>
      <c r="C44" s="223">
        <v>3245.58</v>
      </c>
      <c r="D44" s="4">
        <f t="shared" si="26"/>
        <v>7.0106295835690099E-2</v>
      </c>
      <c r="E44" s="229">
        <f t="shared" si="27"/>
        <v>6.7510497618418153E-2</v>
      </c>
      <c r="F44" s="87">
        <f t="shared" ref="F44:F57" si="38">(C44-B44)/B44</f>
        <v>3.8685313790123584E-2</v>
      </c>
      <c r="G44" s="83">
        <f t="shared" ref="G44:G57" si="39">(E44-D44)/D44</f>
        <v>-3.7026606331559506E-2</v>
      </c>
      <c r="I44" s="25">
        <v>814.38099999999997</v>
      </c>
      <c r="J44" s="223">
        <v>881.74000000000012</v>
      </c>
      <c r="K44" s="4">
        <f t="shared" si="28"/>
        <v>7.4334949559858185E-2</v>
      </c>
      <c r="L44" s="229">
        <f t="shared" si="29"/>
        <v>7.6527355357318458E-2</v>
      </c>
      <c r="M44" s="87">
        <f t="shared" ref="M44:M59" si="40">(J44-I44)/I44</f>
        <v>8.2711900203958771E-2</v>
      </c>
      <c r="N44" s="83">
        <f t="shared" ref="N44:N59" si="41">(L44-K44)/K44</f>
        <v>2.9493607118073566E-2</v>
      </c>
      <c r="P44" s="49">
        <f t="shared" si="35"/>
        <v>2.6062694018625781</v>
      </c>
      <c r="Q44" s="254">
        <f t="shared" si="36"/>
        <v>2.7167409214993938</v>
      </c>
      <c r="R44" s="92">
        <f t="shared" si="37"/>
        <v>4.2386838274610823E-2</v>
      </c>
    </row>
    <row r="45" spans="1:18" ht="20.100000000000001" customHeight="1" x14ac:dyDescent="0.25">
      <c r="A45" s="57" t="s">
        <v>157</v>
      </c>
      <c r="B45" s="25">
        <v>3016.71</v>
      </c>
      <c r="C45" s="223">
        <v>3129.65</v>
      </c>
      <c r="D45" s="4">
        <f t="shared" si="26"/>
        <v>6.7683413995098612E-2</v>
      </c>
      <c r="E45" s="229">
        <f t="shared" si="27"/>
        <v>6.5099066691156088E-2</v>
      </c>
      <c r="F45" s="87">
        <f t="shared" si="38"/>
        <v>3.7438136247766624E-2</v>
      </c>
      <c r="G45" s="83">
        <f t="shared" si="39"/>
        <v>-3.8182874524173287E-2</v>
      </c>
      <c r="I45" s="25">
        <v>799.15899999999999</v>
      </c>
      <c r="J45" s="223">
        <v>839.46500000000003</v>
      </c>
      <c r="K45" s="4">
        <f t="shared" si="28"/>
        <v>7.2945518074840537E-2</v>
      </c>
      <c r="L45" s="229">
        <f t="shared" si="29"/>
        <v>7.2858253413740248E-2</v>
      </c>
      <c r="M45" s="87">
        <f t="shared" si="40"/>
        <v>5.0435520340758273E-2</v>
      </c>
      <c r="N45" s="83">
        <f t="shared" si="41"/>
        <v>-1.1962991476838578E-3</v>
      </c>
      <c r="P45" s="49">
        <f t="shared" si="35"/>
        <v>2.64910780287134</v>
      </c>
      <c r="Q45" s="254">
        <f t="shared" si="36"/>
        <v>2.6822967424472384</v>
      </c>
      <c r="R45" s="92">
        <f t="shared" si="37"/>
        <v>1.2528346162404291E-2</v>
      </c>
    </row>
    <row r="46" spans="1:18" ht="20.100000000000001" customHeight="1" x14ac:dyDescent="0.25">
      <c r="A46" s="57" t="s">
        <v>149</v>
      </c>
      <c r="B46" s="25">
        <v>3123.9100000000003</v>
      </c>
      <c r="C46" s="223">
        <v>2447.4700000000003</v>
      </c>
      <c r="D46" s="4">
        <f t="shared" si="26"/>
        <v>7.0088571262543795E-2</v>
      </c>
      <c r="E46" s="229">
        <f t="shared" si="27"/>
        <v>5.0909211175244454E-2</v>
      </c>
      <c r="F46" s="87">
        <f t="shared" si="38"/>
        <v>-0.21653632787116145</v>
      </c>
      <c r="G46" s="83">
        <f t="shared" si="39"/>
        <v>-0.27364461483250452</v>
      </c>
      <c r="I46" s="25">
        <v>693.00000000000011</v>
      </c>
      <c r="J46" s="223">
        <v>619.70899999999995</v>
      </c>
      <c r="K46" s="4">
        <f t="shared" si="28"/>
        <v>6.3255552431824583E-2</v>
      </c>
      <c r="L46" s="229">
        <f t="shared" si="29"/>
        <v>5.3785345862871654E-2</v>
      </c>
      <c r="M46" s="87">
        <f t="shared" si="40"/>
        <v>-0.10575901875901898</v>
      </c>
      <c r="N46" s="83">
        <f t="shared" si="41"/>
        <v>-0.14971344340340248</v>
      </c>
      <c r="P46" s="49">
        <f t="shared" si="35"/>
        <v>2.2183737687705474</v>
      </c>
      <c r="Q46" s="254">
        <f t="shared" si="36"/>
        <v>2.5320392078350289</v>
      </c>
      <c r="R46" s="92">
        <f t="shared" si="37"/>
        <v>0.1413943148265403</v>
      </c>
    </row>
    <row r="47" spans="1:18" ht="20.100000000000001" customHeight="1" x14ac:dyDescent="0.25">
      <c r="A47" s="57" t="s">
        <v>153</v>
      </c>
      <c r="B47" s="25">
        <v>943.6</v>
      </c>
      <c r="C47" s="223">
        <v>2858.44</v>
      </c>
      <c r="D47" s="4">
        <f t="shared" si="26"/>
        <v>2.1170768633967153E-2</v>
      </c>
      <c r="E47" s="229">
        <f t="shared" si="27"/>
        <v>5.9457695331001301E-2</v>
      </c>
      <c r="F47" s="87">
        <f t="shared" si="38"/>
        <v>2.0292920729122512</v>
      </c>
      <c r="G47" s="83">
        <f t="shared" si="39"/>
        <v>1.8084807103132388</v>
      </c>
      <c r="I47" s="25">
        <v>296.13900000000007</v>
      </c>
      <c r="J47" s="223">
        <v>388.22300000000007</v>
      </c>
      <c r="K47" s="4">
        <f t="shared" si="28"/>
        <v>2.7030932238972731E-2</v>
      </c>
      <c r="L47" s="229">
        <f t="shared" si="29"/>
        <v>3.369437643623318E-2</v>
      </c>
      <c r="M47" s="87">
        <f t="shared" si="40"/>
        <v>0.31094857482465998</v>
      </c>
      <c r="N47" s="83">
        <f t="shared" si="41"/>
        <v>0.2465118161057431</v>
      </c>
      <c r="P47" s="49">
        <f t="shared" si="35"/>
        <v>3.1383955065705815</v>
      </c>
      <c r="Q47" s="254">
        <f t="shared" si="36"/>
        <v>1.3581638935923093</v>
      </c>
      <c r="R47" s="92">
        <f t="shared" si="37"/>
        <v>-0.56724259554003265</v>
      </c>
    </row>
    <row r="48" spans="1:18" ht="20.100000000000001" customHeight="1" x14ac:dyDescent="0.25">
      <c r="A48" s="57" t="s">
        <v>156</v>
      </c>
      <c r="B48" s="25">
        <v>1746.3699999999997</v>
      </c>
      <c r="C48" s="223">
        <v>1360.09</v>
      </c>
      <c r="D48" s="4">
        <f t="shared" si="26"/>
        <v>3.9181851652502341E-2</v>
      </c>
      <c r="E48" s="229">
        <f t="shared" si="27"/>
        <v>2.8290891830068693E-2</v>
      </c>
      <c r="F48" s="87">
        <f t="shared" si="38"/>
        <v>-0.22119024032707835</v>
      </c>
      <c r="G48" s="83">
        <f t="shared" si="39"/>
        <v>-0.27795929398701857</v>
      </c>
      <c r="I48" s="25">
        <v>437.18800000000005</v>
      </c>
      <c r="J48" s="223">
        <v>351.77099999999996</v>
      </c>
      <c r="K48" s="4">
        <f t="shared" si="28"/>
        <v>3.9905582188404801E-2</v>
      </c>
      <c r="L48" s="229">
        <f t="shared" si="29"/>
        <v>3.0530660196202125E-2</v>
      </c>
      <c r="M48" s="87">
        <f t="shared" si="40"/>
        <v>-0.19537818970328572</v>
      </c>
      <c r="N48" s="83">
        <f t="shared" si="41"/>
        <v>-0.23492758351303311</v>
      </c>
      <c r="P48" s="49">
        <f t="shared" si="35"/>
        <v>2.5034099303125918</v>
      </c>
      <c r="Q48" s="254">
        <f t="shared" si="36"/>
        <v>2.5863803130675174</v>
      </c>
      <c r="R48" s="92">
        <f t="shared" si="37"/>
        <v>3.3142947046057816E-2</v>
      </c>
    </row>
    <row r="49" spans="1:18" ht="20.100000000000001" customHeight="1" x14ac:dyDescent="0.25">
      <c r="A49" s="57" t="s">
        <v>167</v>
      </c>
      <c r="B49" s="25">
        <v>620.98</v>
      </c>
      <c r="C49" s="223">
        <v>621.92999999999995</v>
      </c>
      <c r="D49" s="4">
        <f t="shared" si="26"/>
        <v>1.3932411939721197E-2</v>
      </c>
      <c r="E49" s="229">
        <f t="shared" si="27"/>
        <v>1.2936610338929498E-2</v>
      </c>
      <c r="F49" s="87">
        <f t="shared" si="38"/>
        <v>1.5298399304324321E-3</v>
      </c>
      <c r="G49" s="83">
        <f t="shared" si="39"/>
        <v>-7.1473740878467432E-2</v>
      </c>
      <c r="I49" s="25">
        <v>167.09700000000001</v>
      </c>
      <c r="J49" s="223">
        <v>178.17399999999998</v>
      </c>
      <c r="K49" s="4">
        <f t="shared" si="28"/>
        <v>1.5252255475758428E-2</v>
      </c>
      <c r="L49" s="229">
        <f t="shared" si="29"/>
        <v>1.5463951973864012E-2</v>
      </c>
      <c r="M49" s="87">
        <f t="shared" si="40"/>
        <v>6.6290837058714219E-2</v>
      </c>
      <c r="N49" s="83">
        <f t="shared" si="41"/>
        <v>1.3879684774625563E-2</v>
      </c>
      <c r="P49" s="49">
        <f t="shared" si="35"/>
        <v>2.6908596090051211</v>
      </c>
      <c r="Q49" s="254">
        <f t="shared" si="36"/>
        <v>2.8648561735243518</v>
      </c>
      <c r="R49" s="92">
        <f t="shared" si="37"/>
        <v>6.4662074504719946E-2</v>
      </c>
    </row>
    <row r="50" spans="1:18" ht="20.100000000000001" customHeight="1" x14ac:dyDescent="0.25">
      <c r="A50" s="57" t="s">
        <v>165</v>
      </c>
      <c r="B50" s="25">
        <v>838.43000000000006</v>
      </c>
      <c r="C50" s="223">
        <v>674.57</v>
      </c>
      <c r="D50" s="4">
        <f t="shared" si="26"/>
        <v>1.8811156788657354E-2</v>
      </c>
      <c r="E50" s="229">
        <f t="shared" si="27"/>
        <v>1.403156180974012E-2</v>
      </c>
      <c r="F50" s="87">
        <f t="shared" si="38"/>
        <v>-0.19543670908722255</v>
      </c>
      <c r="G50" s="83">
        <f t="shared" si="39"/>
        <v>-0.25408299088757835</v>
      </c>
      <c r="I50" s="25">
        <v>173.20699999999999</v>
      </c>
      <c r="J50" s="223">
        <v>138.411</v>
      </c>
      <c r="K50" s="4">
        <f t="shared" si="28"/>
        <v>1.5809963160258352E-2</v>
      </c>
      <c r="L50" s="229">
        <f t="shared" si="29"/>
        <v>1.2012869760203465E-2</v>
      </c>
      <c r="M50" s="87">
        <f t="shared" si="40"/>
        <v>-0.2008925736257772</v>
      </c>
      <c r="N50" s="83">
        <f t="shared" si="41"/>
        <v>-0.24017092017011618</v>
      </c>
      <c r="P50" s="49">
        <f t="shared" si="35"/>
        <v>2.0658492658898178</v>
      </c>
      <c r="Q50" s="254">
        <f t="shared" si="36"/>
        <v>2.0518404316824048</v>
      </c>
      <c r="R50" s="92">
        <f t="shared" si="37"/>
        <v>-6.7811502217123079E-3</v>
      </c>
    </row>
    <row r="51" spans="1:18" ht="20.100000000000001" customHeight="1" x14ac:dyDescent="0.25">
      <c r="A51" s="57" t="s">
        <v>169</v>
      </c>
      <c r="B51" s="25">
        <v>184.39</v>
      </c>
      <c r="C51" s="223">
        <v>170.19</v>
      </c>
      <c r="D51" s="4">
        <f t="shared" si="26"/>
        <v>4.1370051170169595E-3</v>
      </c>
      <c r="E51" s="229">
        <f t="shared" si="27"/>
        <v>3.540079612789882E-3</v>
      </c>
      <c r="F51" s="87">
        <f t="shared" si="38"/>
        <v>-7.7010683876565914E-2</v>
      </c>
      <c r="G51" s="83">
        <f t="shared" si="39"/>
        <v>-0.14428928351374587</v>
      </c>
      <c r="I51" s="25">
        <v>43.615000000000002</v>
      </c>
      <c r="J51" s="223">
        <v>43.795999999999999</v>
      </c>
      <c r="K51" s="4">
        <f t="shared" si="28"/>
        <v>3.9810835776537216E-3</v>
      </c>
      <c r="L51" s="229">
        <f t="shared" si="29"/>
        <v>3.8011115013826279E-3</v>
      </c>
      <c r="M51" s="87">
        <f t="shared" si="40"/>
        <v>4.1499484122434344E-3</v>
      </c>
      <c r="N51" s="83">
        <f t="shared" si="41"/>
        <v>-4.5206806830506534E-2</v>
      </c>
      <c r="P51" s="49">
        <f t="shared" si="35"/>
        <v>2.3653668854059333</v>
      </c>
      <c r="Q51" s="254">
        <f t="shared" si="36"/>
        <v>2.5733591867912331</v>
      </c>
      <c r="R51" s="92">
        <f t="shared" si="37"/>
        <v>8.7932363756587001E-2</v>
      </c>
    </row>
    <row r="52" spans="1:18" ht="20.100000000000001" customHeight="1" x14ac:dyDescent="0.25">
      <c r="A52" s="57" t="s">
        <v>161</v>
      </c>
      <c r="B52" s="25">
        <v>1298.2499999999998</v>
      </c>
      <c r="C52" s="223">
        <v>129.6</v>
      </c>
      <c r="D52" s="4">
        <f t="shared" si="26"/>
        <v>2.9127755806536509E-2</v>
      </c>
      <c r="E52" s="229">
        <f t="shared" si="27"/>
        <v>2.69577717737569E-3</v>
      </c>
      <c r="F52" s="87">
        <f t="shared" si="38"/>
        <v>-0.90017331022530334</v>
      </c>
      <c r="G52" s="83">
        <f t="shared" si="39"/>
        <v>-0.90744988404596771</v>
      </c>
      <c r="I52" s="25">
        <v>345.78300000000002</v>
      </c>
      <c r="J52" s="223">
        <v>35.826000000000001</v>
      </c>
      <c r="K52" s="4">
        <f t="shared" si="28"/>
        <v>3.156232999499798E-2</v>
      </c>
      <c r="L52" s="229">
        <f t="shared" si="29"/>
        <v>3.1093848901391457E-3</v>
      </c>
      <c r="M52" s="87">
        <f t="shared" si="40"/>
        <v>-0.89639166760656241</v>
      </c>
      <c r="N52" s="83">
        <f t="shared" si="41"/>
        <v>-0.901484304529104</v>
      </c>
      <c r="P52" s="49">
        <f t="shared" si="35"/>
        <v>2.6634546504910461</v>
      </c>
      <c r="Q52" s="254">
        <f t="shared" si="36"/>
        <v>2.7643518518518522</v>
      </c>
      <c r="R52" s="92">
        <f t="shared" si="37"/>
        <v>3.7882079705094357E-2</v>
      </c>
    </row>
    <row r="53" spans="1:18" ht="20.100000000000001" customHeight="1" x14ac:dyDescent="0.25">
      <c r="A53" s="57" t="s">
        <v>174</v>
      </c>
      <c r="B53" s="25">
        <v>376.45</v>
      </c>
      <c r="C53" s="223">
        <v>105.96000000000001</v>
      </c>
      <c r="D53" s="4">
        <f t="shared" si="26"/>
        <v>8.446095646732656E-3</v>
      </c>
      <c r="E53" s="229">
        <f t="shared" si="27"/>
        <v>2.2040474515025322E-3</v>
      </c>
      <c r="F53" s="87">
        <f t="shared" si="38"/>
        <v>-0.71852835701952456</v>
      </c>
      <c r="G53" s="83">
        <f t="shared" si="39"/>
        <v>-0.73904540705087085</v>
      </c>
      <c r="I53" s="25">
        <v>98.809000000000012</v>
      </c>
      <c r="J53" s="223">
        <v>26.901999999999997</v>
      </c>
      <c r="K53" s="4">
        <f t="shared" si="28"/>
        <v>9.0190734202541915E-3</v>
      </c>
      <c r="L53" s="229">
        <f t="shared" si="29"/>
        <v>2.3348593846514625E-3</v>
      </c>
      <c r="M53" s="87">
        <f t="shared" si="40"/>
        <v>-0.72773735186066046</v>
      </c>
      <c r="N53" s="83">
        <f t="shared" si="41"/>
        <v>-0.74111981620993861</v>
      </c>
      <c r="P53" s="49">
        <f t="shared" si="35"/>
        <v>2.6247576039314651</v>
      </c>
      <c r="Q53" s="254">
        <f t="shared" si="36"/>
        <v>2.5388825972064928</v>
      </c>
      <c r="R53" s="92">
        <f t="shared" si="37"/>
        <v>-3.2717309437010608E-2</v>
      </c>
    </row>
    <row r="54" spans="1:18" ht="20.100000000000001" customHeight="1" x14ac:dyDescent="0.25">
      <c r="A54" s="57" t="s">
        <v>168</v>
      </c>
      <c r="B54" s="25">
        <v>139.32</v>
      </c>
      <c r="C54" s="223">
        <v>41.029999999999994</v>
      </c>
      <c r="D54" s="4">
        <f t="shared" si="26"/>
        <v>3.1258070009371592E-3</v>
      </c>
      <c r="E54" s="229">
        <f t="shared" si="27"/>
        <v>8.5345476533738084E-4</v>
      </c>
      <c r="F54" s="87">
        <f t="shared" si="38"/>
        <v>-0.70549813379270743</v>
      </c>
      <c r="G54" s="83">
        <f t="shared" si="39"/>
        <v>-0.72696498373651874</v>
      </c>
      <c r="I54" s="25">
        <v>51.048000000000009</v>
      </c>
      <c r="J54" s="223">
        <v>22.956</v>
      </c>
      <c r="K54" s="4">
        <f t="shared" si="28"/>
        <v>4.6595518622507669E-3</v>
      </c>
      <c r="L54" s="229">
        <f t="shared" si="29"/>
        <v>1.9923809394862455E-3</v>
      </c>
      <c r="M54" s="87">
        <f t="shared" si="40"/>
        <v>-0.55030559473436769</v>
      </c>
      <c r="N54" s="83">
        <f t="shared" si="41"/>
        <v>-0.57240932210080853</v>
      </c>
      <c r="P54" s="49">
        <f t="shared" si="35"/>
        <v>3.6640826873385017</v>
      </c>
      <c r="Q54" s="254">
        <f t="shared" si="36"/>
        <v>5.5949305386302717</v>
      </c>
      <c r="R54" s="92">
        <f t="shared" si="37"/>
        <v>0.52696623303943224</v>
      </c>
    </row>
    <row r="55" spans="1:18" ht="20.100000000000001" customHeight="1" x14ac:dyDescent="0.25">
      <c r="A55" s="57" t="s">
        <v>191</v>
      </c>
      <c r="B55" s="25">
        <v>5.62</v>
      </c>
      <c r="C55" s="223">
        <v>63</v>
      </c>
      <c r="D55" s="4">
        <f t="shared" si="26"/>
        <v>1.2609126719255551E-4</v>
      </c>
      <c r="E55" s="229">
        <f t="shared" si="27"/>
        <v>1.3104472390020718E-3</v>
      </c>
      <c r="F55" s="87">
        <f t="shared" si="38"/>
        <v>10.209964412811388</v>
      </c>
      <c r="G55" s="83">
        <f t="shared" si="39"/>
        <v>9.3928469288905774</v>
      </c>
      <c r="I55" s="25">
        <v>2.056</v>
      </c>
      <c r="J55" s="223">
        <v>15.044</v>
      </c>
      <c r="K55" s="4">
        <f t="shared" si="28"/>
        <v>1.8766726666642327E-4</v>
      </c>
      <c r="L55" s="229">
        <f t="shared" si="29"/>
        <v>1.3056882232806708E-3</v>
      </c>
      <c r="M55" s="87">
        <f t="shared" si="40"/>
        <v>6.3171206225680931</v>
      </c>
      <c r="N55" s="83">
        <f t="shared" si="41"/>
        <v>5.9574638479789819</v>
      </c>
      <c r="P55" s="49">
        <f t="shared" si="35"/>
        <v>3.6583629893238436</v>
      </c>
      <c r="Q55" s="254">
        <f t="shared" si="36"/>
        <v>2.3879365079365082</v>
      </c>
      <c r="R55" s="92">
        <f t="shared" si="37"/>
        <v>-0.3472663825582113</v>
      </c>
    </row>
    <row r="56" spans="1:18" ht="20.100000000000001" customHeight="1" x14ac:dyDescent="0.25">
      <c r="A56" s="57" t="s">
        <v>171</v>
      </c>
      <c r="B56" s="25">
        <v>70.14</v>
      </c>
      <c r="C56" s="223">
        <v>32.22</v>
      </c>
      <c r="D56" s="4">
        <f t="shared" si="26"/>
        <v>1.5736728613675881E-3</v>
      </c>
      <c r="E56" s="229">
        <f t="shared" si="27"/>
        <v>6.702001593753452E-4</v>
      </c>
      <c r="F56" s="87">
        <f t="shared" si="38"/>
        <v>-0.54063301967493582</v>
      </c>
      <c r="G56" s="83">
        <f t="shared" si="39"/>
        <v>-0.57411722866408654</v>
      </c>
      <c r="I56" s="25">
        <v>42.018999999999998</v>
      </c>
      <c r="J56" s="223">
        <v>8.6880000000000006</v>
      </c>
      <c r="K56" s="4">
        <f t="shared" si="28"/>
        <v>3.8354041235683068E-3</v>
      </c>
      <c r="L56" s="229">
        <f t="shared" si="29"/>
        <v>7.540427601610255E-4</v>
      </c>
      <c r="M56" s="87">
        <f t="shared" si="40"/>
        <v>-0.79323639306028215</v>
      </c>
      <c r="N56" s="83">
        <f t="shared" si="41"/>
        <v>-0.80339939785550052</v>
      </c>
      <c r="P56" s="49">
        <f t="shared" si="35"/>
        <v>5.990732820074137</v>
      </c>
      <c r="Q56" s="254">
        <f t="shared" si="36"/>
        <v>2.6964618249534453</v>
      </c>
      <c r="R56" s="92">
        <f t="shared" si="37"/>
        <v>-0.54989449439007432</v>
      </c>
    </row>
    <row r="57" spans="1:18" ht="20.100000000000001" customHeight="1" x14ac:dyDescent="0.25">
      <c r="A57" s="57" t="s">
        <v>197</v>
      </c>
      <c r="B57" s="25">
        <v>0.92999999999999994</v>
      </c>
      <c r="C57" s="223">
        <v>33.590000000000011</v>
      </c>
      <c r="D57" s="4">
        <f t="shared" si="26"/>
        <v>2.0865636741828583E-5</v>
      </c>
      <c r="E57" s="229">
        <f t="shared" si="27"/>
        <v>6.9869718663618412E-4</v>
      </c>
      <c r="F57" s="87">
        <f t="shared" si="38"/>
        <v>35.118279569892486</v>
      </c>
      <c r="G57" s="83">
        <f t="shared" si="39"/>
        <v>32.485543493409494</v>
      </c>
      <c r="I57" s="25">
        <v>0.57400000000000007</v>
      </c>
      <c r="J57" s="223">
        <v>6.9239999999999995</v>
      </c>
      <c r="K57" s="4">
        <f t="shared" si="28"/>
        <v>5.2393487872824399E-5</v>
      </c>
      <c r="L57" s="229">
        <f t="shared" si="29"/>
        <v>6.0094291797363497E-4</v>
      </c>
      <c r="M57" s="87">
        <f t="shared" si="40"/>
        <v>11.06271777003484</v>
      </c>
      <c r="N57" s="83">
        <f t="shared" si="41"/>
        <v>10.469801732465568</v>
      </c>
      <c r="P57" s="49">
        <f t="shared" si="35"/>
        <v>6.1720430107526889</v>
      </c>
      <c r="Q57" s="254">
        <f t="shared" si="36"/>
        <v>2.0613277761238455</v>
      </c>
      <c r="R57" s="92">
        <f t="shared" si="37"/>
        <v>-0.66602180630746055</v>
      </c>
    </row>
    <row r="58" spans="1:18" ht="20.100000000000001" customHeight="1" x14ac:dyDescent="0.25">
      <c r="A58" s="57" t="s">
        <v>196</v>
      </c>
      <c r="B58" s="25"/>
      <c r="C58" s="223">
        <v>12.7</v>
      </c>
      <c r="D58" s="4">
        <f t="shared" si="26"/>
        <v>0</v>
      </c>
      <c r="E58" s="229">
        <f t="shared" si="27"/>
        <v>2.641695227829573E-4</v>
      </c>
      <c r="F58" s="87"/>
      <c r="G58" s="83"/>
      <c r="I58" s="25"/>
      <c r="J58" s="223">
        <v>4.601</v>
      </c>
      <c r="K58" s="4">
        <f t="shared" si="28"/>
        <v>0</v>
      </c>
      <c r="L58" s="229">
        <f t="shared" si="29"/>
        <v>3.9932674257606794E-4</v>
      </c>
      <c r="M58" s="87"/>
      <c r="N58" s="83"/>
      <c r="P58" s="49"/>
      <c r="Q58" s="254">
        <f t="shared" si="36"/>
        <v>3.6228346456692915</v>
      </c>
      <c r="R58" s="92"/>
    </row>
    <row r="59" spans="1:18" ht="20.100000000000001" customHeight="1" x14ac:dyDescent="0.25">
      <c r="A59" s="57" t="s">
        <v>175</v>
      </c>
      <c r="B59" s="25">
        <v>243.52999999999997</v>
      </c>
      <c r="C59" s="223">
        <v>9.57</v>
      </c>
      <c r="D59" s="4">
        <f t="shared" si="26"/>
        <v>5.4638801244489398E-3</v>
      </c>
      <c r="E59" s="229">
        <f t="shared" si="27"/>
        <v>1.9906317582936233E-4</v>
      </c>
      <c r="F59" s="87">
        <f t="shared" ref="F59" si="42">(C59-B59)/B59</f>
        <v>-0.96070299347103028</v>
      </c>
      <c r="G59" s="83">
        <f t="shared" ref="G59" si="43">(E59-D59)/D59</f>
        <v>-0.96356743352793839</v>
      </c>
      <c r="I59" s="25">
        <v>59.150999999999996</v>
      </c>
      <c r="J59" s="223">
        <v>2.984</v>
      </c>
      <c r="K59" s="4">
        <f t="shared" si="28"/>
        <v>5.3991763086505846E-3</v>
      </c>
      <c r="L59" s="229">
        <f t="shared" si="29"/>
        <v>2.5898522057095998E-4</v>
      </c>
      <c r="M59" s="87">
        <f t="shared" si="40"/>
        <v>-0.94955283934337542</v>
      </c>
      <c r="N59" s="83">
        <f t="shared" si="41"/>
        <v>-0.95203245721833307</v>
      </c>
      <c r="P59" s="49">
        <f t="shared" si="35"/>
        <v>2.4288999301934053</v>
      </c>
      <c r="Q59" s="254">
        <f t="shared" si="36"/>
        <v>3.1180773249738762</v>
      </c>
      <c r="R59" s="92">
        <f t="shared" si="37"/>
        <v>0.28374054699140855</v>
      </c>
    </row>
    <row r="60" spans="1:18" ht="20.100000000000001" customHeight="1" x14ac:dyDescent="0.25">
      <c r="A60" s="57" t="s">
        <v>173</v>
      </c>
      <c r="B60" s="25">
        <v>40.43</v>
      </c>
      <c r="C60" s="223">
        <v>1.07</v>
      </c>
      <c r="D60" s="4">
        <f t="shared" si="26"/>
        <v>9.0709429405605338E-4</v>
      </c>
      <c r="E60" s="229">
        <f t="shared" si="27"/>
        <v>2.2256802313209791E-5</v>
      </c>
      <c r="F60" s="87">
        <f t="shared" ref="F60" si="44">(C60-B60)/B60</f>
        <v>-0.97353450408112785</v>
      </c>
      <c r="G60" s="83">
        <f t="shared" ref="G60" si="45">(E60-D60)/D60</f>
        <v>-0.97546362879906456</v>
      </c>
      <c r="I60" s="25">
        <v>10.929</v>
      </c>
      <c r="J60" s="223">
        <v>1.3779999999999997</v>
      </c>
      <c r="K60" s="4">
        <f t="shared" si="28"/>
        <v>9.9757566021271404E-4</v>
      </c>
      <c r="L60" s="229">
        <f t="shared" si="29"/>
        <v>1.195984027971792E-4</v>
      </c>
      <c r="M60" s="87">
        <f t="shared" ref="M60:M61" si="46">(J60-I60)/I60</f>
        <v>-0.87391344130295545</v>
      </c>
      <c r="N60" s="83">
        <f t="shared" ref="N60:N61" si="47">(L60-K60)/K60</f>
        <v>-0.8801109453976883</v>
      </c>
      <c r="P60" s="49">
        <f t="shared" si="35"/>
        <v>2.703190699975266</v>
      </c>
      <c r="Q60" s="254">
        <f t="shared" si="36"/>
        <v>12.878504672897193</v>
      </c>
      <c r="R60" s="92">
        <f t="shared" si="37"/>
        <v>3.7641865122630938</v>
      </c>
    </row>
    <row r="61" spans="1:18" ht="20.100000000000001" customHeight="1" thickBot="1" x14ac:dyDescent="0.3">
      <c r="A61" s="14" t="s">
        <v>18</v>
      </c>
      <c r="B61" s="25">
        <f>B62-SUM(B39:B60)</f>
        <v>122.50999999998749</v>
      </c>
      <c r="C61" s="223">
        <f>C62-SUM(C39:C60)</f>
        <v>5.2199999999938882</v>
      </c>
      <c r="D61" s="4">
        <f t="shared" si="26"/>
        <v>2.7486550077861919E-3</v>
      </c>
      <c r="E61" s="229">
        <f t="shared" si="27"/>
        <v>1.0857991408861595E-4</v>
      </c>
      <c r="F61" s="87">
        <f t="shared" si="31"/>
        <v>-0.95739123336875009</v>
      </c>
      <c r="G61" s="83">
        <f t="shared" si="32"/>
        <v>-0.96049707446695243</v>
      </c>
      <c r="I61" s="25">
        <f>I62-SUM(I39:I60)</f>
        <v>30.862999999999374</v>
      </c>
      <c r="J61" s="223">
        <f>J62-SUM(J39:J60)</f>
        <v>2.227999999997337</v>
      </c>
      <c r="K61" s="4">
        <f t="shared" si="28"/>
        <v>2.8171083906253424E-3</v>
      </c>
      <c r="L61" s="229">
        <f t="shared" si="29"/>
        <v>1.9337100249041861E-4</v>
      </c>
      <c r="M61" s="87">
        <f t="shared" si="46"/>
        <v>-0.92780999902804706</v>
      </c>
      <c r="N61" s="83">
        <f t="shared" si="47"/>
        <v>-0.93135833781408239</v>
      </c>
      <c r="P61" s="49">
        <f t="shared" ref="P61" si="48">(I61/B61)*10</f>
        <v>2.5192229205781178</v>
      </c>
      <c r="Q61" s="254">
        <f t="shared" ref="Q61" si="49">(J61/C61)*10</f>
        <v>4.2681992337163708</v>
      </c>
      <c r="R61" s="92">
        <f t="shared" ref="R61" si="50">(Q61-P61)/P61</f>
        <v>0.6942523025063988</v>
      </c>
    </row>
    <row r="62" spans="1:18" ht="26.25" customHeight="1" thickBot="1" x14ac:dyDescent="0.3">
      <c r="A62" s="18" t="s">
        <v>19</v>
      </c>
      <c r="B62" s="61">
        <v>44570.889999999992</v>
      </c>
      <c r="C62" s="251">
        <v>48075.189999999995</v>
      </c>
      <c r="D62" s="58">
        <f>SUM(D39:D61)</f>
        <v>0.99999999999999967</v>
      </c>
      <c r="E62" s="252">
        <f>SUM(E39:E61)</f>
        <v>1</v>
      </c>
      <c r="F62" s="97">
        <f t="shared" si="31"/>
        <v>7.8623065413322535E-2</v>
      </c>
      <c r="G62" s="99">
        <v>0</v>
      </c>
      <c r="H62" s="2"/>
      <c r="I62" s="61">
        <v>10955.56</v>
      </c>
      <c r="J62" s="251">
        <v>11521.893000000002</v>
      </c>
      <c r="K62" s="58">
        <f>SUM(K39:K61)</f>
        <v>1</v>
      </c>
      <c r="L62" s="252">
        <f>SUM(L39:L61)</f>
        <v>0.99999999999999956</v>
      </c>
      <c r="M62" s="97">
        <f t="shared" si="33"/>
        <v>5.1693660570523312E-2</v>
      </c>
      <c r="N62" s="99">
        <v>0</v>
      </c>
      <c r="O62" s="2"/>
      <c r="P62" s="40">
        <f t="shared" si="30"/>
        <v>2.4580079060570705</v>
      </c>
      <c r="Q62" s="244">
        <f t="shared" si="30"/>
        <v>2.3966401380836984</v>
      </c>
      <c r="R62" s="98">
        <f t="shared" si="9"/>
        <v>-2.496646484421329E-2</v>
      </c>
    </row>
    <row r="64" spans="1:18" ht="15.75" thickBot="1" x14ac:dyDescent="0.3"/>
    <row r="65" spans="1:18" x14ac:dyDescent="0.25">
      <c r="A65" s="394" t="s">
        <v>16</v>
      </c>
      <c r="B65" s="378" t="s">
        <v>1</v>
      </c>
      <c r="C65" s="374"/>
      <c r="D65" s="378" t="s">
        <v>13</v>
      </c>
      <c r="E65" s="374"/>
      <c r="F65" s="397" t="s">
        <v>136</v>
      </c>
      <c r="G65" s="393"/>
      <c r="I65" s="398" t="s">
        <v>20</v>
      </c>
      <c r="J65" s="399"/>
      <c r="K65" s="378" t="s">
        <v>13</v>
      </c>
      <c r="L65" s="380"/>
      <c r="M65" s="392" t="s">
        <v>136</v>
      </c>
      <c r="N65" s="393"/>
      <c r="P65" s="373" t="s">
        <v>23</v>
      </c>
      <c r="Q65" s="374"/>
      <c r="R65" s="208" t="s">
        <v>0</v>
      </c>
    </row>
    <row r="66" spans="1:18" x14ac:dyDescent="0.25">
      <c r="A66" s="395"/>
      <c r="B66" s="381" t="str">
        <f>B5</f>
        <v>jan-mar</v>
      </c>
      <c r="C66" s="382"/>
      <c r="D66" s="381" t="str">
        <f>B5</f>
        <v>jan-mar</v>
      </c>
      <c r="E66" s="382"/>
      <c r="F66" s="381" t="str">
        <f>B5</f>
        <v>jan-mar</v>
      </c>
      <c r="G66" s="383"/>
      <c r="I66" s="371" t="str">
        <f>B5</f>
        <v>jan-mar</v>
      </c>
      <c r="J66" s="382"/>
      <c r="K66" s="381" t="str">
        <f>B5</f>
        <v>jan-mar</v>
      </c>
      <c r="L66" s="372"/>
      <c r="M66" s="382" t="str">
        <f>B5</f>
        <v>jan-mar</v>
      </c>
      <c r="N66" s="383"/>
      <c r="P66" s="371" t="str">
        <f>B5</f>
        <v>jan-mar</v>
      </c>
      <c r="Q66" s="372"/>
      <c r="R66" s="209" t="str">
        <f>R37</f>
        <v>2018/2017</v>
      </c>
    </row>
    <row r="67" spans="1:18" ht="19.5" customHeight="1" thickBot="1" x14ac:dyDescent="0.3">
      <c r="A67" s="396"/>
      <c r="B67" s="148">
        <f>B6</f>
        <v>2017</v>
      </c>
      <c r="C67" s="213">
        <f>C6</f>
        <v>2018</v>
      </c>
      <c r="D67" s="148">
        <f>B6</f>
        <v>2017</v>
      </c>
      <c r="E67" s="213">
        <f>C6</f>
        <v>2018</v>
      </c>
      <c r="F67" s="148" t="s">
        <v>1</v>
      </c>
      <c r="G67" s="212" t="s">
        <v>15</v>
      </c>
      <c r="I67" s="36">
        <f>B6</f>
        <v>2017</v>
      </c>
      <c r="J67" s="213">
        <f>C6</f>
        <v>2018</v>
      </c>
      <c r="K67" s="148">
        <f>B6</f>
        <v>2017</v>
      </c>
      <c r="L67" s="213">
        <f>C6</f>
        <v>2018</v>
      </c>
      <c r="M67" s="37">
        <v>1000</v>
      </c>
      <c r="N67" s="212" t="s">
        <v>15</v>
      </c>
      <c r="P67" s="36">
        <f>B6</f>
        <v>2017</v>
      </c>
      <c r="Q67" s="213">
        <f>C6</f>
        <v>2018</v>
      </c>
      <c r="R67" s="210" t="s">
        <v>24</v>
      </c>
    </row>
    <row r="68" spans="1:18" ht="20.100000000000001" customHeight="1" x14ac:dyDescent="0.25">
      <c r="A68" s="57" t="s">
        <v>143</v>
      </c>
      <c r="B68" s="59">
        <v>16364.609999999997</v>
      </c>
      <c r="C68" s="245">
        <v>18950.639999999996</v>
      </c>
      <c r="D68" s="4">
        <f>B68/$B$96</f>
        <v>0.21140825670651026</v>
      </c>
      <c r="E68" s="247">
        <f>C68/$C$96</f>
        <v>0.25330572861968004</v>
      </c>
      <c r="F68" s="100">
        <f t="shared" ref="F68:F76" si="51">(C68-B68)/B68</f>
        <v>0.15802576413370067</v>
      </c>
      <c r="G68" s="101">
        <f t="shared" ref="G68:G76" si="52">(E68-D68)/D68</f>
        <v>0.19818276053112907</v>
      </c>
      <c r="I68" s="25">
        <v>4136.3640000000005</v>
      </c>
      <c r="J68" s="245">
        <v>4899.8669999999984</v>
      </c>
      <c r="K68" s="290">
        <f>I68/$I$96</f>
        <v>0.2134830225482954</v>
      </c>
      <c r="L68" s="247">
        <f>J68/$J$96</f>
        <v>0.24918836130607935</v>
      </c>
      <c r="M68" s="100">
        <f t="shared" ref="M68:M76" si="53">(J68-I68)/I68</f>
        <v>0.18458312663005427</v>
      </c>
      <c r="N68" s="101">
        <f t="shared" ref="N68:N76" si="54">(L68-K68)/K68</f>
        <v>0.16725142042480906</v>
      </c>
      <c r="P68" s="64">
        <f t="shared" ref="P68:Q96" si="55">(I68/B68)*10</f>
        <v>2.5276276061574343</v>
      </c>
      <c r="Q68" s="249">
        <f t="shared" si="55"/>
        <v>2.5855944706880605</v>
      </c>
      <c r="R68" s="104">
        <f t="shared" si="9"/>
        <v>2.2933308842416431E-2</v>
      </c>
    </row>
    <row r="69" spans="1:18" ht="20.100000000000001" customHeight="1" x14ac:dyDescent="0.25">
      <c r="A69" s="57" t="s">
        <v>146</v>
      </c>
      <c r="B69" s="25">
        <v>11755.169999999998</v>
      </c>
      <c r="C69" s="223">
        <v>13963.13</v>
      </c>
      <c r="D69" s="4">
        <f t="shared" ref="D69:D95" si="56">B69/$B$96</f>
        <v>0.15186063077510972</v>
      </c>
      <c r="E69" s="229">
        <f t="shared" ref="E69:E95" si="57">C69/$C$96</f>
        <v>0.18663965008365491</v>
      </c>
      <c r="F69" s="102">
        <f t="shared" si="51"/>
        <v>0.18782884467004743</v>
      </c>
      <c r="G69" s="83">
        <f t="shared" si="52"/>
        <v>0.22901932601642755</v>
      </c>
      <c r="I69" s="25">
        <v>2897.2560000000003</v>
      </c>
      <c r="J69" s="223">
        <v>3559.1809999999996</v>
      </c>
      <c r="K69" s="291">
        <f t="shared" ref="K69:K95" si="58">I69/$I$96</f>
        <v>0.14953107801348819</v>
      </c>
      <c r="L69" s="229">
        <f t="shared" ref="L69:L96" si="59">J69/$J$96</f>
        <v>0.18100623567573018</v>
      </c>
      <c r="M69" s="102">
        <f t="shared" si="53"/>
        <v>0.22846617627161672</v>
      </c>
      <c r="N69" s="83">
        <f t="shared" si="54"/>
        <v>0.21049241455614212</v>
      </c>
      <c r="P69" s="62">
        <f t="shared" si="55"/>
        <v>2.464665334486869</v>
      </c>
      <c r="Q69" s="236">
        <f t="shared" si="55"/>
        <v>2.5489850771281226</v>
      </c>
      <c r="R69" s="92">
        <f t="shared" si="9"/>
        <v>3.421143692874172E-2</v>
      </c>
    </row>
    <row r="70" spans="1:18" ht="20.100000000000001" customHeight="1" x14ac:dyDescent="0.25">
      <c r="A70" s="57" t="s">
        <v>147</v>
      </c>
      <c r="B70" s="25">
        <v>7410.5999999999985</v>
      </c>
      <c r="C70" s="223">
        <v>8595.56</v>
      </c>
      <c r="D70" s="4">
        <f t="shared" si="56"/>
        <v>9.5734760996398022E-2</v>
      </c>
      <c r="E70" s="229">
        <f t="shared" si="57"/>
        <v>0.11489345946596935</v>
      </c>
      <c r="F70" s="102">
        <f t="shared" si="51"/>
        <v>0.1599006828057109</v>
      </c>
      <c r="G70" s="83">
        <f t="shared" si="52"/>
        <v>0.20012269597969923</v>
      </c>
      <c r="I70" s="25">
        <v>2309.4929999999999</v>
      </c>
      <c r="J70" s="223">
        <v>2460.9490000000001</v>
      </c>
      <c r="K70" s="291">
        <f t="shared" si="58"/>
        <v>0.11919587980993218</v>
      </c>
      <c r="L70" s="229">
        <f t="shared" si="59"/>
        <v>0.12515438655127475</v>
      </c>
      <c r="M70" s="102">
        <f t="shared" si="53"/>
        <v>6.5579761445477489E-2</v>
      </c>
      <c r="N70" s="83">
        <f t="shared" si="54"/>
        <v>4.9989200556629233E-2</v>
      </c>
      <c r="P70" s="62">
        <f t="shared" si="55"/>
        <v>3.1164723504169705</v>
      </c>
      <c r="Q70" s="236">
        <f t="shared" si="55"/>
        <v>2.8630467357566003</v>
      </c>
      <c r="R70" s="92">
        <f t="shared" si="9"/>
        <v>-8.1318101418888872E-2</v>
      </c>
    </row>
    <row r="71" spans="1:18" ht="20.100000000000001" customHeight="1" x14ac:dyDescent="0.25">
      <c r="A71" s="57" t="s">
        <v>150</v>
      </c>
      <c r="B71" s="25">
        <v>5852.37</v>
      </c>
      <c r="C71" s="223">
        <v>6337.3400000000011</v>
      </c>
      <c r="D71" s="4">
        <f t="shared" si="56"/>
        <v>7.5604572263040778E-2</v>
      </c>
      <c r="E71" s="229">
        <f t="shared" si="57"/>
        <v>8.4708723621505333E-2</v>
      </c>
      <c r="F71" s="102">
        <f t="shared" si="51"/>
        <v>8.286728282729923E-2</v>
      </c>
      <c r="G71" s="83">
        <f t="shared" si="52"/>
        <v>0.12041799967850766</v>
      </c>
      <c r="I71" s="25">
        <v>1934.953</v>
      </c>
      <c r="J71" s="223">
        <v>2086.3329999999996</v>
      </c>
      <c r="K71" s="291">
        <f t="shared" si="58"/>
        <v>9.9865392632005251E-2</v>
      </c>
      <c r="L71" s="229">
        <f t="shared" si="59"/>
        <v>0.10610285981411262</v>
      </c>
      <c r="M71" s="102">
        <f t="shared" si="53"/>
        <v>7.8234458408033503E-2</v>
      </c>
      <c r="N71" s="83">
        <f t="shared" si="54"/>
        <v>6.2458745895005469E-2</v>
      </c>
      <c r="P71" s="62">
        <f t="shared" si="55"/>
        <v>3.306272501567741</v>
      </c>
      <c r="Q71" s="236">
        <f t="shared" si="55"/>
        <v>3.2921272963104382</v>
      </c>
      <c r="R71" s="92">
        <f t="shared" si="9"/>
        <v>-4.2782938340973188E-3</v>
      </c>
    </row>
    <row r="72" spans="1:18" ht="20.100000000000001" customHeight="1" x14ac:dyDescent="0.25">
      <c r="A72" s="57" t="s">
        <v>154</v>
      </c>
      <c r="B72" s="25">
        <v>6463.24</v>
      </c>
      <c r="C72" s="223">
        <v>6275.95</v>
      </c>
      <c r="D72" s="4">
        <f t="shared" si="56"/>
        <v>8.3496172599028362E-2</v>
      </c>
      <c r="E72" s="229">
        <f t="shared" si="57"/>
        <v>8.3888147710614591E-2</v>
      </c>
      <c r="F72" s="102">
        <f t="shared" si="51"/>
        <v>-2.8977726341587188E-2</v>
      </c>
      <c r="G72" s="83">
        <f t="shared" si="52"/>
        <v>4.6945278973277212E-3</v>
      </c>
      <c r="I72" s="25">
        <v>1573.7249999999999</v>
      </c>
      <c r="J72" s="223">
        <v>1652.1390000000001</v>
      </c>
      <c r="K72" s="291">
        <f t="shared" si="58"/>
        <v>8.1221954755388098E-2</v>
      </c>
      <c r="L72" s="229">
        <f t="shared" si="59"/>
        <v>8.402142549172556E-2</v>
      </c>
      <c r="M72" s="102">
        <f t="shared" si="53"/>
        <v>4.9827002811800171E-2</v>
      </c>
      <c r="N72" s="83">
        <f t="shared" si="54"/>
        <v>3.4466921471768081E-2</v>
      </c>
      <c r="P72" s="62">
        <f t="shared" si="55"/>
        <v>2.4348855991731702</v>
      </c>
      <c r="Q72" s="236">
        <f t="shared" si="55"/>
        <v>2.6324922920036014</v>
      </c>
      <c r="R72" s="92">
        <f t="shared" ref="R72:R76" si="60">(Q72-P72)/P72</f>
        <v>8.1156458807565238E-2</v>
      </c>
    </row>
    <row r="73" spans="1:18" ht="20.100000000000001" customHeight="1" x14ac:dyDescent="0.25">
      <c r="A73" s="57" t="s">
        <v>151</v>
      </c>
      <c r="B73" s="25">
        <v>15201.22</v>
      </c>
      <c r="C73" s="223">
        <v>5394.24</v>
      </c>
      <c r="D73" s="4">
        <f t="shared" si="56"/>
        <v>0.19637885779203651</v>
      </c>
      <c r="E73" s="229">
        <f t="shared" si="57"/>
        <v>7.2102677986042862E-2</v>
      </c>
      <c r="F73" s="102">
        <f t="shared" si="51"/>
        <v>-0.64514427131506547</v>
      </c>
      <c r="G73" s="83">
        <f t="shared" si="52"/>
        <v>-0.63283889723811837</v>
      </c>
      <c r="I73" s="25">
        <v>3250.5389999999998</v>
      </c>
      <c r="J73" s="223">
        <v>1346.0129999999999</v>
      </c>
      <c r="K73" s="291">
        <f t="shared" si="58"/>
        <v>0.16776446430515143</v>
      </c>
      <c r="L73" s="229">
        <f t="shared" si="59"/>
        <v>6.8453036330716713E-2</v>
      </c>
      <c r="M73" s="102">
        <f t="shared" si="53"/>
        <v>-0.58591082894252311</v>
      </c>
      <c r="N73" s="83">
        <f t="shared" si="54"/>
        <v>-0.59196939224146072</v>
      </c>
      <c r="P73" s="62">
        <f t="shared" si="55"/>
        <v>2.1383408700091175</v>
      </c>
      <c r="Q73" s="236">
        <f t="shared" si="55"/>
        <v>2.4952782968499729</v>
      </c>
      <c r="R73" s="92">
        <f t="shared" si="60"/>
        <v>0.16692260427091471</v>
      </c>
    </row>
    <row r="74" spans="1:18" ht="20.100000000000001" customHeight="1" x14ac:dyDescent="0.25">
      <c r="A74" s="57" t="s">
        <v>158</v>
      </c>
      <c r="B74" s="25">
        <v>5285.01</v>
      </c>
      <c r="C74" s="223">
        <v>6134.5700000000015</v>
      </c>
      <c r="D74" s="4">
        <f t="shared" si="56"/>
        <v>6.8275061292415409E-2</v>
      </c>
      <c r="E74" s="229">
        <f t="shared" si="57"/>
        <v>8.1998377026761701E-2</v>
      </c>
      <c r="F74" s="102">
        <f t="shared" si="51"/>
        <v>0.16074898628384834</v>
      </c>
      <c r="G74" s="83">
        <f t="shared" si="52"/>
        <v>0.20100041617788775</v>
      </c>
      <c r="I74" s="25">
        <v>1059.009</v>
      </c>
      <c r="J74" s="223">
        <v>1221.0079999999998</v>
      </c>
      <c r="K74" s="291">
        <f t="shared" si="58"/>
        <v>5.4656805403452823E-2</v>
      </c>
      <c r="L74" s="229">
        <f t="shared" si="59"/>
        <v>6.2095763550646048E-2</v>
      </c>
      <c r="M74" s="102">
        <f t="shared" si="53"/>
        <v>0.15297225991469363</v>
      </c>
      <c r="N74" s="83">
        <f t="shared" si="54"/>
        <v>0.13610305418112281</v>
      </c>
      <c r="P74" s="62">
        <f t="shared" si="55"/>
        <v>2.0037975330226434</v>
      </c>
      <c r="Q74" s="236">
        <f t="shared" si="55"/>
        <v>1.9903725933521006</v>
      </c>
      <c r="R74" s="92">
        <f t="shared" si="60"/>
        <v>-6.6997485770390495E-3</v>
      </c>
    </row>
    <row r="75" spans="1:18" ht="20.100000000000001" customHeight="1" x14ac:dyDescent="0.25">
      <c r="A75" s="57" t="s">
        <v>162</v>
      </c>
      <c r="B75" s="25">
        <v>1060.0999999999999</v>
      </c>
      <c r="C75" s="223">
        <v>1121.07</v>
      </c>
      <c r="D75" s="4">
        <f t="shared" si="56"/>
        <v>1.3695034158135852E-2</v>
      </c>
      <c r="E75" s="229">
        <f t="shared" si="57"/>
        <v>1.4984900414110804E-2</v>
      </c>
      <c r="F75" s="102">
        <f t="shared" si="51"/>
        <v>5.7513442128101153E-2</v>
      </c>
      <c r="G75" s="83">
        <f t="shared" si="52"/>
        <v>9.4184960846459595E-2</v>
      </c>
      <c r="I75" s="25">
        <v>372.56900000000002</v>
      </c>
      <c r="J75" s="223">
        <v>405.80900000000003</v>
      </c>
      <c r="K75" s="291">
        <f t="shared" si="58"/>
        <v>1.9228761353641956E-2</v>
      </c>
      <c r="L75" s="229">
        <f t="shared" si="59"/>
        <v>2.063788256155908E-2</v>
      </c>
      <c r="M75" s="102">
        <f t="shared" si="53"/>
        <v>8.9218372972523233E-2</v>
      </c>
      <c r="N75" s="83">
        <f t="shared" si="54"/>
        <v>7.3281954151988793E-2</v>
      </c>
      <c r="P75" s="62">
        <f t="shared" si="55"/>
        <v>3.5144703329874543</v>
      </c>
      <c r="Q75" s="236">
        <f t="shared" si="55"/>
        <v>3.6198364062904194</v>
      </c>
      <c r="R75" s="92">
        <f t="shared" si="60"/>
        <v>2.9980640984213207E-2</v>
      </c>
    </row>
    <row r="76" spans="1:18" ht="20.100000000000001" customHeight="1" x14ac:dyDescent="0.25">
      <c r="A76" s="57" t="s">
        <v>163</v>
      </c>
      <c r="B76" s="25">
        <v>2548.7399999999998</v>
      </c>
      <c r="C76" s="223">
        <v>1616.8500000000001</v>
      </c>
      <c r="D76" s="4">
        <f t="shared" si="56"/>
        <v>3.2926215791158543E-2</v>
      </c>
      <c r="E76" s="229">
        <f t="shared" si="57"/>
        <v>2.1611796082809331E-2</v>
      </c>
      <c r="F76" s="102">
        <f t="shared" si="51"/>
        <v>-0.36562772193319043</v>
      </c>
      <c r="G76" s="83">
        <f t="shared" si="52"/>
        <v>-0.34362951941131958</v>
      </c>
      <c r="I76" s="25">
        <v>402.80899999999997</v>
      </c>
      <c r="J76" s="223">
        <v>256.74400000000003</v>
      </c>
      <c r="K76" s="291">
        <f t="shared" si="58"/>
        <v>2.0789486328973057E-2</v>
      </c>
      <c r="L76" s="229">
        <f t="shared" si="59"/>
        <v>1.3057010860737255E-2</v>
      </c>
      <c r="M76" s="102">
        <f t="shared" si="53"/>
        <v>-0.36261602893679129</v>
      </c>
      <c r="N76" s="83">
        <f t="shared" si="54"/>
        <v>-0.37194163174005485</v>
      </c>
      <c r="P76" s="62">
        <f t="shared" si="55"/>
        <v>1.5804240526691622</v>
      </c>
      <c r="Q76" s="236">
        <f t="shared" si="55"/>
        <v>1.587927142282834</v>
      </c>
      <c r="R76" s="92">
        <f t="shared" si="60"/>
        <v>4.747516719326033E-3</v>
      </c>
    </row>
    <row r="77" spans="1:18" ht="20.100000000000001" customHeight="1" x14ac:dyDescent="0.25">
      <c r="A77" s="57" t="s">
        <v>159</v>
      </c>
      <c r="B77" s="25">
        <v>955.42000000000007</v>
      </c>
      <c r="C77" s="223">
        <v>680.54</v>
      </c>
      <c r="D77" s="4">
        <f t="shared" si="56"/>
        <v>1.2342712513315875E-2</v>
      </c>
      <c r="E77" s="229">
        <f t="shared" si="57"/>
        <v>9.0965096986084428E-3</v>
      </c>
      <c r="F77" s="102">
        <f t="shared" ref="F77:F80" si="61">(C77-B77)/B77</f>
        <v>-0.28770593037616976</v>
      </c>
      <c r="G77" s="83">
        <f t="shared" ref="G77:G80" si="62">(E77-D77)/D77</f>
        <v>-0.26300562467166611</v>
      </c>
      <c r="I77" s="25">
        <v>276.12</v>
      </c>
      <c r="J77" s="223">
        <v>246.33899999999997</v>
      </c>
      <c r="K77" s="291">
        <f t="shared" si="58"/>
        <v>1.4250905429511358E-2</v>
      </c>
      <c r="L77" s="229">
        <f t="shared" si="59"/>
        <v>1.2527852640852965E-2</v>
      </c>
      <c r="M77" s="102">
        <f t="shared" ref="M77:M80" si="63">(J77-I77)/I77</f>
        <v>-0.10785528031290756</v>
      </c>
      <c r="N77" s="83">
        <f t="shared" ref="N77:N80" si="64">(L77-K77)/K77</f>
        <v>-0.12090830278686888</v>
      </c>
      <c r="P77" s="62">
        <f t="shared" ref="P77:P80" si="65">(I77/B77)*10</f>
        <v>2.8900378890958951</v>
      </c>
      <c r="Q77" s="236">
        <f t="shared" ref="Q77:Q80" si="66">(J77/C77)*10</f>
        <v>3.6197578393628587</v>
      </c>
      <c r="R77" s="92">
        <f t="shared" ref="R77:R80" si="67">(Q77-P77)/P77</f>
        <v>0.25249494237435255</v>
      </c>
    </row>
    <row r="78" spans="1:18" ht="20.100000000000001" customHeight="1" x14ac:dyDescent="0.25">
      <c r="A78" s="57" t="s">
        <v>178</v>
      </c>
      <c r="B78" s="25">
        <v>172.85999999999999</v>
      </c>
      <c r="C78" s="223">
        <v>794.19000000000017</v>
      </c>
      <c r="D78" s="4">
        <f t="shared" si="56"/>
        <v>2.233113484176364E-3</v>
      </c>
      <c r="E78" s="229">
        <f t="shared" si="57"/>
        <v>1.0615624412287068E-2</v>
      </c>
      <c r="F78" s="102">
        <f t="shared" si="61"/>
        <v>3.5944116626171478</v>
      </c>
      <c r="G78" s="83">
        <f t="shared" si="62"/>
        <v>3.7537326192817346</v>
      </c>
      <c r="I78" s="25">
        <v>53.88000000000001</v>
      </c>
      <c r="J78" s="223">
        <v>171.15400000000002</v>
      </c>
      <c r="K78" s="291">
        <f t="shared" si="58"/>
        <v>2.780815531443112E-3</v>
      </c>
      <c r="L78" s="229">
        <f t="shared" si="59"/>
        <v>8.7042331538755499E-3</v>
      </c>
      <c r="M78" s="102">
        <f t="shared" si="63"/>
        <v>2.1765775798069784</v>
      </c>
      <c r="N78" s="83">
        <f t="shared" si="64"/>
        <v>2.130100884238971</v>
      </c>
      <c r="P78" s="62">
        <f t="shared" si="65"/>
        <v>3.1169732731690392</v>
      </c>
      <c r="Q78" s="236">
        <f t="shared" si="66"/>
        <v>2.1550762412017272</v>
      </c>
      <c r="R78" s="92">
        <f t="shared" si="67"/>
        <v>-0.30859970479931237</v>
      </c>
    </row>
    <row r="79" spans="1:18" ht="20.100000000000001" customHeight="1" x14ac:dyDescent="0.25">
      <c r="A79" s="57" t="s">
        <v>177</v>
      </c>
      <c r="B79" s="25">
        <v>629.86000000000013</v>
      </c>
      <c r="C79" s="223">
        <v>782.03000000000009</v>
      </c>
      <c r="D79" s="4">
        <f t="shared" si="56"/>
        <v>8.136925021076739E-3</v>
      </c>
      <c r="E79" s="229">
        <f t="shared" si="57"/>
        <v>1.0453086489556472E-2</v>
      </c>
      <c r="F79" s="102">
        <f t="shared" si="61"/>
        <v>0.24159336995522804</v>
      </c>
      <c r="G79" s="83">
        <f t="shared" si="62"/>
        <v>0.28464825010434236</v>
      </c>
      <c r="I79" s="25">
        <v>133.93199999999999</v>
      </c>
      <c r="J79" s="223">
        <v>162.18900000000005</v>
      </c>
      <c r="K79" s="291">
        <f t="shared" si="58"/>
        <v>6.9124013689168297E-3</v>
      </c>
      <c r="L79" s="229">
        <f t="shared" si="59"/>
        <v>8.2483077871035541E-3</v>
      </c>
      <c r="M79" s="102">
        <f t="shared" si="63"/>
        <v>0.21098019890690847</v>
      </c>
      <c r="N79" s="83">
        <f t="shared" si="64"/>
        <v>0.19326227556662559</v>
      </c>
      <c r="P79" s="62">
        <f t="shared" si="65"/>
        <v>2.1263772901914706</v>
      </c>
      <c r="Q79" s="236">
        <f t="shared" si="66"/>
        <v>2.073948569747964</v>
      </c>
      <c r="R79" s="92">
        <f t="shared" si="67"/>
        <v>-2.4656358344941495E-2</v>
      </c>
    </row>
    <row r="80" spans="1:18" ht="20.100000000000001" customHeight="1" x14ac:dyDescent="0.25">
      <c r="A80" s="57" t="s">
        <v>166</v>
      </c>
      <c r="B80" s="25">
        <v>918.73</v>
      </c>
      <c r="C80" s="223">
        <v>825.71</v>
      </c>
      <c r="D80" s="4">
        <f t="shared" si="56"/>
        <v>1.1868728169138905E-2</v>
      </c>
      <c r="E80" s="229">
        <f t="shared" si="57"/>
        <v>1.103693981725979E-2</v>
      </c>
      <c r="F80" s="102">
        <f t="shared" si="61"/>
        <v>-0.10124846255156572</v>
      </c>
      <c r="G80" s="83">
        <f t="shared" si="62"/>
        <v>-7.0082349180591433E-2</v>
      </c>
      <c r="I80" s="25">
        <v>149.54900000000001</v>
      </c>
      <c r="J80" s="223">
        <v>156.899</v>
      </c>
      <c r="K80" s="291">
        <f t="shared" si="58"/>
        <v>7.718414660575091E-3</v>
      </c>
      <c r="L80" s="229">
        <f t="shared" si="59"/>
        <v>7.9792787642118772E-3</v>
      </c>
      <c r="M80" s="102">
        <f t="shared" si="63"/>
        <v>4.9147770964700493E-2</v>
      </c>
      <c r="N80" s="83">
        <f t="shared" si="64"/>
        <v>3.3797627506235779E-2</v>
      </c>
      <c r="P80" s="62">
        <f t="shared" si="65"/>
        <v>1.6277796523461734</v>
      </c>
      <c r="Q80" s="236">
        <f t="shared" si="66"/>
        <v>1.9001707621319832</v>
      </c>
      <c r="R80" s="92">
        <f t="shared" si="67"/>
        <v>0.16733905562291762</v>
      </c>
    </row>
    <row r="81" spans="1:18" ht="20.100000000000001" customHeight="1" x14ac:dyDescent="0.25">
      <c r="A81" s="57" t="s">
        <v>160</v>
      </c>
      <c r="B81" s="25">
        <v>72.88</v>
      </c>
      <c r="C81" s="223">
        <v>90.75</v>
      </c>
      <c r="D81" s="4">
        <f t="shared" si="56"/>
        <v>9.415093759503263E-4</v>
      </c>
      <c r="E81" s="229">
        <f t="shared" si="57"/>
        <v>1.2130194480099864E-3</v>
      </c>
      <c r="F81" s="102">
        <f t="shared" ref="F81:F94" si="68">(C81-B81)/B81</f>
        <v>0.24519758507135025</v>
      </c>
      <c r="G81" s="83">
        <f t="shared" ref="G81:G94" si="69">(E81-D81)/D81</f>
        <v>0.28837744901436313</v>
      </c>
      <c r="I81" s="25">
        <v>115.80800000000001</v>
      </c>
      <c r="J81" s="223">
        <v>153.21599999999998</v>
      </c>
      <c r="K81" s="291">
        <f t="shared" si="58"/>
        <v>5.9769986092309555E-3</v>
      </c>
      <c r="L81" s="229">
        <f t="shared" si="59"/>
        <v>7.7919755711475976E-3</v>
      </c>
      <c r="M81" s="102">
        <f t="shared" ref="M81:M94" si="70">(J81-I81)/I81</f>
        <v>0.32301740812379087</v>
      </c>
      <c r="N81" s="83">
        <f t="shared" ref="N81:N94" si="71">(L81-K81)/K81</f>
        <v>0.30366026170954225</v>
      </c>
      <c r="P81" s="62">
        <f t="shared" ref="P81:P93" si="72">(I81/B81)*10</f>
        <v>15.890230515916578</v>
      </c>
      <c r="Q81" s="236">
        <f t="shared" ref="Q81:Q93" si="73">(J81/C81)*10</f>
        <v>16.883305785123966</v>
      </c>
      <c r="R81" s="92">
        <f t="shared" ref="R81:R93" si="74">(Q81-P81)/P81</f>
        <v>6.2495963681122577E-2</v>
      </c>
    </row>
    <row r="82" spans="1:18" ht="20.100000000000001" customHeight="1" x14ac:dyDescent="0.25">
      <c r="A82" s="57" t="s">
        <v>164</v>
      </c>
      <c r="B82" s="25">
        <v>365.29</v>
      </c>
      <c r="C82" s="223">
        <v>466.26</v>
      </c>
      <c r="D82" s="4">
        <f t="shared" si="56"/>
        <v>4.7190444558300598E-3</v>
      </c>
      <c r="E82" s="229">
        <f t="shared" si="57"/>
        <v>6.232313474701226E-3</v>
      </c>
      <c r="F82" s="102">
        <f t="shared" si="68"/>
        <v>0.27641052314599351</v>
      </c>
      <c r="G82" s="83">
        <f t="shared" si="69"/>
        <v>0.32067276183457538</v>
      </c>
      <c r="I82" s="25">
        <v>78.744</v>
      </c>
      <c r="J82" s="223">
        <v>99.024000000000001</v>
      </c>
      <c r="K82" s="291">
        <f t="shared" si="58"/>
        <v>4.0640782889375723E-3</v>
      </c>
      <c r="L82" s="229">
        <f t="shared" si="59"/>
        <v>5.0359791990217716E-3</v>
      </c>
      <c r="M82" s="102">
        <f t="shared" si="70"/>
        <v>0.25754343188052425</v>
      </c>
      <c r="N82" s="83">
        <f t="shared" si="71"/>
        <v>0.23914423910821678</v>
      </c>
      <c r="P82" s="62">
        <f t="shared" si="72"/>
        <v>2.1556571491144023</v>
      </c>
      <c r="Q82" s="236">
        <f t="shared" si="73"/>
        <v>2.1237935915583579</v>
      </c>
      <c r="R82" s="92">
        <f t="shared" si="74"/>
        <v>-1.4781366122685494E-2</v>
      </c>
    </row>
    <row r="83" spans="1:18" ht="20.100000000000001" customHeight="1" x14ac:dyDescent="0.25">
      <c r="A83" s="57" t="s">
        <v>185</v>
      </c>
      <c r="B83" s="25">
        <v>249.86999999999995</v>
      </c>
      <c r="C83" s="223">
        <v>223.46</v>
      </c>
      <c r="D83" s="4">
        <f t="shared" si="56"/>
        <v>3.227976780580516E-3</v>
      </c>
      <c r="E83" s="229">
        <f t="shared" si="57"/>
        <v>2.9869016622844254E-3</v>
      </c>
      <c r="F83" s="102">
        <f t="shared" si="68"/>
        <v>-0.10569496137991734</v>
      </c>
      <c r="G83" s="83">
        <f t="shared" si="69"/>
        <v>-7.4683039774758223E-2</v>
      </c>
      <c r="I83" s="25">
        <v>98.36099999999999</v>
      </c>
      <c r="J83" s="223">
        <v>88.957999999999998</v>
      </c>
      <c r="K83" s="291">
        <f t="shared" si="58"/>
        <v>5.0765366831528559E-3</v>
      </c>
      <c r="L83" s="229">
        <f t="shared" si="59"/>
        <v>4.5240612133076704E-3</v>
      </c>
      <c r="M83" s="102">
        <f t="shared" si="70"/>
        <v>-9.5596832077754323E-2</v>
      </c>
      <c r="N83" s="83">
        <f t="shared" si="71"/>
        <v>-0.10882920863718899</v>
      </c>
      <c r="P83" s="62">
        <f t="shared" si="72"/>
        <v>3.9364869732260783</v>
      </c>
      <c r="Q83" s="236">
        <f t="shared" si="73"/>
        <v>3.9809361854470597</v>
      </c>
      <c r="R83" s="92">
        <f t="shared" si="74"/>
        <v>1.1291593881372316E-2</v>
      </c>
    </row>
    <row r="84" spans="1:18" ht="20.100000000000001" customHeight="1" x14ac:dyDescent="0.25">
      <c r="A84" s="57" t="s">
        <v>183</v>
      </c>
      <c r="B84" s="25">
        <v>64.7</v>
      </c>
      <c r="C84" s="223">
        <v>237.82999999999998</v>
      </c>
      <c r="D84" s="4">
        <f t="shared" si="56"/>
        <v>8.3583502502725191E-4</v>
      </c>
      <c r="E84" s="229">
        <f t="shared" si="57"/>
        <v>3.1789797831428658E-3</v>
      </c>
      <c r="F84" s="102">
        <f t="shared" si="68"/>
        <v>2.6758887171561048</v>
      </c>
      <c r="G84" s="83">
        <f t="shared" si="69"/>
        <v>2.8033579449954455</v>
      </c>
      <c r="I84" s="25">
        <v>7.141</v>
      </c>
      <c r="J84" s="223">
        <v>79.088999999999999</v>
      </c>
      <c r="K84" s="291">
        <f t="shared" si="58"/>
        <v>3.6855611933992686E-4</v>
      </c>
      <c r="L84" s="229">
        <f t="shared" si="59"/>
        <v>4.0221618887485147E-3</v>
      </c>
      <c r="M84" s="102">
        <f t="shared" si="70"/>
        <v>10.075339588292955</v>
      </c>
      <c r="N84" s="83">
        <f t="shared" si="71"/>
        <v>9.9132956358236246</v>
      </c>
      <c r="P84" s="62">
        <f t="shared" si="72"/>
        <v>1.1037094281298301</v>
      </c>
      <c r="Q84" s="236">
        <f t="shared" si="73"/>
        <v>3.325442542992894</v>
      </c>
      <c r="R84" s="92">
        <f t="shared" si="74"/>
        <v>2.0129692274420981</v>
      </c>
    </row>
    <row r="85" spans="1:18" ht="20.100000000000001" customHeight="1" x14ac:dyDescent="0.25">
      <c r="A85" s="57" t="s">
        <v>194</v>
      </c>
      <c r="B85" s="25"/>
      <c r="C85" s="223">
        <v>129.88999999999999</v>
      </c>
      <c r="D85" s="4">
        <f t="shared" si="56"/>
        <v>0</v>
      </c>
      <c r="E85" s="229">
        <f t="shared" si="57"/>
        <v>1.7361883867990867E-3</v>
      </c>
      <c r="F85" s="102"/>
      <c r="G85" s="83"/>
      <c r="I85" s="25"/>
      <c r="J85" s="223">
        <v>78.846000000000004</v>
      </c>
      <c r="K85" s="291">
        <f t="shared" si="58"/>
        <v>0</v>
      </c>
      <c r="L85" s="229">
        <f t="shared" si="59"/>
        <v>4.0098038447858161E-3</v>
      </c>
      <c r="M85" s="102"/>
      <c r="N85" s="83"/>
      <c r="P85" s="62"/>
      <c r="Q85" s="236">
        <f t="shared" si="73"/>
        <v>6.0702132573716225</v>
      </c>
      <c r="R85" s="92"/>
    </row>
    <row r="86" spans="1:18" ht="20.100000000000001" customHeight="1" x14ac:dyDescent="0.25">
      <c r="A86" s="57" t="s">
        <v>187</v>
      </c>
      <c r="B86" s="25">
        <v>39.380000000000003</v>
      </c>
      <c r="C86" s="223">
        <v>263.44</v>
      </c>
      <c r="D86" s="4">
        <f t="shared" si="56"/>
        <v>5.0873544490839535E-4</v>
      </c>
      <c r="E86" s="229">
        <f t="shared" si="57"/>
        <v>3.5212985496832047E-3</v>
      </c>
      <c r="F86" s="102">
        <f t="shared" si="68"/>
        <v>5.6896901980700862</v>
      </c>
      <c r="G86" s="83">
        <f t="shared" si="69"/>
        <v>5.921669376344048</v>
      </c>
      <c r="I86" s="25">
        <v>6.8410000000000002</v>
      </c>
      <c r="J86" s="223">
        <v>55.360999999999997</v>
      </c>
      <c r="K86" s="291">
        <f t="shared" si="58"/>
        <v>3.530727366481501E-4</v>
      </c>
      <c r="L86" s="229">
        <f t="shared" si="59"/>
        <v>2.8154472091315671E-3</v>
      </c>
      <c r="M86" s="102">
        <f t="shared" si="70"/>
        <v>7.0925303318228323</v>
      </c>
      <c r="N86" s="83">
        <f t="shared" si="71"/>
        <v>6.9741280390540688</v>
      </c>
      <c r="P86" s="62">
        <f t="shared" si="72"/>
        <v>1.7371762315896393</v>
      </c>
      <c r="Q86" s="236">
        <f t="shared" si="73"/>
        <v>2.101465229274218</v>
      </c>
      <c r="R86" s="92">
        <f t="shared" si="74"/>
        <v>0.20970180863643778</v>
      </c>
    </row>
    <row r="87" spans="1:18" ht="20.100000000000001" customHeight="1" x14ac:dyDescent="0.25">
      <c r="A87" s="57" t="s">
        <v>193</v>
      </c>
      <c r="B87" s="25">
        <v>107.1</v>
      </c>
      <c r="C87" s="223">
        <v>150.75</v>
      </c>
      <c r="D87" s="4">
        <f t="shared" si="56"/>
        <v>1.383584716853457E-3</v>
      </c>
      <c r="E87" s="229">
        <f t="shared" si="57"/>
        <v>2.0150157772727876E-3</v>
      </c>
      <c r="F87" s="102">
        <f t="shared" si="68"/>
        <v>0.40756302521008408</v>
      </c>
      <c r="G87" s="83">
        <f t="shared" si="69"/>
        <v>0.45637325472583179</v>
      </c>
      <c r="I87" s="25">
        <v>37.607999999999997</v>
      </c>
      <c r="J87" s="223">
        <v>54.699999999999996</v>
      </c>
      <c r="K87" s="291">
        <f t="shared" si="58"/>
        <v>1.9409968542411383E-3</v>
      </c>
      <c r="L87" s="229">
        <f t="shared" si="59"/>
        <v>2.7818312953071063E-3</v>
      </c>
      <c r="M87" s="102">
        <f t="shared" si="70"/>
        <v>0.45447777068708783</v>
      </c>
      <c r="N87" s="83">
        <f t="shared" si="71"/>
        <v>0.43319721988663645</v>
      </c>
      <c r="P87" s="62">
        <f t="shared" si="72"/>
        <v>3.511484593837535</v>
      </c>
      <c r="Q87" s="236">
        <f t="shared" si="73"/>
        <v>3.6285240464344937</v>
      </c>
      <c r="R87" s="92">
        <f t="shared" si="74"/>
        <v>3.3330475891124964E-2</v>
      </c>
    </row>
    <row r="88" spans="1:18" ht="20.100000000000001" customHeight="1" x14ac:dyDescent="0.25">
      <c r="A88" s="57" t="s">
        <v>192</v>
      </c>
      <c r="B88" s="25"/>
      <c r="C88" s="223">
        <v>176.01</v>
      </c>
      <c r="D88" s="4">
        <f t="shared" si="56"/>
        <v>0</v>
      </c>
      <c r="E88" s="229">
        <f t="shared" si="57"/>
        <v>2.3526562318924265E-3</v>
      </c>
      <c r="F88" s="102"/>
      <c r="G88" s="83"/>
      <c r="I88" s="25"/>
      <c r="J88" s="223">
        <v>44.160999999999994</v>
      </c>
      <c r="K88" s="291">
        <f t="shared" si="58"/>
        <v>0</v>
      </c>
      <c r="L88" s="229">
        <f t="shared" si="59"/>
        <v>2.2458583515915379E-3</v>
      </c>
      <c r="M88" s="102"/>
      <c r="N88" s="83"/>
      <c r="P88" s="62"/>
      <c r="Q88" s="236">
        <f t="shared" si="73"/>
        <v>2.5090051701607861</v>
      </c>
      <c r="R88" s="92"/>
    </row>
    <row r="89" spans="1:18" ht="20.100000000000001" customHeight="1" x14ac:dyDescent="0.25">
      <c r="A89" s="57" t="s">
        <v>201</v>
      </c>
      <c r="B89" s="25">
        <v>0.5</v>
      </c>
      <c r="C89" s="223">
        <v>137.25</v>
      </c>
      <c r="D89" s="4">
        <f t="shared" si="56"/>
        <v>6.459312403610911E-6</v>
      </c>
      <c r="E89" s="229">
        <f t="shared" si="57"/>
        <v>1.8345666031886572E-3</v>
      </c>
      <c r="F89" s="102">
        <f t="shared" si="68"/>
        <v>273.5</v>
      </c>
      <c r="G89" s="83">
        <f t="shared" si="69"/>
        <v>283.0188689686367</v>
      </c>
      <c r="I89" s="25">
        <v>6.6000000000000003E-2</v>
      </c>
      <c r="J89" s="223">
        <v>39.072000000000003</v>
      </c>
      <c r="K89" s="291">
        <f t="shared" si="58"/>
        <v>3.4063441921908942E-6</v>
      </c>
      <c r="L89" s="229">
        <f t="shared" si="59"/>
        <v>1.9870514144467873E-3</v>
      </c>
      <c r="M89" s="102">
        <f t="shared" si="70"/>
        <v>591</v>
      </c>
      <c r="N89" s="83">
        <f t="shared" si="71"/>
        <v>582.33841277758677</v>
      </c>
      <c r="P89" s="62">
        <f t="shared" si="72"/>
        <v>1.32</v>
      </c>
      <c r="Q89" s="236">
        <f t="shared" si="73"/>
        <v>2.8467759562841533</v>
      </c>
      <c r="R89" s="92">
        <f t="shared" si="74"/>
        <v>1.156648451730419</v>
      </c>
    </row>
    <row r="90" spans="1:18" ht="20.100000000000001" customHeight="1" x14ac:dyDescent="0.25">
      <c r="A90" s="57" t="s">
        <v>180</v>
      </c>
      <c r="B90" s="25">
        <v>519.37</v>
      </c>
      <c r="C90" s="223">
        <v>208.26999999999998</v>
      </c>
      <c r="D90" s="4">
        <f t="shared" si="56"/>
        <v>6.7095461661267975E-3</v>
      </c>
      <c r="E90" s="229">
        <f t="shared" si="57"/>
        <v>2.7838629249260591E-3</v>
      </c>
      <c r="F90" s="102">
        <f t="shared" si="68"/>
        <v>-0.59899493617267074</v>
      </c>
      <c r="G90" s="83">
        <f t="shared" si="69"/>
        <v>-0.58508923614231678</v>
      </c>
      <c r="I90" s="25">
        <v>112.991</v>
      </c>
      <c r="J90" s="223">
        <v>38.19</v>
      </c>
      <c r="K90" s="291">
        <f t="shared" si="58"/>
        <v>5.8316096457551713E-3</v>
      </c>
      <c r="L90" s="229">
        <f t="shared" si="59"/>
        <v>1.94219629191551E-3</v>
      </c>
      <c r="M90" s="102">
        <f t="shared" si="70"/>
        <v>-0.66200847855138911</v>
      </c>
      <c r="N90" s="83">
        <f t="shared" si="71"/>
        <v>-0.66695365261129325</v>
      </c>
      <c r="P90" s="62">
        <f t="shared" si="72"/>
        <v>2.1755395960490596</v>
      </c>
      <c r="Q90" s="236">
        <f t="shared" si="73"/>
        <v>1.8336774379411342</v>
      </c>
      <c r="R90" s="92">
        <f t="shared" si="74"/>
        <v>-0.15713901908693007</v>
      </c>
    </row>
    <row r="91" spans="1:18" ht="20.100000000000001" customHeight="1" x14ac:dyDescent="0.25">
      <c r="A91" s="57" t="s">
        <v>179</v>
      </c>
      <c r="B91" s="25">
        <v>115.34</v>
      </c>
      <c r="C91" s="223">
        <v>109.74</v>
      </c>
      <c r="D91" s="4">
        <f t="shared" si="56"/>
        <v>1.4900341852649649E-3</v>
      </c>
      <c r="E91" s="229">
        <f t="shared" si="57"/>
        <v>1.466851286221663E-3</v>
      </c>
      <c r="F91" s="102">
        <f t="shared" si="68"/>
        <v>-4.8552106814635065E-2</v>
      </c>
      <c r="G91" s="83">
        <f t="shared" si="69"/>
        <v>-1.5558635682697037E-2</v>
      </c>
      <c r="I91" s="25">
        <v>31.029</v>
      </c>
      <c r="J91" s="223">
        <v>37.167999999999999</v>
      </c>
      <c r="K91" s="291">
        <f t="shared" si="58"/>
        <v>1.6014462718104735E-3</v>
      </c>
      <c r="L91" s="229">
        <f t="shared" si="59"/>
        <v>1.8902213086649823E-3</v>
      </c>
      <c r="M91" s="102">
        <f t="shared" si="70"/>
        <v>0.1978471752231783</v>
      </c>
      <c r="N91" s="83">
        <f t="shared" si="71"/>
        <v>0.18032140193379181</v>
      </c>
      <c r="P91" s="62">
        <f t="shared" si="72"/>
        <v>2.6902202184844803</v>
      </c>
      <c r="Q91" s="236">
        <f t="shared" si="73"/>
        <v>3.3869145252414801</v>
      </c>
      <c r="R91" s="92">
        <f t="shared" si="74"/>
        <v>0.25897296510152551</v>
      </c>
    </row>
    <row r="92" spans="1:18" ht="20.100000000000001" customHeight="1" x14ac:dyDescent="0.25">
      <c r="A92" s="57" t="s">
        <v>181</v>
      </c>
      <c r="B92" s="25">
        <v>38.14</v>
      </c>
      <c r="C92" s="223">
        <v>111.50000000000001</v>
      </c>
      <c r="D92" s="4">
        <f t="shared" si="56"/>
        <v>4.9271635014744026E-4</v>
      </c>
      <c r="E92" s="229">
        <f t="shared" si="57"/>
        <v>1.4903765118800386E-3</v>
      </c>
      <c r="F92" s="102">
        <f t="shared" si="68"/>
        <v>1.9234399580492925</v>
      </c>
      <c r="G92" s="83">
        <f t="shared" si="69"/>
        <v>2.0248164312673178</v>
      </c>
      <c r="I92" s="25">
        <v>14.559999999999999</v>
      </c>
      <c r="J92" s="223">
        <v>35.275999999999996</v>
      </c>
      <c r="K92" s="291">
        <f t="shared" si="58"/>
        <v>7.5146017330756678E-4</v>
      </c>
      <c r="L92" s="229">
        <f t="shared" si="59"/>
        <v>1.7940014766591129E-3</v>
      </c>
      <c r="M92" s="102">
        <f t="shared" si="70"/>
        <v>1.4228021978021979</v>
      </c>
      <c r="N92" s="83">
        <f t="shared" si="71"/>
        <v>1.3873540346959177</v>
      </c>
      <c r="P92" s="62">
        <f t="shared" si="72"/>
        <v>3.8175144205558462</v>
      </c>
      <c r="Q92" s="236">
        <f t="shared" si="73"/>
        <v>3.1637668161434966</v>
      </c>
      <c r="R92" s="92">
        <f t="shared" si="74"/>
        <v>-0.17124954417779545</v>
      </c>
    </row>
    <row r="93" spans="1:18" ht="20.100000000000001" customHeight="1" x14ac:dyDescent="0.25">
      <c r="A93" s="57" t="s">
        <v>202</v>
      </c>
      <c r="B93" s="25">
        <v>63.36</v>
      </c>
      <c r="C93" s="223">
        <v>201.16000000000003</v>
      </c>
      <c r="D93" s="4">
        <f t="shared" si="56"/>
        <v>8.1852406778557462E-4</v>
      </c>
      <c r="E93" s="229">
        <f t="shared" si="57"/>
        <v>2.6888263599084178E-3</v>
      </c>
      <c r="F93" s="102">
        <f t="shared" si="68"/>
        <v>2.1748737373737375</v>
      </c>
      <c r="G93" s="83">
        <f t="shared" si="69"/>
        <v>2.2849692094976963</v>
      </c>
      <c r="I93" s="25">
        <v>11.245000000000001</v>
      </c>
      <c r="J93" s="223">
        <v>32.475999999999999</v>
      </c>
      <c r="K93" s="291">
        <f t="shared" si="58"/>
        <v>5.8036879456343344E-4</v>
      </c>
      <c r="L93" s="229">
        <f t="shared" si="59"/>
        <v>1.6516042622741057E-3</v>
      </c>
      <c r="M93" s="102">
        <f t="shared" si="70"/>
        <v>1.8880391285015559</v>
      </c>
      <c r="N93" s="83">
        <f t="shared" si="71"/>
        <v>1.8457840561818626</v>
      </c>
      <c r="P93" s="62">
        <f t="shared" si="72"/>
        <v>1.7747790404040407</v>
      </c>
      <c r="Q93" s="236">
        <f t="shared" si="73"/>
        <v>1.6144362696361103</v>
      </c>
      <c r="R93" s="92">
        <f t="shared" si="74"/>
        <v>-9.0345201919573723E-2</v>
      </c>
    </row>
    <row r="94" spans="1:18" ht="20.100000000000001" customHeight="1" x14ac:dyDescent="0.25">
      <c r="A94" s="57" t="s">
        <v>190</v>
      </c>
      <c r="B94" s="25">
        <v>141.76999999999998</v>
      </c>
      <c r="C94" s="223">
        <v>125.34</v>
      </c>
      <c r="D94" s="4">
        <f t="shared" si="56"/>
        <v>1.8314734389198375E-3</v>
      </c>
      <c r="E94" s="229">
        <f t="shared" si="57"/>
        <v>1.6753703318299912E-3</v>
      </c>
      <c r="F94" s="102">
        <f t="shared" si="68"/>
        <v>-0.11589193764548199</v>
      </c>
      <c r="G94" s="83">
        <f t="shared" si="69"/>
        <v>-8.5233617792411107E-2</v>
      </c>
      <c r="I94" s="25">
        <v>33.641999999999996</v>
      </c>
      <c r="J94" s="223">
        <v>30.37</v>
      </c>
      <c r="K94" s="291">
        <f t="shared" si="58"/>
        <v>1.736306535055849E-3</v>
      </c>
      <c r="L94" s="229">
        <f t="shared" si="59"/>
        <v>1.5445012145973826E-3</v>
      </c>
      <c r="M94" s="102">
        <f t="shared" si="70"/>
        <v>-9.7259378158254417E-2</v>
      </c>
      <c r="N94" s="83">
        <f t="shared" si="71"/>
        <v>-0.11046742990706815</v>
      </c>
      <c r="P94" s="62">
        <f t="shared" ref="P94:P95" si="75">(I94/B94)*10</f>
        <v>2.3729985187275164</v>
      </c>
      <c r="Q94" s="236">
        <f t="shared" ref="Q94:Q95" si="76">(J94/C94)*10</f>
        <v>2.4230094143928516</v>
      </c>
      <c r="R94" s="92">
        <f t="shared" ref="R94:R95" si="77">(Q94-P94)/P94</f>
        <v>2.1074979723186969E-2</v>
      </c>
    </row>
    <row r="95" spans="1:18" ht="20.100000000000001" customHeight="1" thickBot="1" x14ac:dyDescent="0.3">
      <c r="A95" s="14" t="s">
        <v>18</v>
      </c>
      <c r="B95" s="25">
        <f>B96-SUM(B68:B94)</f>
        <v>1011.9900000000052</v>
      </c>
      <c r="C95" s="223">
        <f>C96-SUM(C68:C94)</f>
        <v>709.83999999998196</v>
      </c>
      <c r="D95" s="4">
        <f t="shared" si="56"/>
        <v>1.3073519118660479E-2</v>
      </c>
      <c r="E95" s="229">
        <f t="shared" si="57"/>
        <v>9.4881512393982029E-3</v>
      </c>
      <c r="F95" s="102">
        <f>(C95-B95)/B95</f>
        <v>-0.29857014397377613</v>
      </c>
      <c r="G95" s="83">
        <f>(E95-D95)/D95</f>
        <v>-0.27424657788924667</v>
      </c>
      <c r="I95" s="25">
        <f>I96-SUM(I68:I94)</f>
        <v>277.37700000000041</v>
      </c>
      <c r="J95" s="223">
        <f>J96-SUM(J68:J94)</f>
        <v>172.77500000000146</v>
      </c>
      <c r="K95" s="292">
        <f t="shared" si="58"/>
        <v>1.4315780802989923E-2</v>
      </c>
      <c r="L95" s="229">
        <f t="shared" si="59"/>
        <v>8.7866709697749425E-3</v>
      </c>
      <c r="M95" s="102">
        <f>(J95-I95)/I95</f>
        <v>-0.37711129617812145</v>
      </c>
      <c r="N95" s="83">
        <f>(L95-K95)/K95</f>
        <v>-0.38622481786394758</v>
      </c>
      <c r="P95" s="62">
        <f t="shared" si="75"/>
        <v>2.7409065306969334</v>
      </c>
      <c r="Q95" s="236">
        <f t="shared" si="76"/>
        <v>2.4339992110899051</v>
      </c>
      <c r="R95" s="92">
        <f t="shared" si="77"/>
        <v>-0.11197292434813184</v>
      </c>
    </row>
    <row r="96" spans="1:18" ht="26.25" customHeight="1" thickBot="1" x14ac:dyDescent="0.3">
      <c r="A96" s="18" t="s">
        <v>19</v>
      </c>
      <c r="B96" s="23">
        <v>77407.62</v>
      </c>
      <c r="C96" s="242">
        <v>74813.31</v>
      </c>
      <c r="D96" s="20">
        <f>SUM(D68:D95)</f>
        <v>1</v>
      </c>
      <c r="E96" s="243">
        <f>SUM(E68:E95)</f>
        <v>0.99999999999999989</v>
      </c>
      <c r="F96" s="103">
        <f>(C96-B96)/B96</f>
        <v>-3.3514917523623615E-2</v>
      </c>
      <c r="G96" s="99">
        <v>0</v>
      </c>
      <c r="H96" s="2"/>
      <c r="I96" s="23">
        <v>19375.611000000001</v>
      </c>
      <c r="J96" s="242">
        <v>19663.306</v>
      </c>
      <c r="K96" s="30">
        <f t="shared" ref="K96" si="78">I96/$I$96</f>
        <v>1</v>
      </c>
      <c r="L96" s="243">
        <f t="shared" si="59"/>
        <v>1</v>
      </c>
      <c r="M96" s="103">
        <f>(J96-I96)/I96</f>
        <v>1.4848305945035731E-2</v>
      </c>
      <c r="N96" s="99">
        <f>(L96-K96)/K96</f>
        <v>0</v>
      </c>
      <c r="O96" s="2"/>
      <c r="P96" s="56">
        <f t="shared" si="55"/>
        <v>2.5030624891968003</v>
      </c>
      <c r="Q96" s="250">
        <f t="shared" si="55"/>
        <v>2.6283165388618683</v>
      </c>
      <c r="R96" s="98">
        <f>(Q96-P96)/P96</f>
        <v>5.0040320689420902E-2</v>
      </c>
    </row>
  </sheetData>
  <mergeCells count="45">
    <mergeCell ref="A4:A6"/>
    <mergeCell ref="B4:C4"/>
    <mergeCell ref="D4:E4"/>
    <mergeCell ref="F4:G4"/>
    <mergeCell ref="I4:J4"/>
    <mergeCell ref="M4:N4"/>
    <mergeCell ref="P4:Q4"/>
    <mergeCell ref="B5:C5"/>
    <mergeCell ref="D5:E5"/>
    <mergeCell ref="F5:G5"/>
    <mergeCell ref="I5:J5"/>
    <mergeCell ref="K5:L5"/>
    <mergeCell ref="M5:N5"/>
    <mergeCell ref="P5:Q5"/>
    <mergeCell ref="K4:L4"/>
    <mergeCell ref="A36:A38"/>
    <mergeCell ref="B36:C36"/>
    <mergeCell ref="D36:E36"/>
    <mergeCell ref="F36:G36"/>
    <mergeCell ref="I36:J36"/>
    <mergeCell ref="M36:N36"/>
    <mergeCell ref="P36:Q36"/>
    <mergeCell ref="B37:C37"/>
    <mergeCell ref="D37:E37"/>
    <mergeCell ref="F37:G37"/>
    <mergeCell ref="I37:J37"/>
    <mergeCell ref="K37:L37"/>
    <mergeCell ref="M37:N37"/>
    <mergeCell ref="P37:Q37"/>
    <mergeCell ref="K36:L36"/>
    <mergeCell ref="A65:A67"/>
    <mergeCell ref="B65:C65"/>
    <mergeCell ref="D65:E65"/>
    <mergeCell ref="F65:G65"/>
    <mergeCell ref="I65:J65"/>
    <mergeCell ref="M65:N65"/>
    <mergeCell ref="P65:Q65"/>
    <mergeCell ref="B66:C66"/>
    <mergeCell ref="D66:E66"/>
    <mergeCell ref="F66:G66"/>
    <mergeCell ref="I66:J66"/>
    <mergeCell ref="K66:L66"/>
    <mergeCell ref="M66:N66"/>
    <mergeCell ref="P66:Q66"/>
    <mergeCell ref="K65:L6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4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339E4BE4-D6A9-4309-B1C8-AB112FE6782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F7:G33 M7:N33 R7:R33</xm:sqref>
        </x14:conditionalFormatting>
        <x14:conditionalFormatting xmlns:xm="http://schemas.microsoft.com/office/excel/2006/main">
          <x14:cfRule type="iconSet" priority="4" id="{93243F52-BB7E-4617-A17B-F690F41D2DF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F39:G62 M39:N62 R39:R62</xm:sqref>
        </x14:conditionalFormatting>
        <x14:conditionalFormatting xmlns:xm="http://schemas.microsoft.com/office/excel/2006/main">
          <x14:cfRule type="iconSet" priority="3" id="{F1D23D26-2FE4-4092-BA62-41E4E258590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F68:G96</xm:sqref>
        </x14:conditionalFormatting>
        <x14:conditionalFormatting xmlns:xm="http://schemas.microsoft.com/office/excel/2006/main">
          <x14:cfRule type="iconSet" priority="2" id="{4E4CBE9E-3C66-4A34-8511-15EBDF59F49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M68:N96</xm:sqref>
        </x14:conditionalFormatting>
        <x14:conditionalFormatting xmlns:xm="http://schemas.microsoft.com/office/excel/2006/main">
          <x14:cfRule type="iconSet" priority="1" id="{F60ED465-D335-4088-B79E-1D8D73D62D6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R68:R96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4">
    <pageSetUpPr fitToPage="1"/>
  </sheetPr>
  <dimension ref="A1:U19"/>
  <sheetViews>
    <sheetView showGridLines="0" workbookViewId="0">
      <selection activeCell="L7" sqref="L7:M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10" width="9.5703125" customWidth="1"/>
    <col min="11" max="11" width="2.140625" customWidth="1"/>
    <col min="16" max="17" width="9.5703125" customWidth="1"/>
    <col min="18" max="18" width="2" style="13" customWidth="1"/>
    <col min="19" max="20" width="9.140625" style="51"/>
    <col min="21" max="21" width="10.85546875" customWidth="1"/>
  </cols>
  <sheetData>
    <row r="1" spans="1:21" ht="15.75" x14ac:dyDescent="0.25">
      <c r="A1" s="41" t="s">
        <v>105</v>
      </c>
      <c r="B1" s="6"/>
    </row>
    <row r="3" spans="1:21" ht="15.75" thickBot="1" x14ac:dyDescent="0.3"/>
    <row r="4" spans="1:21" x14ac:dyDescent="0.25">
      <c r="A4" s="367" t="s">
        <v>17</v>
      </c>
      <c r="B4" s="375"/>
      <c r="C4" s="375"/>
      <c r="D4" s="375"/>
      <c r="E4" s="378" t="s">
        <v>1</v>
      </c>
      <c r="F4" s="380"/>
      <c r="G4" s="374" t="s">
        <v>13</v>
      </c>
      <c r="H4" s="374"/>
      <c r="I4" s="391" t="s">
        <v>134</v>
      </c>
      <c r="J4" s="379"/>
      <c r="L4" s="386" t="s">
        <v>20</v>
      </c>
      <c r="M4" s="374"/>
      <c r="N4" s="387" t="s">
        <v>13</v>
      </c>
      <c r="O4" s="388"/>
      <c r="P4" s="389" t="s">
        <v>134</v>
      </c>
      <c r="Q4" s="379"/>
      <c r="R4"/>
      <c r="S4" s="373" t="s">
        <v>23</v>
      </c>
      <c r="T4" s="374"/>
      <c r="U4" s="208" t="s">
        <v>0</v>
      </c>
    </row>
    <row r="5" spans="1:21" x14ac:dyDescent="0.25">
      <c r="A5" s="376"/>
      <c r="B5" s="377"/>
      <c r="C5" s="377"/>
      <c r="D5" s="377"/>
      <c r="E5" s="381" t="s">
        <v>141</v>
      </c>
      <c r="F5" s="372"/>
      <c r="G5" s="382" t="str">
        <f>E5</f>
        <v>jan-mar</v>
      </c>
      <c r="H5" s="382"/>
      <c r="I5" s="381" t="str">
        <f>G5</f>
        <v>jan-mar</v>
      </c>
      <c r="J5" s="383"/>
      <c r="L5" s="371" t="str">
        <f>E5</f>
        <v>jan-mar</v>
      </c>
      <c r="M5" s="382"/>
      <c r="N5" s="384" t="str">
        <f>E5</f>
        <v>jan-mar</v>
      </c>
      <c r="O5" s="385"/>
      <c r="P5" s="382" t="str">
        <f>E5</f>
        <v>jan-mar</v>
      </c>
      <c r="Q5" s="383"/>
      <c r="R5"/>
      <c r="S5" s="371" t="str">
        <f>E5</f>
        <v>jan-mar</v>
      </c>
      <c r="T5" s="372"/>
      <c r="U5" s="209" t="s">
        <v>132</v>
      </c>
    </row>
    <row r="6" spans="1:21" ht="15.75" thickBot="1" x14ac:dyDescent="0.3">
      <c r="A6" s="368"/>
      <c r="B6" s="390"/>
      <c r="C6" s="390"/>
      <c r="D6" s="390"/>
      <c r="E6" s="148">
        <v>2017</v>
      </c>
      <c r="F6" s="241">
        <v>2018</v>
      </c>
      <c r="G6" s="295">
        <f>E6</f>
        <v>2017</v>
      </c>
      <c r="H6" s="219">
        <f>F6</f>
        <v>2018</v>
      </c>
      <c r="I6" s="221" t="s">
        <v>1</v>
      </c>
      <c r="J6" s="222" t="s">
        <v>15</v>
      </c>
      <c r="L6" s="294">
        <f>E6</f>
        <v>2017</v>
      </c>
      <c r="M6" s="220">
        <f>F6</f>
        <v>2018</v>
      </c>
      <c r="N6" s="218">
        <f>G6</f>
        <v>2017</v>
      </c>
      <c r="O6" s="219">
        <f>H6</f>
        <v>2018</v>
      </c>
      <c r="P6" s="217">
        <v>1000</v>
      </c>
      <c r="Q6" s="222" t="s">
        <v>15</v>
      </c>
      <c r="R6"/>
      <c r="S6" s="294">
        <f>E6</f>
        <v>2017</v>
      </c>
      <c r="T6" s="220">
        <f>F6</f>
        <v>2018</v>
      </c>
      <c r="U6" s="209" t="s">
        <v>24</v>
      </c>
    </row>
    <row r="7" spans="1:21" ht="24" customHeight="1" thickBot="1" x14ac:dyDescent="0.3">
      <c r="A7" s="18" t="s">
        <v>21</v>
      </c>
      <c r="B7" s="19"/>
      <c r="C7" s="19"/>
      <c r="D7" s="19"/>
      <c r="E7" s="23">
        <v>102601.92999999996</v>
      </c>
      <c r="F7" s="242">
        <v>164370.44000000006</v>
      </c>
      <c r="G7" s="20">
        <f>E7/E15</f>
        <v>0.46885799582057058</v>
      </c>
      <c r="H7" s="243">
        <f>F7/F15</f>
        <v>0.59481073981346366</v>
      </c>
      <c r="I7" s="153">
        <f t="shared" ref="I7:I18" si="0">(F7-E7)/E7</f>
        <v>0.60202093664320078</v>
      </c>
      <c r="J7" s="99">
        <f t="shared" ref="J7:J18" si="1">(H7-G7)/G7</f>
        <v>0.26863729554714583</v>
      </c>
      <c r="K7" s="12"/>
      <c r="L7" s="23">
        <v>12695.773999999999</v>
      </c>
      <c r="M7" s="242">
        <v>18228.099999999999</v>
      </c>
      <c r="N7" s="20">
        <f>L7/L15</f>
        <v>0.52203380854085701</v>
      </c>
      <c r="O7" s="243">
        <f>M7/M15</f>
        <v>0.5922069014272664</v>
      </c>
      <c r="P7" s="153">
        <f t="shared" ref="P7:P18" si="2">(M7-L7)/L7</f>
        <v>0.43576122259265165</v>
      </c>
      <c r="Q7" s="99">
        <f t="shared" ref="Q7:Q18" si="3">(O7-N7)/N7</f>
        <v>0.13442250624064184</v>
      </c>
      <c r="R7" s="67"/>
      <c r="S7" s="334">
        <f>(L7/E7)*10</f>
        <v>1.2373815970128441</v>
      </c>
      <c r="T7" s="335">
        <f>(M7/F7)*10</f>
        <v>1.1089646045846195</v>
      </c>
      <c r="U7" s="95">
        <f>(T7-S7)/S7</f>
        <v>-0.10378123671649499</v>
      </c>
    </row>
    <row r="8" spans="1:21" s="9" customFormat="1" ht="24" customHeight="1" x14ac:dyDescent="0.25">
      <c r="A8" s="73"/>
      <c r="B8" s="303" t="s">
        <v>36</v>
      </c>
      <c r="C8" s="303"/>
      <c r="D8" s="304"/>
      <c r="E8" s="306">
        <v>48945.929999999971</v>
      </c>
      <c r="F8" s="307">
        <v>62863.290000000037</v>
      </c>
      <c r="G8" s="308">
        <f>E8/E7</f>
        <v>0.47704687426445086</v>
      </c>
      <c r="H8" s="309">
        <f>F8/F7</f>
        <v>0.38244887584409953</v>
      </c>
      <c r="I8" s="318">
        <f t="shared" si="0"/>
        <v>0.28434151726200879</v>
      </c>
      <c r="J8" s="317">
        <f t="shared" si="1"/>
        <v>-0.19829916832850045</v>
      </c>
      <c r="K8" s="5"/>
      <c r="L8" s="306">
        <v>9317.1059999999998</v>
      </c>
      <c r="M8" s="307">
        <v>11535.558999999999</v>
      </c>
      <c r="N8" s="321">
        <f>L8/L7</f>
        <v>0.73387459480611428</v>
      </c>
      <c r="O8" s="309">
        <f>M8/M7</f>
        <v>0.63284483846369066</v>
      </c>
      <c r="P8" s="316">
        <f t="shared" si="2"/>
        <v>0.2381053730632666</v>
      </c>
      <c r="Q8" s="317">
        <f t="shared" si="3"/>
        <v>-0.13766624033240329</v>
      </c>
      <c r="R8" s="72"/>
      <c r="S8" s="336">
        <f t="shared" ref="S8:T18" si="4">(L8/E8)*10</f>
        <v>1.9035507140225971</v>
      </c>
      <c r="T8" s="337">
        <f t="shared" si="4"/>
        <v>1.8350231112625495</v>
      </c>
      <c r="U8" s="310">
        <f t="shared" ref="U8:U18" si="5">(T8-S8)/S8</f>
        <v>-3.5999882879523937E-2</v>
      </c>
    </row>
    <row r="9" spans="1:21" ht="24" customHeight="1" x14ac:dyDescent="0.25">
      <c r="A9" s="14"/>
      <c r="B9" s="1" t="s">
        <v>40</v>
      </c>
      <c r="D9" s="1"/>
      <c r="E9" s="25">
        <v>23875.519999999997</v>
      </c>
      <c r="F9" s="223">
        <v>23966.650000000005</v>
      </c>
      <c r="G9" s="4">
        <f>E9/E7</f>
        <v>0.23270049598482218</v>
      </c>
      <c r="H9" s="229">
        <f>F9/F7</f>
        <v>0.14580875977456773</v>
      </c>
      <c r="I9" s="314">
        <f t="shared" si="0"/>
        <v>3.8168802187348509E-3</v>
      </c>
      <c r="J9" s="315">
        <f t="shared" si="1"/>
        <v>-0.37340589173442046</v>
      </c>
      <c r="K9" s="1"/>
      <c r="L9" s="25">
        <v>1936.2039999999997</v>
      </c>
      <c r="M9" s="223">
        <v>2041.4099999999996</v>
      </c>
      <c r="N9" s="4">
        <f>L9/L7</f>
        <v>0.15250775573037137</v>
      </c>
      <c r="O9" s="229">
        <f>M9/M7</f>
        <v>0.11199247315957229</v>
      </c>
      <c r="P9" s="314">
        <f t="shared" si="2"/>
        <v>5.4336216638329389E-2</v>
      </c>
      <c r="Q9" s="315">
        <f t="shared" si="3"/>
        <v>-0.26566047331014919</v>
      </c>
      <c r="R9" s="8"/>
      <c r="S9" s="336">
        <f t="shared" si="4"/>
        <v>0.81095783463564364</v>
      </c>
      <c r="T9" s="337">
        <f t="shared" si="4"/>
        <v>0.85177110693401004</v>
      </c>
      <c r="U9" s="310">
        <f t="shared" si="5"/>
        <v>5.0327243359950334E-2</v>
      </c>
    </row>
    <row r="10" spans="1:21" ht="24" customHeight="1" thickBot="1" x14ac:dyDescent="0.3">
      <c r="A10" s="14"/>
      <c r="B10" s="1" t="s">
        <v>39</v>
      </c>
      <c r="D10" s="1"/>
      <c r="E10" s="25">
        <v>29780.479999999996</v>
      </c>
      <c r="F10" s="223">
        <v>77540.5</v>
      </c>
      <c r="G10" s="4">
        <f>E10/E7</f>
        <v>0.29025262975072696</v>
      </c>
      <c r="H10" s="229">
        <f>F10/F7</f>
        <v>0.4717423643813326</v>
      </c>
      <c r="I10" s="319">
        <f t="shared" si="0"/>
        <v>1.6037357356227975</v>
      </c>
      <c r="J10" s="312">
        <f t="shared" si="1"/>
        <v>0.62528196484032394</v>
      </c>
      <c r="K10" s="1"/>
      <c r="L10" s="25">
        <v>1442.4640000000006</v>
      </c>
      <c r="M10" s="223">
        <v>4651.1309999999985</v>
      </c>
      <c r="N10" s="4">
        <f>L10/L7</f>
        <v>0.11361764946351445</v>
      </c>
      <c r="O10" s="229">
        <f>M10/M7</f>
        <v>0.25516268837673695</v>
      </c>
      <c r="P10" s="320">
        <f t="shared" si="2"/>
        <v>2.2244347172615719</v>
      </c>
      <c r="Q10" s="315">
        <f t="shared" si="3"/>
        <v>1.2458015069100357</v>
      </c>
      <c r="R10" s="8"/>
      <c r="S10" s="336">
        <f t="shared" si="4"/>
        <v>0.48436559786813405</v>
      </c>
      <c r="T10" s="337">
        <f t="shared" si="4"/>
        <v>0.59983247464228351</v>
      </c>
      <c r="U10" s="310">
        <f t="shared" si="5"/>
        <v>0.23838785678082924</v>
      </c>
    </row>
    <row r="11" spans="1:21" ht="24" customHeight="1" thickBot="1" x14ac:dyDescent="0.3">
      <c r="A11" s="18" t="s">
        <v>22</v>
      </c>
      <c r="B11" s="19"/>
      <c r="C11" s="19"/>
      <c r="D11" s="19"/>
      <c r="E11" s="23">
        <v>116231.76999999996</v>
      </c>
      <c r="F11" s="242">
        <v>111970.30000000005</v>
      </c>
      <c r="G11" s="20">
        <f>E11/E15</f>
        <v>0.53114200417942936</v>
      </c>
      <c r="H11" s="243">
        <f>F11/F15</f>
        <v>0.40518926018653639</v>
      </c>
      <c r="I11" s="153">
        <f t="shared" si="0"/>
        <v>-3.6663555927952535E-2</v>
      </c>
      <c r="J11" s="99">
        <f t="shared" si="1"/>
        <v>-0.23713572453656642</v>
      </c>
      <c r="K11" s="12"/>
      <c r="L11" s="23">
        <v>11624.057000000001</v>
      </c>
      <c r="M11" s="242">
        <v>12551.85200000001</v>
      </c>
      <c r="N11" s="20">
        <f>L11/L15</f>
        <v>0.47796619145914304</v>
      </c>
      <c r="O11" s="243">
        <f>M11/M15</f>
        <v>0.40779309857273349</v>
      </c>
      <c r="P11" s="153">
        <f t="shared" si="2"/>
        <v>7.9816797181914118E-2</v>
      </c>
      <c r="Q11" s="99">
        <f t="shared" si="3"/>
        <v>-0.14681601782792206</v>
      </c>
      <c r="R11" s="8"/>
      <c r="S11" s="338">
        <f t="shared" si="4"/>
        <v>1.0000757107974874</v>
      </c>
      <c r="T11" s="339">
        <f t="shared" si="4"/>
        <v>1.1209983361659301</v>
      </c>
      <c r="U11" s="98">
        <f t="shared" si="5"/>
        <v>0.12091347091313298</v>
      </c>
    </row>
    <row r="12" spans="1:21" s="9" customFormat="1" ht="24" customHeight="1" x14ac:dyDescent="0.25">
      <c r="A12" s="73"/>
      <c r="B12" s="5" t="s">
        <v>36</v>
      </c>
      <c r="C12" s="5"/>
      <c r="D12" s="5"/>
      <c r="E12" s="42">
        <v>57673.669999999955</v>
      </c>
      <c r="F12" s="225">
        <v>59494.370000000046</v>
      </c>
      <c r="G12" s="74">
        <f>E12/E11</f>
        <v>0.49619540337379336</v>
      </c>
      <c r="H12" s="231">
        <f>F12/F11</f>
        <v>0.5313406322926707</v>
      </c>
      <c r="I12" s="318">
        <f t="shared" si="0"/>
        <v>3.1568998470187404E-2</v>
      </c>
      <c r="J12" s="317">
        <f t="shared" si="1"/>
        <v>7.0829412525616989E-2</v>
      </c>
      <c r="K12" s="5"/>
      <c r="L12" s="42">
        <v>7290.8969999999999</v>
      </c>
      <c r="M12" s="225">
        <v>8700.9880000000103</v>
      </c>
      <c r="N12" s="74">
        <f>L12/L11</f>
        <v>0.62722481488175763</v>
      </c>
      <c r="O12" s="231">
        <f>M12/M11</f>
        <v>0.69320352088281501</v>
      </c>
      <c r="P12" s="318">
        <f t="shared" si="2"/>
        <v>0.19340432322662224</v>
      </c>
      <c r="Q12" s="317">
        <f t="shared" si="3"/>
        <v>0.10519147909270055</v>
      </c>
      <c r="R12" s="72"/>
      <c r="S12" s="336">
        <f t="shared" si="4"/>
        <v>1.2641638723528441</v>
      </c>
      <c r="T12" s="337">
        <f t="shared" si="4"/>
        <v>1.4624893078118153</v>
      </c>
      <c r="U12" s="310">
        <f t="shared" si="5"/>
        <v>0.15688269519192213</v>
      </c>
    </row>
    <row r="13" spans="1:21" ht="24" customHeight="1" x14ac:dyDescent="0.25">
      <c r="A13" s="14"/>
      <c r="B13" s="5" t="s">
        <v>40</v>
      </c>
      <c r="D13" s="5"/>
      <c r="E13" s="273">
        <v>25372.120000000003</v>
      </c>
      <c r="F13" s="269">
        <v>22300.48</v>
      </c>
      <c r="G13" s="261">
        <f>E13/E11</f>
        <v>0.21828902717389584</v>
      </c>
      <c r="H13" s="272">
        <f>F13/F11</f>
        <v>0.19916424266077692</v>
      </c>
      <c r="I13" s="314">
        <f t="shared" si="0"/>
        <v>-0.12106359263632691</v>
      </c>
      <c r="J13" s="315">
        <f t="shared" si="1"/>
        <v>-8.7612211940838944E-2</v>
      </c>
      <c r="K13" s="324"/>
      <c r="L13" s="273">
        <v>2100.5889999999999</v>
      </c>
      <c r="M13" s="269">
        <v>1900.6520000000007</v>
      </c>
      <c r="N13" s="261">
        <f>L13/L11</f>
        <v>0.18071048688078523</v>
      </c>
      <c r="O13" s="272">
        <f>M13/M11</f>
        <v>0.15142402890027695</v>
      </c>
      <c r="P13" s="314">
        <f t="shared" si="2"/>
        <v>-9.5181399121864976E-2</v>
      </c>
      <c r="Q13" s="315">
        <f t="shared" si="3"/>
        <v>-0.16206285803340545</v>
      </c>
      <c r="R13" s="325"/>
      <c r="S13" s="336">
        <f t="shared" si="4"/>
        <v>0.82791229112900289</v>
      </c>
      <c r="T13" s="337">
        <f t="shared" si="4"/>
        <v>0.85229196860336676</v>
      </c>
      <c r="U13" s="310">
        <f t="shared" si="5"/>
        <v>2.9447174218319581E-2</v>
      </c>
    </row>
    <row r="14" spans="1:21" ht="24" customHeight="1" thickBot="1" x14ac:dyDescent="0.3">
      <c r="A14" s="14"/>
      <c r="B14" s="1" t="s">
        <v>39</v>
      </c>
      <c r="D14" s="1"/>
      <c r="E14" s="273">
        <v>33185.98000000001</v>
      </c>
      <c r="F14" s="269">
        <v>30175.449999999993</v>
      </c>
      <c r="G14" s="261">
        <f>E14/E11</f>
        <v>0.28551556945231088</v>
      </c>
      <c r="H14" s="272">
        <f>F14/F11</f>
        <v>0.26949512504655238</v>
      </c>
      <c r="I14" s="319">
        <f t="shared" si="0"/>
        <v>-9.0716923230834703E-2</v>
      </c>
      <c r="J14" s="312">
        <f t="shared" si="1"/>
        <v>-5.6110580717155495E-2</v>
      </c>
      <c r="K14" s="324"/>
      <c r="L14" s="273">
        <v>2232.5709999999995</v>
      </c>
      <c r="M14" s="269">
        <v>1950.2120000000002</v>
      </c>
      <c r="N14" s="261">
        <f>L14/L11</f>
        <v>0.19206469823745698</v>
      </c>
      <c r="O14" s="272">
        <f>M14/M11</f>
        <v>0.15537245021690813</v>
      </c>
      <c r="P14" s="320">
        <f t="shared" si="2"/>
        <v>-0.12647257354861247</v>
      </c>
      <c r="Q14" s="315">
        <f t="shared" si="3"/>
        <v>-0.19104108332903955</v>
      </c>
      <c r="R14" s="325"/>
      <c r="S14" s="336">
        <f t="shared" si="4"/>
        <v>0.67274523759732241</v>
      </c>
      <c r="T14" s="337">
        <f t="shared" si="4"/>
        <v>0.64629094180865598</v>
      </c>
      <c r="U14" s="310">
        <f t="shared" si="5"/>
        <v>-3.9322903099465532E-2</v>
      </c>
    </row>
    <row r="15" spans="1:21" ht="24" customHeight="1" thickBot="1" x14ac:dyDescent="0.3">
      <c r="A15" s="18" t="s">
        <v>12</v>
      </c>
      <c r="B15" s="19"/>
      <c r="C15" s="19"/>
      <c r="D15" s="19"/>
      <c r="E15" s="23">
        <v>218833.69999999992</v>
      </c>
      <c r="F15" s="242">
        <v>276340.74000000011</v>
      </c>
      <c r="G15" s="20">
        <f>G7+G11</f>
        <v>1</v>
      </c>
      <c r="H15" s="243">
        <f>H7+H11</f>
        <v>1</v>
      </c>
      <c r="I15" s="153">
        <f t="shared" si="0"/>
        <v>0.26278877522063648</v>
      </c>
      <c r="J15" s="99">
        <v>0</v>
      </c>
      <c r="K15" s="12"/>
      <c r="L15" s="23">
        <v>24319.830999999998</v>
      </c>
      <c r="M15" s="242">
        <v>30779.952000000012</v>
      </c>
      <c r="N15" s="20">
        <f>N7+N11</f>
        <v>1</v>
      </c>
      <c r="O15" s="243">
        <f>O7+O11</f>
        <v>0.99999999999999989</v>
      </c>
      <c r="P15" s="153">
        <f t="shared" si="2"/>
        <v>0.26563182120796869</v>
      </c>
      <c r="Q15" s="99">
        <v>0</v>
      </c>
      <c r="R15" s="8"/>
      <c r="S15" s="338">
        <f t="shared" si="4"/>
        <v>1.1113384730048437</v>
      </c>
      <c r="T15" s="339">
        <f t="shared" si="4"/>
        <v>1.1138405433813343</v>
      </c>
      <c r="U15" s="98">
        <f t="shared" si="5"/>
        <v>2.2514026439897526E-3</v>
      </c>
    </row>
    <row r="16" spans="1:21" s="68" customFormat="1" ht="24" customHeight="1" x14ac:dyDescent="0.25">
      <c r="A16" s="305"/>
      <c r="B16" s="303" t="s">
        <v>36</v>
      </c>
      <c r="C16" s="303"/>
      <c r="D16" s="304"/>
      <c r="E16" s="306">
        <f>E8+E12</f>
        <v>106619.59999999992</v>
      </c>
      <c r="F16" s="307">
        <f t="shared" ref="F16:F17" si="6">F8+F12</f>
        <v>122357.66000000009</v>
      </c>
      <c r="G16" s="308">
        <f>E16/E15</f>
        <v>0.48721746239267516</v>
      </c>
      <c r="H16" s="309">
        <f>F16/F15</f>
        <v>0.44277821648737004</v>
      </c>
      <c r="I16" s="316">
        <f t="shared" si="0"/>
        <v>0.14760944516768196</v>
      </c>
      <c r="J16" s="317">
        <f t="shared" si="1"/>
        <v>-9.1210289727852792E-2</v>
      </c>
      <c r="K16" s="5"/>
      <c r="L16" s="306">
        <f t="shared" ref="L16:M18" si="7">L8+L12</f>
        <v>16608.003000000001</v>
      </c>
      <c r="M16" s="307">
        <f t="shared" si="7"/>
        <v>20236.54700000001</v>
      </c>
      <c r="N16" s="321">
        <f>L16/L15</f>
        <v>0.68289960567571384</v>
      </c>
      <c r="O16" s="309">
        <f>M16/M15</f>
        <v>0.65745869259315293</v>
      </c>
      <c r="P16" s="316">
        <f t="shared" si="2"/>
        <v>0.21848165610278422</v>
      </c>
      <c r="Q16" s="317">
        <f t="shared" si="3"/>
        <v>-3.7254250655757368E-2</v>
      </c>
      <c r="R16" s="72"/>
      <c r="S16" s="336">
        <f t="shared" si="4"/>
        <v>1.5576876109083146</v>
      </c>
      <c r="T16" s="337">
        <f t="shared" si="4"/>
        <v>1.6538847670019183</v>
      </c>
      <c r="U16" s="310">
        <f t="shared" si="5"/>
        <v>6.1756385182719309E-2</v>
      </c>
    </row>
    <row r="17" spans="1:21" ht="24" customHeight="1" x14ac:dyDescent="0.25">
      <c r="A17" s="14"/>
      <c r="B17" s="5" t="s">
        <v>40</v>
      </c>
      <c r="C17" s="5"/>
      <c r="D17" s="326"/>
      <c r="E17" s="273">
        <f>E9+E13</f>
        <v>49247.64</v>
      </c>
      <c r="F17" s="269">
        <f t="shared" si="6"/>
        <v>46267.130000000005</v>
      </c>
      <c r="G17" s="313">
        <f>E17/E15</f>
        <v>0.22504595955741741</v>
      </c>
      <c r="H17" s="272">
        <f>F17/F15</f>
        <v>0.16742782841212622</v>
      </c>
      <c r="I17" s="314">
        <f t="shared" si="0"/>
        <v>-6.0520869629488737E-2</v>
      </c>
      <c r="J17" s="315">
        <f t="shared" si="1"/>
        <v>-0.25602828532716093</v>
      </c>
      <c r="K17" s="324"/>
      <c r="L17" s="273">
        <f t="shared" si="7"/>
        <v>4036.7929999999997</v>
      </c>
      <c r="M17" s="269">
        <f t="shared" si="7"/>
        <v>3942.0620000000004</v>
      </c>
      <c r="N17" s="74">
        <f>L17/L15</f>
        <v>0.16598770772708082</v>
      </c>
      <c r="O17" s="231">
        <f>M17/M15</f>
        <v>0.1280723894566177</v>
      </c>
      <c r="P17" s="314">
        <f t="shared" si="2"/>
        <v>-2.3466895627296053E-2</v>
      </c>
      <c r="Q17" s="315">
        <f t="shared" si="3"/>
        <v>-0.22842244639466913</v>
      </c>
      <c r="R17" s="325"/>
      <c r="S17" s="336">
        <f t="shared" si="4"/>
        <v>0.81969267968982873</v>
      </c>
      <c r="T17" s="337">
        <f t="shared" si="4"/>
        <v>0.85202215914408352</v>
      </c>
      <c r="U17" s="310">
        <f t="shared" si="5"/>
        <v>3.9440976179619239E-2</v>
      </c>
    </row>
    <row r="18" spans="1:21" ht="24" customHeight="1" thickBot="1" x14ac:dyDescent="0.3">
      <c r="A18" s="15"/>
      <c r="B18" s="327" t="s">
        <v>39</v>
      </c>
      <c r="C18" s="327"/>
      <c r="D18" s="328"/>
      <c r="E18" s="329">
        <f>E10+E14</f>
        <v>62966.460000000006</v>
      </c>
      <c r="F18" s="330">
        <f>F10+F14</f>
        <v>107715.95</v>
      </c>
      <c r="G18" s="331">
        <f>E18/E15</f>
        <v>0.28773657804990743</v>
      </c>
      <c r="H18" s="332">
        <f>F18/F15</f>
        <v>0.38979395510050363</v>
      </c>
      <c r="I18" s="311">
        <f t="shared" si="0"/>
        <v>0.71068772168548122</v>
      </c>
      <c r="J18" s="312">
        <f t="shared" si="1"/>
        <v>0.3546903134188748</v>
      </c>
      <c r="K18" s="324"/>
      <c r="L18" s="329">
        <f t="shared" si="7"/>
        <v>3675.0349999999999</v>
      </c>
      <c r="M18" s="330">
        <f t="shared" si="7"/>
        <v>6601.3429999999989</v>
      </c>
      <c r="N18" s="322">
        <f>L18/L15</f>
        <v>0.15111268659720539</v>
      </c>
      <c r="O18" s="323">
        <f>M18/M15</f>
        <v>0.21446891795022929</v>
      </c>
      <c r="P18" s="311">
        <f t="shared" si="2"/>
        <v>0.79626670222188334</v>
      </c>
      <c r="Q18" s="312">
        <f t="shared" si="3"/>
        <v>0.41926480681202832</v>
      </c>
      <c r="R18" s="325"/>
      <c r="S18" s="340">
        <f t="shared" si="4"/>
        <v>0.58364961282562167</v>
      </c>
      <c r="T18" s="341">
        <f t="shared" si="4"/>
        <v>0.61284730812846189</v>
      </c>
      <c r="U18" s="333">
        <f t="shared" si="5"/>
        <v>5.0026068142983049E-2</v>
      </c>
    </row>
    <row r="19" spans="1:21" ht="6.75" customHeight="1" x14ac:dyDescent="0.25">
      <c r="S19" s="342"/>
      <c r="T19" s="342"/>
    </row>
  </sheetData>
  <mergeCells count="15">
    <mergeCell ref="P4:Q4"/>
    <mergeCell ref="S4:T4"/>
    <mergeCell ref="E5:F5"/>
    <mergeCell ref="G5:H5"/>
    <mergeCell ref="I5:J5"/>
    <mergeCell ref="L5:M5"/>
    <mergeCell ref="N5:O5"/>
    <mergeCell ref="P5:Q5"/>
    <mergeCell ref="S5:T5"/>
    <mergeCell ref="N4:O4"/>
    <mergeCell ref="A4:D6"/>
    <mergeCell ref="E4:F4"/>
    <mergeCell ref="G4:H4"/>
    <mergeCell ref="I4:J4"/>
    <mergeCell ref="L4:M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8AEDCF02-B4D2-4DF9-B249-07339C6F181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I7:J18</xm:sqref>
        </x14:conditionalFormatting>
        <x14:conditionalFormatting xmlns:xm="http://schemas.microsoft.com/office/excel/2006/main">
          <x14:cfRule type="iconSet" priority="2" id="{B16FEBD7-78D9-44A1-94C7-A55C8714AE4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U7:U18</xm:sqref>
        </x14:conditionalFormatting>
        <x14:conditionalFormatting xmlns:xm="http://schemas.microsoft.com/office/excel/2006/main">
          <x14:cfRule type="iconSet" priority="3" id="{B47E4463-070C-4172-9391-F3F92D3F3B9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P7:Q18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5">
    <pageSetUpPr fitToPage="1"/>
  </sheetPr>
  <dimension ref="A1:R96"/>
  <sheetViews>
    <sheetView showGridLines="0" workbookViewId="0">
      <selection activeCell="R93" sqref="R93:R94"/>
    </sheetView>
  </sheetViews>
  <sheetFormatPr defaultRowHeight="15" x14ac:dyDescent="0.25"/>
  <cols>
    <col min="1" max="1" width="26.7109375" customWidth="1"/>
    <col min="6" max="7" width="12.42578125" bestFit="1" customWidth="1"/>
    <col min="8" max="8" width="2" customWidth="1"/>
    <col min="13" max="14" width="11.42578125" bestFit="1" customWidth="1"/>
    <col min="15" max="15" width="2" customWidth="1"/>
    <col min="18" max="18" width="10.140625" customWidth="1"/>
  </cols>
  <sheetData>
    <row r="1" spans="1:18" ht="15.75" x14ac:dyDescent="0.25">
      <c r="A1" s="6" t="s">
        <v>47</v>
      </c>
    </row>
    <row r="3" spans="1:18" ht="8.25" customHeight="1" thickBot="1" x14ac:dyDescent="0.3"/>
    <row r="4" spans="1:18" x14ac:dyDescent="0.25">
      <c r="A4" s="394" t="s">
        <v>3</v>
      </c>
      <c r="B4" s="378" t="s">
        <v>1</v>
      </c>
      <c r="C4" s="374"/>
      <c r="D4" s="378" t="s">
        <v>13</v>
      </c>
      <c r="E4" s="374"/>
      <c r="F4" s="397" t="s">
        <v>136</v>
      </c>
      <c r="G4" s="393"/>
      <c r="I4" s="398" t="s">
        <v>20</v>
      </c>
      <c r="J4" s="399"/>
      <c r="K4" s="378" t="s">
        <v>13</v>
      </c>
      <c r="L4" s="380"/>
      <c r="M4" s="392" t="s">
        <v>136</v>
      </c>
      <c r="N4" s="393"/>
      <c r="P4" s="373" t="s">
        <v>23</v>
      </c>
      <c r="Q4" s="374"/>
      <c r="R4" s="208" t="s">
        <v>0</v>
      </c>
    </row>
    <row r="5" spans="1:18" x14ac:dyDescent="0.25">
      <c r="A5" s="395"/>
      <c r="B5" s="381" t="s">
        <v>141</v>
      </c>
      <c r="C5" s="382"/>
      <c r="D5" s="381" t="str">
        <f>B5</f>
        <v>jan-mar</v>
      </c>
      <c r="E5" s="382"/>
      <c r="F5" s="381" t="str">
        <f>D5</f>
        <v>jan-mar</v>
      </c>
      <c r="G5" s="383"/>
      <c r="I5" s="371" t="str">
        <f>B5</f>
        <v>jan-mar</v>
      </c>
      <c r="J5" s="382"/>
      <c r="K5" s="381" t="str">
        <f>B5</f>
        <v>jan-mar</v>
      </c>
      <c r="L5" s="372"/>
      <c r="M5" s="382" t="str">
        <f>B5</f>
        <v>jan-mar</v>
      </c>
      <c r="N5" s="383"/>
      <c r="P5" s="371" t="str">
        <f>B5</f>
        <v>jan-mar</v>
      </c>
      <c r="Q5" s="372"/>
      <c r="R5" s="209" t="s">
        <v>132</v>
      </c>
    </row>
    <row r="6" spans="1:18" ht="19.5" customHeight="1" thickBot="1" x14ac:dyDescent="0.3">
      <c r="A6" s="396"/>
      <c r="B6" s="148">
        <f>'4'!E6</f>
        <v>2017</v>
      </c>
      <c r="C6" s="213">
        <f>'4'!F6</f>
        <v>2018</v>
      </c>
      <c r="D6" s="148">
        <f>B6</f>
        <v>2017</v>
      </c>
      <c r="E6" s="213">
        <f>C6</f>
        <v>2018</v>
      </c>
      <c r="F6" s="148" t="s">
        <v>1</v>
      </c>
      <c r="G6" s="212" t="s">
        <v>15</v>
      </c>
      <c r="I6" s="36">
        <f>B6</f>
        <v>2017</v>
      </c>
      <c r="J6" s="213">
        <f>E6</f>
        <v>2018</v>
      </c>
      <c r="K6" s="148">
        <f>B6</f>
        <v>2017</v>
      </c>
      <c r="L6" s="213">
        <f>C6</f>
        <v>2018</v>
      </c>
      <c r="M6" s="37">
        <v>1000</v>
      </c>
      <c r="N6" s="212" t="s">
        <v>15</v>
      </c>
      <c r="P6" s="36">
        <f>B6</f>
        <v>2017</v>
      </c>
      <c r="Q6" s="213">
        <f>C6</f>
        <v>2018</v>
      </c>
      <c r="R6" s="210" t="s">
        <v>24</v>
      </c>
    </row>
    <row r="7" spans="1:18" ht="20.100000000000001" customHeight="1" x14ac:dyDescent="0.25">
      <c r="A7" s="14" t="s">
        <v>151</v>
      </c>
      <c r="B7" s="59">
        <v>38886.090000000004</v>
      </c>
      <c r="C7" s="245">
        <v>34184.450000000004</v>
      </c>
      <c r="D7" s="4">
        <f>B7/$B$33</f>
        <v>0.17769699091136329</v>
      </c>
      <c r="E7" s="247">
        <f>C7/$C$33</f>
        <v>0.12370398226479387</v>
      </c>
      <c r="F7" s="87">
        <f>(C7-B7)/B7</f>
        <v>-0.12090801620836651</v>
      </c>
      <c r="G7" s="101">
        <f>(E7-D7)/D7</f>
        <v>-0.30384875044677356</v>
      </c>
      <c r="I7" s="59">
        <v>3740.3459999999995</v>
      </c>
      <c r="J7" s="245">
        <v>3996.835</v>
      </c>
      <c r="K7" s="4">
        <f>I7/$I$33</f>
        <v>0.15379819045617532</v>
      </c>
      <c r="L7" s="247">
        <f>J7/$J$33</f>
        <v>0.12985189190678406</v>
      </c>
      <c r="M7" s="87">
        <f>(J7-I7)/I7</f>
        <v>6.8573602549069135E-2</v>
      </c>
      <c r="N7" s="101">
        <f>(L7-K7)/K7</f>
        <v>-0.15569948175830287</v>
      </c>
      <c r="P7" s="49">
        <f t="shared" ref="P7:Q33" si="0">(I7/B7)*10</f>
        <v>0.96187248447966844</v>
      </c>
      <c r="Q7" s="253">
        <f t="shared" si="0"/>
        <v>1.1691968131709005</v>
      </c>
      <c r="R7" s="104">
        <f>(Q7-P7)/P7</f>
        <v>0.21554242587923242</v>
      </c>
    </row>
    <row r="8" spans="1:18" ht="20.100000000000001" customHeight="1" x14ac:dyDescent="0.25">
      <c r="A8" s="14" t="s">
        <v>142</v>
      </c>
      <c r="B8" s="25">
        <v>25907.37</v>
      </c>
      <c r="C8" s="223">
        <v>35159.990000000005</v>
      </c>
      <c r="D8" s="4">
        <f t="shared" ref="D8:D32" si="1">B8/$B$33</f>
        <v>0.11838839264701917</v>
      </c>
      <c r="E8" s="229">
        <f t="shared" ref="E8:E32" si="2">C8/$C$33</f>
        <v>0.12723418921147861</v>
      </c>
      <c r="F8" s="87">
        <f t="shared" ref="F8:F33" si="3">(C8-B8)/B8</f>
        <v>0.35714238844004648</v>
      </c>
      <c r="G8" s="83">
        <f t="shared" ref="G8:G32" si="4">(E8-D8)/D8</f>
        <v>7.4718444660648614E-2</v>
      </c>
      <c r="I8" s="25">
        <v>2663.2130000000002</v>
      </c>
      <c r="J8" s="223">
        <v>3534.5229999999997</v>
      </c>
      <c r="K8" s="4">
        <f t="shared" ref="K8:K32" si="5">I8/$I$33</f>
        <v>0.10950787445850255</v>
      </c>
      <c r="L8" s="229">
        <f t="shared" ref="L8:L32" si="6">J8/$J$33</f>
        <v>0.11483198544299228</v>
      </c>
      <c r="M8" s="87">
        <f t="shared" ref="M8:M33" si="7">(J8-I8)/I8</f>
        <v>0.32716496953116381</v>
      </c>
      <c r="N8" s="83">
        <f t="shared" ref="N8:N32" si="8">(L8-K8)/K8</f>
        <v>4.8618521826092768E-2</v>
      </c>
      <c r="P8" s="49">
        <f t="shared" si="0"/>
        <v>1.0279750511147987</v>
      </c>
      <c r="Q8" s="254">
        <f t="shared" si="0"/>
        <v>1.0052684884153833</v>
      </c>
      <c r="R8" s="92">
        <f t="shared" ref="R8:R71" si="9">(Q8-P8)/P8</f>
        <v>-2.2088632087705846E-2</v>
      </c>
    </row>
    <row r="9" spans="1:18" ht="20.100000000000001" customHeight="1" x14ac:dyDescent="0.25">
      <c r="A9" s="14" t="s">
        <v>153</v>
      </c>
      <c r="B9" s="25">
        <v>3155.5000000000005</v>
      </c>
      <c r="C9" s="223">
        <v>43921.71</v>
      </c>
      <c r="D9" s="4">
        <f t="shared" si="1"/>
        <v>1.4419625496438621E-2</v>
      </c>
      <c r="E9" s="229">
        <f t="shared" si="2"/>
        <v>0.15894040813526086</v>
      </c>
      <c r="F9" s="87">
        <f t="shared" si="3"/>
        <v>12.919096815084771</v>
      </c>
      <c r="G9" s="83">
        <f t="shared" si="4"/>
        <v>10.022505971081992</v>
      </c>
      <c r="I9" s="25">
        <v>670.12799999999993</v>
      </c>
      <c r="J9" s="223">
        <v>2959.4309999999996</v>
      </c>
      <c r="K9" s="4">
        <f t="shared" si="5"/>
        <v>2.7554796741802993E-2</v>
      </c>
      <c r="L9" s="229">
        <f t="shared" si="6"/>
        <v>9.6148005688897795E-2</v>
      </c>
      <c r="M9" s="87">
        <f t="shared" si="7"/>
        <v>3.4162174987465082</v>
      </c>
      <c r="N9" s="83">
        <f t="shared" si="8"/>
        <v>2.4893382299217985</v>
      </c>
      <c r="P9" s="49">
        <f t="shared" si="0"/>
        <v>2.1236824591982248</v>
      </c>
      <c r="Q9" s="254">
        <f t="shared" si="0"/>
        <v>0.67379685353780605</v>
      </c>
      <c r="R9" s="92">
        <f t="shared" si="9"/>
        <v>-0.68272240954884034</v>
      </c>
    </row>
    <row r="10" spans="1:18" ht="20.100000000000001" customHeight="1" x14ac:dyDescent="0.25">
      <c r="A10" s="14" t="s">
        <v>145</v>
      </c>
      <c r="B10" s="25">
        <v>27281.800000000003</v>
      </c>
      <c r="C10" s="223">
        <v>25753.480000000003</v>
      </c>
      <c r="D10" s="4">
        <f t="shared" si="1"/>
        <v>0.12466909804111524</v>
      </c>
      <c r="E10" s="229">
        <f t="shared" si="2"/>
        <v>9.319465526509052E-2</v>
      </c>
      <c r="F10" s="87">
        <f t="shared" si="3"/>
        <v>-5.6019764091812106E-2</v>
      </c>
      <c r="G10" s="83">
        <f t="shared" si="4"/>
        <v>-0.25246386851731784</v>
      </c>
      <c r="I10" s="25">
        <v>1724.8340000000001</v>
      </c>
      <c r="J10" s="223">
        <v>2149.2820000000002</v>
      </c>
      <c r="K10" s="4">
        <f t="shared" si="5"/>
        <v>7.0922943502362279E-2</v>
      </c>
      <c r="L10" s="229">
        <f t="shared" si="6"/>
        <v>6.982733436361438E-2</v>
      </c>
      <c r="M10" s="87">
        <f t="shared" si="7"/>
        <v>0.24608049238361493</v>
      </c>
      <c r="N10" s="83">
        <f t="shared" si="8"/>
        <v>-1.5447880257696965E-2</v>
      </c>
      <c r="P10" s="49">
        <f t="shared" si="0"/>
        <v>0.63222881188191393</v>
      </c>
      <c r="Q10" s="254">
        <f t="shared" si="0"/>
        <v>0.83455983424376046</v>
      </c>
      <c r="R10" s="92">
        <f t="shared" si="9"/>
        <v>0.32002815841242838</v>
      </c>
    </row>
    <row r="11" spans="1:18" ht="20.100000000000001" customHeight="1" x14ac:dyDescent="0.25">
      <c r="A11" s="14" t="s">
        <v>148</v>
      </c>
      <c r="B11" s="25">
        <v>10440.249999999998</v>
      </c>
      <c r="C11" s="223">
        <v>11623.55</v>
      </c>
      <c r="D11" s="4">
        <f t="shared" si="1"/>
        <v>4.7708602468449775E-2</v>
      </c>
      <c r="E11" s="229">
        <f t="shared" si="2"/>
        <v>4.2062382839388797E-2</v>
      </c>
      <c r="F11" s="87">
        <f t="shared" si="3"/>
        <v>0.11334019779219859</v>
      </c>
      <c r="G11" s="83">
        <f t="shared" si="4"/>
        <v>-0.11834804074998602</v>
      </c>
      <c r="I11" s="25">
        <v>1955.0069999999996</v>
      </c>
      <c r="J11" s="223">
        <v>2095.6230000000005</v>
      </c>
      <c r="K11" s="4">
        <f t="shared" si="5"/>
        <v>8.0387359599661617E-2</v>
      </c>
      <c r="L11" s="229">
        <f t="shared" si="6"/>
        <v>6.8084024302572058E-2</v>
      </c>
      <c r="M11" s="87">
        <f t="shared" si="7"/>
        <v>7.1926085175143067E-2</v>
      </c>
      <c r="N11" s="83">
        <f t="shared" si="8"/>
        <v>-0.15305062087325169</v>
      </c>
      <c r="P11" s="49">
        <f t="shared" si="0"/>
        <v>1.8725672277962693</v>
      </c>
      <c r="Q11" s="254">
        <f t="shared" si="0"/>
        <v>1.8029113308756797</v>
      </c>
      <c r="R11" s="92">
        <f t="shared" si="9"/>
        <v>-3.7198075394368695E-2</v>
      </c>
    </row>
    <row r="12" spans="1:18" ht="20.100000000000001" customHeight="1" x14ac:dyDescent="0.25">
      <c r="A12" s="14" t="s">
        <v>152</v>
      </c>
      <c r="B12" s="25">
        <v>5812.8000000000011</v>
      </c>
      <c r="C12" s="223">
        <v>11855.340000000002</v>
      </c>
      <c r="D12" s="4">
        <f t="shared" si="1"/>
        <v>2.656263637638993E-2</v>
      </c>
      <c r="E12" s="229">
        <f t="shared" si="2"/>
        <v>4.2901166147271678E-2</v>
      </c>
      <c r="F12" s="87">
        <f t="shared" si="3"/>
        <v>1.0395231213872831</v>
      </c>
      <c r="G12" s="83">
        <f t="shared" si="4"/>
        <v>0.6150944333750008</v>
      </c>
      <c r="I12" s="25">
        <v>790.12599999999998</v>
      </c>
      <c r="J12" s="223">
        <v>1603.8569999999997</v>
      </c>
      <c r="K12" s="4">
        <f t="shared" si="5"/>
        <v>3.248895931883735E-2</v>
      </c>
      <c r="L12" s="229">
        <f t="shared" si="6"/>
        <v>5.2107196268532205E-2</v>
      </c>
      <c r="M12" s="87">
        <f t="shared" si="7"/>
        <v>1.0298749819649016</v>
      </c>
      <c r="N12" s="83">
        <f t="shared" si="8"/>
        <v>0.60384319353436633</v>
      </c>
      <c r="P12" s="49">
        <f t="shared" si="0"/>
        <v>1.3592864024222404</v>
      </c>
      <c r="Q12" s="254">
        <f t="shared" si="0"/>
        <v>1.3528561812651509</v>
      </c>
      <c r="R12" s="92">
        <f t="shared" si="9"/>
        <v>-4.7305859498269461E-3</v>
      </c>
    </row>
    <row r="13" spans="1:18" ht="20.100000000000001" customHeight="1" x14ac:dyDescent="0.25">
      <c r="A13" s="14" t="s">
        <v>154</v>
      </c>
      <c r="B13" s="25">
        <v>11072.12</v>
      </c>
      <c r="C13" s="223">
        <v>12210.550000000003</v>
      </c>
      <c r="D13" s="4">
        <f t="shared" si="1"/>
        <v>5.0596046221400084E-2</v>
      </c>
      <c r="E13" s="229">
        <f t="shared" si="2"/>
        <v>4.4186571983559159E-2</v>
      </c>
      <c r="F13" s="87">
        <f t="shared" si="3"/>
        <v>0.10281951423936897</v>
      </c>
      <c r="G13" s="83">
        <f t="shared" si="4"/>
        <v>-0.12667934980124942</v>
      </c>
      <c r="I13" s="25">
        <v>1070.7699999999998</v>
      </c>
      <c r="J13" s="223">
        <v>1427.8539999999998</v>
      </c>
      <c r="K13" s="4">
        <f t="shared" si="5"/>
        <v>4.4028677666386705E-2</v>
      </c>
      <c r="L13" s="229">
        <f t="shared" si="6"/>
        <v>4.6389091185067489E-2</v>
      </c>
      <c r="M13" s="87">
        <f t="shared" si="7"/>
        <v>0.33348338111826081</v>
      </c>
      <c r="N13" s="83">
        <f t="shared" si="8"/>
        <v>5.3610820124239636E-2</v>
      </c>
      <c r="P13" s="49">
        <f t="shared" si="0"/>
        <v>0.96708670064992042</v>
      </c>
      <c r="Q13" s="254">
        <f t="shared" si="0"/>
        <v>1.1693609214982121</v>
      </c>
      <c r="R13" s="92">
        <f t="shared" si="9"/>
        <v>0.20915831094808301</v>
      </c>
    </row>
    <row r="14" spans="1:18" ht="20.100000000000001" customHeight="1" x14ac:dyDescent="0.25">
      <c r="A14" s="14" t="s">
        <v>155</v>
      </c>
      <c r="B14" s="25">
        <v>5941.7899999999991</v>
      </c>
      <c r="C14" s="223">
        <v>6874.1599999999989</v>
      </c>
      <c r="D14" s="4">
        <f t="shared" si="1"/>
        <v>2.7152079410072576E-2</v>
      </c>
      <c r="E14" s="229">
        <f t="shared" si="2"/>
        <v>2.4875666179369718E-2</v>
      </c>
      <c r="F14" s="87">
        <f t="shared" si="3"/>
        <v>0.15691735992015873</v>
      </c>
      <c r="G14" s="83">
        <f t="shared" si="4"/>
        <v>-8.3839369954788037E-2</v>
      </c>
      <c r="I14" s="25">
        <v>1146.704</v>
      </c>
      <c r="J14" s="223">
        <v>1328.174</v>
      </c>
      <c r="K14" s="4">
        <f t="shared" si="5"/>
        <v>4.7150985547555785E-2</v>
      </c>
      <c r="L14" s="229">
        <f t="shared" si="6"/>
        <v>4.3150619598107252E-2</v>
      </c>
      <c r="M14" s="87">
        <f t="shared" si="7"/>
        <v>0.15825356848846786</v>
      </c>
      <c r="N14" s="83">
        <f t="shared" si="8"/>
        <v>-8.4841618960728254E-2</v>
      </c>
      <c r="P14" s="49">
        <f t="shared" si="0"/>
        <v>1.9298965463269488</v>
      </c>
      <c r="Q14" s="254">
        <f t="shared" si="0"/>
        <v>1.9321255251550737</v>
      </c>
      <c r="R14" s="92">
        <f t="shared" si="9"/>
        <v>1.1549732198687906E-3</v>
      </c>
    </row>
    <row r="15" spans="1:18" ht="20.100000000000001" customHeight="1" x14ac:dyDescent="0.25">
      <c r="A15" s="14" t="s">
        <v>144</v>
      </c>
      <c r="B15" s="25">
        <v>7347.95</v>
      </c>
      <c r="C15" s="223">
        <v>8537.4999999999982</v>
      </c>
      <c r="D15" s="4">
        <f t="shared" si="1"/>
        <v>3.3577780753147247E-2</v>
      </c>
      <c r="E15" s="229">
        <f t="shared" si="2"/>
        <v>3.0894829332801237E-2</v>
      </c>
      <c r="F15" s="87">
        <f t="shared" si="3"/>
        <v>0.16188869004280085</v>
      </c>
      <c r="G15" s="83">
        <f t="shared" si="4"/>
        <v>-7.990258320137901E-2</v>
      </c>
      <c r="I15" s="25">
        <v>1278.3440000000003</v>
      </c>
      <c r="J15" s="223">
        <v>1299.9259999999999</v>
      </c>
      <c r="K15" s="4">
        <f t="shared" si="5"/>
        <v>5.2563852109005174E-2</v>
      </c>
      <c r="L15" s="229">
        <f t="shared" si="6"/>
        <v>4.2232879375510415E-2</v>
      </c>
      <c r="M15" s="87">
        <f t="shared" si="7"/>
        <v>1.6882779596102182E-2</v>
      </c>
      <c r="N15" s="83">
        <f t="shared" si="8"/>
        <v>-0.19654139335280699</v>
      </c>
      <c r="P15" s="49">
        <f t="shared" si="0"/>
        <v>1.7397287678876425</v>
      </c>
      <c r="Q15" s="254">
        <f t="shared" si="0"/>
        <v>1.522607320644217</v>
      </c>
      <c r="R15" s="92">
        <f t="shared" si="9"/>
        <v>-0.12480189512934924</v>
      </c>
    </row>
    <row r="16" spans="1:18" ht="20.100000000000001" customHeight="1" x14ac:dyDescent="0.25">
      <c r="A16" s="14" t="s">
        <v>146</v>
      </c>
      <c r="B16" s="25">
        <v>6015.2500000000009</v>
      </c>
      <c r="C16" s="223">
        <v>6812.76</v>
      </c>
      <c r="D16" s="4">
        <f t="shared" si="1"/>
        <v>2.7487768108842472E-2</v>
      </c>
      <c r="E16" s="229">
        <f t="shared" si="2"/>
        <v>2.4653476718633677E-2</v>
      </c>
      <c r="F16" s="87">
        <f t="shared" si="3"/>
        <v>0.13258135572087598</v>
      </c>
      <c r="G16" s="83">
        <f t="shared" si="4"/>
        <v>-0.10311100482898206</v>
      </c>
      <c r="I16" s="25">
        <v>908.38400000000013</v>
      </c>
      <c r="J16" s="223">
        <v>1066.836</v>
      </c>
      <c r="K16" s="4">
        <f t="shared" si="5"/>
        <v>3.7351575346062212E-2</v>
      </c>
      <c r="L16" s="229">
        <f t="shared" si="6"/>
        <v>3.4660093037182142E-2</v>
      </c>
      <c r="M16" s="87">
        <f t="shared" si="7"/>
        <v>0.17443283897558726</v>
      </c>
      <c r="N16" s="83">
        <f t="shared" si="8"/>
        <v>-7.2058066733290238E-2</v>
      </c>
      <c r="P16" s="49">
        <f t="shared" si="0"/>
        <v>1.5101350733552221</v>
      </c>
      <c r="Q16" s="254">
        <f t="shared" si="0"/>
        <v>1.5659380339245768</v>
      </c>
      <c r="R16" s="92">
        <f t="shared" si="9"/>
        <v>3.6952297548703023E-2</v>
      </c>
    </row>
    <row r="17" spans="1:18" ht="20.100000000000001" customHeight="1" x14ac:dyDescent="0.25">
      <c r="A17" s="14" t="s">
        <v>143</v>
      </c>
      <c r="B17" s="25">
        <v>5722.58</v>
      </c>
      <c r="C17" s="223">
        <v>5393.9699999999984</v>
      </c>
      <c r="D17" s="4">
        <f t="shared" si="1"/>
        <v>2.6150359839457998E-2</v>
      </c>
      <c r="E17" s="229">
        <f t="shared" si="2"/>
        <v>1.9519271751244495E-2</v>
      </c>
      <c r="F17" s="87">
        <f t="shared" si="3"/>
        <v>-5.7423399934994616E-2</v>
      </c>
      <c r="G17" s="83">
        <f t="shared" si="4"/>
        <v>-0.25357540503928078</v>
      </c>
      <c r="I17" s="25">
        <v>972.60799999999995</v>
      </c>
      <c r="J17" s="223">
        <v>948.32499999999982</v>
      </c>
      <c r="K17" s="4">
        <f t="shared" si="5"/>
        <v>3.9992383170754736E-2</v>
      </c>
      <c r="L17" s="229">
        <f t="shared" si="6"/>
        <v>3.0809827123836977E-2</v>
      </c>
      <c r="M17" s="87">
        <f t="shared" si="7"/>
        <v>-2.4966893136803451E-2</v>
      </c>
      <c r="N17" s="83">
        <f t="shared" si="8"/>
        <v>-0.22960762322443176</v>
      </c>
      <c r="P17" s="49">
        <f t="shared" si="0"/>
        <v>1.699597034903837</v>
      </c>
      <c r="Q17" s="254">
        <f t="shared" si="0"/>
        <v>1.7581206421244466</v>
      </c>
      <c r="R17" s="92">
        <f t="shared" si="9"/>
        <v>3.4433813438560709E-2</v>
      </c>
    </row>
    <row r="18" spans="1:18" ht="20.100000000000001" customHeight="1" x14ac:dyDescent="0.25">
      <c r="A18" s="14" t="s">
        <v>150</v>
      </c>
      <c r="B18" s="25">
        <v>8207.6999999999989</v>
      </c>
      <c r="C18" s="223">
        <v>6604.7000000000016</v>
      </c>
      <c r="D18" s="4">
        <f t="shared" si="1"/>
        <v>3.7506563203016714E-2</v>
      </c>
      <c r="E18" s="229">
        <f t="shared" si="2"/>
        <v>2.3900565656732348E-2</v>
      </c>
      <c r="F18" s="87">
        <f t="shared" si="3"/>
        <v>-0.1953044092742178</v>
      </c>
      <c r="G18" s="83">
        <f t="shared" si="4"/>
        <v>-0.36276311088908336</v>
      </c>
      <c r="I18" s="25">
        <v>921.90199999999982</v>
      </c>
      <c r="J18" s="223">
        <v>924.55100000000016</v>
      </c>
      <c r="K18" s="4">
        <f t="shared" si="5"/>
        <v>3.7907418024409757E-2</v>
      </c>
      <c r="L18" s="229">
        <f t="shared" si="6"/>
        <v>3.0037441253969486E-2</v>
      </c>
      <c r="M18" s="87">
        <f t="shared" si="7"/>
        <v>2.8734073686794721E-3</v>
      </c>
      <c r="N18" s="83">
        <f t="shared" si="8"/>
        <v>-0.20761046730675642</v>
      </c>
      <c r="P18" s="49">
        <f t="shared" si="0"/>
        <v>1.1232160044835946</v>
      </c>
      <c r="Q18" s="254">
        <f t="shared" si="0"/>
        <v>1.3998379941556769</v>
      </c>
      <c r="R18" s="92">
        <f t="shared" si="9"/>
        <v>0.24627675226125445</v>
      </c>
    </row>
    <row r="19" spans="1:18" ht="20.100000000000001" customHeight="1" x14ac:dyDescent="0.25">
      <c r="A19" s="14" t="s">
        <v>164</v>
      </c>
      <c r="B19" s="25">
        <v>13384.04</v>
      </c>
      <c r="C19" s="223">
        <v>13208.73</v>
      </c>
      <c r="D19" s="4">
        <f t="shared" si="1"/>
        <v>6.1160780994883333E-2</v>
      </c>
      <c r="E19" s="229">
        <f t="shared" si="2"/>
        <v>4.7798706770489224E-2</v>
      </c>
      <c r="F19" s="87">
        <f t="shared" si="3"/>
        <v>-1.3098436645437498E-2</v>
      </c>
      <c r="G19" s="83">
        <f t="shared" si="4"/>
        <v>-0.21847455194386695</v>
      </c>
      <c r="I19" s="25">
        <v>664.38200000000006</v>
      </c>
      <c r="J19" s="223">
        <v>842.91800000000001</v>
      </c>
      <c r="K19" s="4">
        <f t="shared" si="5"/>
        <v>2.7318528652604521E-2</v>
      </c>
      <c r="L19" s="229">
        <f t="shared" si="6"/>
        <v>2.7385292868552895E-2</v>
      </c>
      <c r="M19" s="87">
        <f t="shared" si="7"/>
        <v>0.26872492030187439</v>
      </c>
      <c r="N19" s="83">
        <f t="shared" si="8"/>
        <v>2.4439169765465732E-3</v>
      </c>
      <c r="P19" s="49">
        <f t="shared" si="0"/>
        <v>0.49639869576002466</v>
      </c>
      <c r="Q19" s="254">
        <f t="shared" si="0"/>
        <v>0.63815219177013993</v>
      </c>
      <c r="R19" s="92">
        <f t="shared" si="9"/>
        <v>0.28556379624060002</v>
      </c>
    </row>
    <row r="20" spans="1:18" ht="20.100000000000001" customHeight="1" x14ac:dyDescent="0.25">
      <c r="A20" s="14" t="s">
        <v>157</v>
      </c>
      <c r="B20" s="25">
        <v>5115.8499999999995</v>
      </c>
      <c r="C20" s="223">
        <v>6615.08</v>
      </c>
      <c r="D20" s="4">
        <f t="shared" si="1"/>
        <v>2.3377797843750752E-2</v>
      </c>
      <c r="E20" s="229">
        <f t="shared" si="2"/>
        <v>2.3938127979247655E-2</v>
      </c>
      <c r="F20" s="87">
        <f t="shared" si="3"/>
        <v>0.29305589491482364</v>
      </c>
      <c r="G20" s="83">
        <f t="shared" si="4"/>
        <v>2.3968473816137821E-2</v>
      </c>
      <c r="I20" s="25">
        <v>538.58699999999999</v>
      </c>
      <c r="J20" s="223">
        <v>837.50400000000025</v>
      </c>
      <c r="K20" s="4">
        <f t="shared" si="5"/>
        <v>2.2146000932325542E-2</v>
      </c>
      <c r="L20" s="229">
        <f t="shared" si="6"/>
        <v>2.7209399156957768E-2</v>
      </c>
      <c r="M20" s="87">
        <f t="shared" si="7"/>
        <v>0.5550022559029465</v>
      </c>
      <c r="N20" s="83">
        <f t="shared" si="8"/>
        <v>0.22863713589216944</v>
      </c>
      <c r="P20" s="49">
        <f t="shared" si="0"/>
        <v>1.0527810627754919</v>
      </c>
      <c r="Q20" s="254">
        <f t="shared" si="0"/>
        <v>1.2660527159157564</v>
      </c>
      <c r="R20" s="92">
        <f t="shared" si="9"/>
        <v>0.20257930227012949</v>
      </c>
    </row>
    <row r="21" spans="1:18" ht="20.100000000000001" customHeight="1" x14ac:dyDescent="0.25">
      <c r="A21" s="14" t="s">
        <v>161</v>
      </c>
      <c r="B21" s="25">
        <v>970.62</v>
      </c>
      <c r="C21" s="223">
        <v>2484.2000000000003</v>
      </c>
      <c r="D21" s="4">
        <f t="shared" si="1"/>
        <v>4.4354228804795604E-3</v>
      </c>
      <c r="E21" s="229">
        <f t="shared" si="2"/>
        <v>8.9896263576626483E-3</v>
      </c>
      <c r="F21" s="87">
        <f t="shared" si="3"/>
        <v>1.5593950258597602</v>
      </c>
      <c r="G21" s="83">
        <f t="shared" si="4"/>
        <v>1.0267799936791338</v>
      </c>
      <c r="I21" s="25">
        <v>240.446</v>
      </c>
      <c r="J21" s="223">
        <v>655.83999999999992</v>
      </c>
      <c r="K21" s="4">
        <f t="shared" si="5"/>
        <v>9.8868285721228841E-3</v>
      </c>
      <c r="L21" s="229">
        <f t="shared" si="6"/>
        <v>2.1307375658025724E-2</v>
      </c>
      <c r="M21" s="87">
        <f t="shared" si="7"/>
        <v>1.7275978806052081</v>
      </c>
      <c r="N21" s="83">
        <f t="shared" si="8"/>
        <v>1.1551274508900116</v>
      </c>
      <c r="P21" s="49">
        <f t="shared" si="0"/>
        <v>2.4772413508891225</v>
      </c>
      <c r="Q21" s="254">
        <f t="shared" si="0"/>
        <v>2.6400450849368</v>
      </c>
      <c r="R21" s="92">
        <f t="shared" si="9"/>
        <v>6.5719770901307067E-2</v>
      </c>
    </row>
    <row r="22" spans="1:18" ht="20.100000000000001" customHeight="1" x14ac:dyDescent="0.25">
      <c r="A22" s="14" t="s">
        <v>147</v>
      </c>
      <c r="B22" s="25">
        <v>2547.4399999999996</v>
      </c>
      <c r="C22" s="223">
        <v>3187.0899999999997</v>
      </c>
      <c r="D22" s="4">
        <f t="shared" si="1"/>
        <v>1.1640985826223289E-2</v>
      </c>
      <c r="E22" s="229">
        <f t="shared" si="2"/>
        <v>1.1533189062170133E-2</v>
      </c>
      <c r="F22" s="87">
        <f t="shared" si="3"/>
        <v>0.25109521715918731</v>
      </c>
      <c r="G22" s="83">
        <f t="shared" si="4"/>
        <v>-9.2601061166422572E-3</v>
      </c>
      <c r="I22" s="25">
        <v>410.73599999999993</v>
      </c>
      <c r="J22" s="223">
        <v>532.54</v>
      </c>
      <c r="K22" s="4">
        <f t="shared" si="5"/>
        <v>1.6888933150892359E-2</v>
      </c>
      <c r="L22" s="229">
        <f t="shared" si="6"/>
        <v>1.730152145786323E-2</v>
      </c>
      <c r="M22" s="87">
        <f t="shared" si="7"/>
        <v>0.2965505823692105</v>
      </c>
      <c r="N22" s="83">
        <f t="shared" si="8"/>
        <v>2.4429506783207967E-2</v>
      </c>
      <c r="P22" s="49">
        <f t="shared" si="0"/>
        <v>1.6123480827811452</v>
      </c>
      <c r="Q22" s="254">
        <f t="shared" si="0"/>
        <v>1.6709286527835738</v>
      </c>
      <c r="R22" s="92">
        <f t="shared" si="9"/>
        <v>3.6332458622323552E-2</v>
      </c>
    </row>
    <row r="23" spans="1:18" ht="20.100000000000001" customHeight="1" x14ac:dyDescent="0.25">
      <c r="A23" s="14" t="s">
        <v>166</v>
      </c>
      <c r="B23" s="25">
        <v>9904.2599999999984</v>
      </c>
      <c r="C23" s="223">
        <v>12664.52</v>
      </c>
      <c r="D23" s="4">
        <f t="shared" si="1"/>
        <v>4.5259299641691376E-2</v>
      </c>
      <c r="E23" s="229">
        <f t="shared" si="2"/>
        <v>4.5829362691870927E-2</v>
      </c>
      <c r="F23" s="87">
        <f t="shared" si="3"/>
        <v>0.27869421844741582</v>
      </c>
      <c r="G23" s="83">
        <f t="shared" si="4"/>
        <v>1.2595489870427145E-2</v>
      </c>
      <c r="I23" s="25">
        <v>474.96399999999994</v>
      </c>
      <c r="J23" s="223">
        <v>515.07099999999991</v>
      </c>
      <c r="K23" s="4">
        <f t="shared" si="5"/>
        <v>1.9529905450412038E-2</v>
      </c>
      <c r="L23" s="229">
        <f t="shared" si="6"/>
        <v>1.6733976713154072E-2</v>
      </c>
      <c r="M23" s="87">
        <f t="shared" si="7"/>
        <v>8.4442189302768159E-2</v>
      </c>
      <c r="N23" s="83">
        <f t="shared" si="8"/>
        <v>-0.14316140671326077</v>
      </c>
      <c r="P23" s="49">
        <f t="shared" si="0"/>
        <v>0.47955526207914573</v>
      </c>
      <c r="Q23" s="254">
        <f t="shared" si="0"/>
        <v>0.40670392561265639</v>
      </c>
      <c r="R23" s="92">
        <f t="shared" si="9"/>
        <v>-0.15191437197589538</v>
      </c>
    </row>
    <row r="24" spans="1:18" ht="20.100000000000001" customHeight="1" x14ac:dyDescent="0.25">
      <c r="A24" s="14" t="s">
        <v>177</v>
      </c>
      <c r="B24" s="25">
        <v>7325.79</v>
      </c>
      <c r="C24" s="223">
        <v>6026.66</v>
      </c>
      <c r="D24" s="4">
        <f t="shared" si="1"/>
        <v>3.3476516642546368E-2</v>
      </c>
      <c r="E24" s="229">
        <f t="shared" si="2"/>
        <v>2.1808800251457681E-2</v>
      </c>
      <c r="F24" s="87">
        <f t="shared" si="3"/>
        <v>-0.17733650568744122</v>
      </c>
      <c r="G24" s="83">
        <f t="shared" si="4"/>
        <v>-0.34853436263018522</v>
      </c>
      <c r="I24" s="25">
        <v>600.9899999999999</v>
      </c>
      <c r="J24" s="223">
        <v>487.58800000000002</v>
      </c>
      <c r="K24" s="4">
        <f t="shared" si="5"/>
        <v>2.4711931591958822E-2</v>
      </c>
      <c r="L24" s="229">
        <f t="shared" si="6"/>
        <v>1.5841090330485252E-2</v>
      </c>
      <c r="M24" s="87">
        <f t="shared" si="7"/>
        <v>-0.18869199154728014</v>
      </c>
      <c r="N24" s="83">
        <f t="shared" si="8"/>
        <v>-0.35896996673299753</v>
      </c>
      <c r="P24" s="49">
        <f t="shared" si="0"/>
        <v>0.82037568644473824</v>
      </c>
      <c r="Q24" s="254">
        <f t="shared" si="0"/>
        <v>0.80905177992453536</v>
      </c>
      <c r="R24" s="92">
        <f t="shared" si="9"/>
        <v>-1.3803318049657572E-2</v>
      </c>
    </row>
    <row r="25" spans="1:18" ht="20.100000000000001" customHeight="1" x14ac:dyDescent="0.25">
      <c r="A25" s="14" t="s">
        <v>165</v>
      </c>
      <c r="B25" s="25">
        <v>2258.0299999999997</v>
      </c>
      <c r="C25" s="223">
        <v>1878.6600000000003</v>
      </c>
      <c r="D25" s="4">
        <f t="shared" si="1"/>
        <v>1.0318474713903753E-2</v>
      </c>
      <c r="E25" s="229">
        <f t="shared" si="2"/>
        <v>6.7983461287684207E-3</v>
      </c>
      <c r="F25" s="87">
        <f t="shared" si="3"/>
        <v>-0.1680092824276026</v>
      </c>
      <c r="G25" s="83">
        <f t="shared" si="4"/>
        <v>-0.34114815248731412</v>
      </c>
      <c r="I25" s="25">
        <v>515.03100000000006</v>
      </c>
      <c r="J25" s="223">
        <v>404.02199999999999</v>
      </c>
      <c r="K25" s="4">
        <f t="shared" si="5"/>
        <v>2.1177408675249417E-2</v>
      </c>
      <c r="L25" s="229">
        <f t="shared" si="6"/>
        <v>1.3126141327315915E-2</v>
      </c>
      <c r="M25" s="87">
        <f t="shared" si="7"/>
        <v>-0.21553848214961829</v>
      </c>
      <c r="N25" s="83">
        <f t="shared" si="8"/>
        <v>-0.38018189436667132</v>
      </c>
      <c r="P25" s="49">
        <f t="shared" si="0"/>
        <v>2.280886436406957</v>
      </c>
      <c r="Q25" s="254">
        <f t="shared" si="0"/>
        <v>2.1505860560186512</v>
      </c>
      <c r="R25" s="92">
        <f t="shared" si="9"/>
        <v>-5.7127079326915492E-2</v>
      </c>
    </row>
    <row r="26" spans="1:18" ht="20.100000000000001" customHeight="1" x14ac:dyDescent="0.25">
      <c r="A26" s="14" t="s">
        <v>156</v>
      </c>
      <c r="B26" s="25">
        <v>1919.97</v>
      </c>
      <c r="C26" s="223">
        <v>1508.0300000000002</v>
      </c>
      <c r="D26" s="4">
        <f t="shared" si="1"/>
        <v>8.7736486656305682E-3</v>
      </c>
      <c r="E26" s="229">
        <f t="shared" si="2"/>
        <v>5.4571396168368105E-3</v>
      </c>
      <c r="F26" s="87">
        <f t="shared" si="3"/>
        <v>-0.21455543576201702</v>
      </c>
      <c r="G26" s="83">
        <f t="shared" si="4"/>
        <v>-0.37800796170305706</v>
      </c>
      <c r="I26" s="25">
        <v>362.59199999999998</v>
      </c>
      <c r="J26" s="223">
        <v>356.05099999999993</v>
      </c>
      <c r="K26" s="4">
        <f t="shared" si="5"/>
        <v>1.4909314131335852E-2</v>
      </c>
      <c r="L26" s="229">
        <f t="shared" si="6"/>
        <v>1.1567626876091298E-2</v>
      </c>
      <c r="M26" s="87">
        <f t="shared" si="7"/>
        <v>-1.8039559615215046E-2</v>
      </c>
      <c r="N26" s="83">
        <f t="shared" si="8"/>
        <v>-0.22413420401553669</v>
      </c>
      <c r="P26" s="49">
        <f t="shared" si="0"/>
        <v>1.8885295082735667</v>
      </c>
      <c r="Q26" s="254">
        <f t="shared" si="0"/>
        <v>2.3610339316857085</v>
      </c>
      <c r="R26" s="92">
        <f t="shared" si="9"/>
        <v>0.25019700319328886</v>
      </c>
    </row>
    <row r="27" spans="1:18" ht="20.100000000000001" customHeight="1" x14ac:dyDescent="0.25">
      <c r="A27" s="14" t="s">
        <v>149</v>
      </c>
      <c r="B27" s="25">
        <v>3106.7599999999993</v>
      </c>
      <c r="C27" s="223">
        <v>2651.6099999999997</v>
      </c>
      <c r="D27" s="4">
        <f t="shared" si="1"/>
        <v>1.4196899289277653E-2</v>
      </c>
      <c r="E27" s="229">
        <f t="shared" si="2"/>
        <v>9.5954364166499669E-3</v>
      </c>
      <c r="F27" s="87">
        <f t="shared" si="3"/>
        <v>-0.1465031093486461</v>
      </c>
      <c r="G27" s="83">
        <f t="shared" si="4"/>
        <v>-0.32411745542936871</v>
      </c>
      <c r="I27" s="25">
        <v>347.89499999999998</v>
      </c>
      <c r="J27" s="223">
        <v>323.51800000000003</v>
      </c>
      <c r="K27" s="4">
        <f t="shared" si="5"/>
        <v>1.4304992497686343E-2</v>
      </c>
      <c r="L27" s="229">
        <f t="shared" si="6"/>
        <v>1.0510672661217932E-2</v>
      </c>
      <c r="M27" s="87">
        <f t="shared" si="7"/>
        <v>-7.006999238275903E-2</v>
      </c>
      <c r="N27" s="83">
        <f t="shared" si="8"/>
        <v>-0.26524444784449175</v>
      </c>
      <c r="P27" s="49">
        <f t="shared" si="0"/>
        <v>1.1198000489255691</v>
      </c>
      <c r="Q27" s="254">
        <f t="shared" si="0"/>
        <v>1.2200813845173313</v>
      </c>
      <c r="R27" s="92">
        <f t="shared" si="9"/>
        <v>8.9552894454666812E-2</v>
      </c>
    </row>
    <row r="28" spans="1:18" ht="20.100000000000001" customHeight="1" x14ac:dyDescent="0.25">
      <c r="A28" s="14" t="s">
        <v>163</v>
      </c>
      <c r="B28" s="25">
        <v>2116.0800000000004</v>
      </c>
      <c r="C28" s="223">
        <v>2345.56</v>
      </c>
      <c r="D28" s="4">
        <f t="shared" si="1"/>
        <v>9.6698086263678779E-3</v>
      </c>
      <c r="E28" s="229">
        <f t="shared" si="2"/>
        <v>8.4879268977856841E-3</v>
      </c>
      <c r="F28" s="87">
        <f t="shared" si="3"/>
        <v>0.10844580545158951</v>
      </c>
      <c r="G28" s="83">
        <f t="shared" si="4"/>
        <v>-0.12222390062192223</v>
      </c>
      <c r="I28" s="25">
        <v>201.21299999999999</v>
      </c>
      <c r="J28" s="223">
        <v>236.78000000000003</v>
      </c>
      <c r="K28" s="4">
        <f t="shared" si="5"/>
        <v>8.273618348745921E-3</v>
      </c>
      <c r="L28" s="229">
        <f t="shared" si="6"/>
        <v>7.6926695662163517E-3</v>
      </c>
      <c r="M28" s="87">
        <f t="shared" si="7"/>
        <v>0.17676293281249242</v>
      </c>
      <c r="N28" s="83">
        <f t="shared" si="8"/>
        <v>-7.0217014858756088E-2</v>
      </c>
      <c r="P28" s="49">
        <f t="shared" si="0"/>
        <v>0.95087614834977863</v>
      </c>
      <c r="Q28" s="254">
        <f t="shared" si="0"/>
        <v>1.0094817442316548</v>
      </c>
      <c r="R28" s="92">
        <f t="shared" si="9"/>
        <v>6.1633258951320539E-2</v>
      </c>
    </row>
    <row r="29" spans="1:18" ht="20.100000000000001" customHeight="1" x14ac:dyDescent="0.25">
      <c r="A29" s="14" t="s">
        <v>179</v>
      </c>
      <c r="B29" s="25">
        <v>1128.53</v>
      </c>
      <c r="C29" s="223">
        <v>929.93999999999994</v>
      </c>
      <c r="D29" s="4">
        <f t="shared" si="1"/>
        <v>5.1570210621124622E-3</v>
      </c>
      <c r="E29" s="229">
        <f t="shared" si="2"/>
        <v>3.3651932755192019E-3</v>
      </c>
      <c r="F29" s="87">
        <f>(C29-B29)/B29</f>
        <v>-0.17597228252682698</v>
      </c>
      <c r="G29" s="83">
        <f>(E29-D29)/D29</f>
        <v>-0.34745403693567167</v>
      </c>
      <c r="I29" s="25">
        <v>291.14600000000007</v>
      </c>
      <c r="J29" s="223">
        <v>224.01599999999999</v>
      </c>
      <c r="K29" s="4">
        <f t="shared" si="5"/>
        <v>1.1971547006227136E-2</v>
      </c>
      <c r="L29" s="229">
        <f t="shared" si="6"/>
        <v>7.2779840592344033E-3</v>
      </c>
      <c r="M29" s="87">
        <f>(J29-I29)/I29</f>
        <v>-0.23057160325060302</v>
      </c>
      <c r="N29" s="83">
        <f>(L29-K29)/K29</f>
        <v>-0.39205985195992821</v>
      </c>
      <c r="P29" s="49">
        <f t="shared" si="0"/>
        <v>2.5798693876104317</v>
      </c>
      <c r="Q29" s="254">
        <f t="shared" si="0"/>
        <v>2.4089296083618299</v>
      </c>
      <c r="R29" s="92">
        <f>(Q29-P29)/P29</f>
        <v>-6.6259082754159274E-2</v>
      </c>
    </row>
    <row r="30" spans="1:18" ht="20.100000000000001" customHeight="1" x14ac:dyDescent="0.25">
      <c r="A30" s="14" t="s">
        <v>172</v>
      </c>
      <c r="B30" s="25">
        <v>1421.46</v>
      </c>
      <c r="C30" s="223">
        <v>3198.3299999999995</v>
      </c>
      <c r="D30" s="4">
        <f t="shared" si="1"/>
        <v>6.4956174483180602E-3</v>
      </c>
      <c r="E30" s="229">
        <f t="shared" si="2"/>
        <v>1.1573863484624093E-2</v>
      </c>
      <c r="F30" s="87">
        <f t="shared" si="3"/>
        <v>1.25003165759149</v>
      </c>
      <c r="G30" s="83">
        <f t="shared" si="4"/>
        <v>0.78179573792803425</v>
      </c>
      <c r="I30" s="25">
        <v>58.027999999999999</v>
      </c>
      <c r="J30" s="223">
        <v>191.14099999999999</v>
      </c>
      <c r="K30" s="4">
        <f t="shared" si="5"/>
        <v>2.3860363174398689E-3</v>
      </c>
      <c r="L30" s="229">
        <f t="shared" si="6"/>
        <v>6.2099187159226268E-3</v>
      </c>
      <c r="M30" s="87">
        <f t="shared" si="7"/>
        <v>2.2939443027503965</v>
      </c>
      <c r="N30" s="83">
        <f t="shared" si="8"/>
        <v>1.6026086319531154</v>
      </c>
      <c r="P30" s="49">
        <f t="shared" si="0"/>
        <v>0.40822815977938176</v>
      </c>
      <c r="Q30" s="254">
        <f t="shared" si="0"/>
        <v>0.59762751185775087</v>
      </c>
      <c r="R30" s="92">
        <f t="shared" si="9"/>
        <v>0.46395464776542111</v>
      </c>
    </row>
    <row r="31" spans="1:18" ht="20.100000000000001" customHeight="1" x14ac:dyDescent="0.25">
      <c r="A31" s="14" t="s">
        <v>162</v>
      </c>
      <c r="B31" s="25">
        <v>2747.5900000000006</v>
      </c>
      <c r="C31" s="223">
        <v>1662.5900000000001</v>
      </c>
      <c r="D31" s="4">
        <f t="shared" si="1"/>
        <v>1.2555607294488923E-2</v>
      </c>
      <c r="E31" s="229">
        <f t="shared" si="2"/>
        <v>6.0164491127873525E-3</v>
      </c>
      <c r="F31" s="87">
        <f t="shared" si="3"/>
        <v>-0.39489152311662229</v>
      </c>
      <c r="G31" s="83">
        <f t="shared" si="4"/>
        <v>-0.52081576209952241</v>
      </c>
      <c r="I31" s="25">
        <v>270.05200000000002</v>
      </c>
      <c r="J31" s="223">
        <v>184.23499999999999</v>
      </c>
      <c r="K31" s="4">
        <f t="shared" si="5"/>
        <v>1.1104189005260761E-2</v>
      </c>
      <c r="L31" s="229">
        <f t="shared" si="6"/>
        <v>5.9855518942979529E-3</v>
      </c>
      <c r="M31" s="87">
        <f t="shared" si="7"/>
        <v>-0.31777953875549902</v>
      </c>
      <c r="N31" s="83">
        <f t="shared" si="8"/>
        <v>-0.46096451605225597</v>
      </c>
      <c r="P31" s="49">
        <f t="shared" si="0"/>
        <v>0.98286862304783451</v>
      </c>
      <c r="Q31" s="254">
        <f t="shared" si="0"/>
        <v>1.1081204626516457</v>
      </c>
      <c r="R31" s="92">
        <f t="shared" si="9"/>
        <v>0.12743497621829702</v>
      </c>
    </row>
    <row r="32" spans="1:18" ht="20.100000000000001" customHeight="1" thickBot="1" x14ac:dyDescent="0.3">
      <c r="A32" s="14" t="s">
        <v>18</v>
      </c>
      <c r="B32" s="25">
        <f>B33-SUM(B7:B31)</f>
        <v>9096.0799999999872</v>
      </c>
      <c r="C32" s="223">
        <f>C33-SUM(C7:C31)</f>
        <v>9047.5799999998999</v>
      </c>
      <c r="D32" s="4">
        <f t="shared" si="1"/>
        <v>4.1566175593612809E-2</v>
      </c>
      <c r="E32" s="229">
        <f t="shared" si="2"/>
        <v>3.274066646850516E-2</v>
      </c>
      <c r="F32" s="87">
        <f t="shared" si="3"/>
        <v>-5.3319671770792887E-3</v>
      </c>
      <c r="G32" s="83">
        <f t="shared" si="4"/>
        <v>-0.21232429972373509</v>
      </c>
      <c r="I32" s="25">
        <f>I33-SUM(I7:I31)</f>
        <v>1501.4030000000166</v>
      </c>
      <c r="J32" s="223">
        <f>J33-SUM(J7:J31)</f>
        <v>1653.5109999999877</v>
      </c>
      <c r="K32" s="4">
        <f t="shared" si="5"/>
        <v>6.1735749726222013E-2</v>
      </c>
      <c r="L32" s="229">
        <f t="shared" si="6"/>
        <v>5.3720389167598068E-2</v>
      </c>
      <c r="M32" s="87">
        <f t="shared" si="7"/>
        <v>0.10131057417626672</v>
      </c>
      <c r="N32" s="83">
        <f t="shared" si="8"/>
        <v>-0.129833371979274</v>
      </c>
      <c r="P32" s="49">
        <f t="shared" si="0"/>
        <v>1.650604436196712</v>
      </c>
      <c r="Q32" s="254">
        <f t="shared" si="0"/>
        <v>1.8275726768926122</v>
      </c>
      <c r="R32" s="92">
        <f t="shared" si="9"/>
        <v>0.10721420396982975</v>
      </c>
    </row>
    <row r="33" spans="1:18" ht="26.25" customHeight="1" thickBot="1" x14ac:dyDescent="0.3">
      <c r="A33" s="18" t="s">
        <v>19</v>
      </c>
      <c r="B33" s="23">
        <v>218833.7</v>
      </c>
      <c r="C33" s="242">
        <v>276340.73999999993</v>
      </c>
      <c r="D33" s="20">
        <f>SUM(D7:D32)</f>
        <v>1</v>
      </c>
      <c r="E33" s="243">
        <f>SUM(E7:E32)</f>
        <v>0.99999999999999989</v>
      </c>
      <c r="F33" s="97">
        <f t="shared" si="3"/>
        <v>0.26278877522063521</v>
      </c>
      <c r="G33" s="99">
        <v>0</v>
      </c>
      <c r="H33" s="2"/>
      <c r="I33" s="23">
        <v>24319.831000000017</v>
      </c>
      <c r="J33" s="242">
        <v>30779.951999999987</v>
      </c>
      <c r="K33" s="20">
        <f>SUM(K7:K32)</f>
        <v>1.0000000000000002</v>
      </c>
      <c r="L33" s="243">
        <f>SUM(L7:L32)</f>
        <v>0.99999999999999978</v>
      </c>
      <c r="M33" s="97">
        <f t="shared" si="7"/>
        <v>0.26563182120796669</v>
      </c>
      <c r="N33" s="99">
        <f>K33-L33</f>
        <v>0</v>
      </c>
      <c r="P33" s="40">
        <f t="shared" si="0"/>
        <v>1.1113384730048441</v>
      </c>
      <c r="Q33" s="244">
        <f t="shared" si="0"/>
        <v>1.1138405433813341</v>
      </c>
      <c r="R33" s="98">
        <f t="shared" si="9"/>
        <v>2.2514026439891524E-3</v>
      </c>
    </row>
    <row r="35" spans="1:18" ht="15.75" thickBot="1" x14ac:dyDescent="0.3"/>
    <row r="36" spans="1:18" x14ac:dyDescent="0.25">
      <c r="A36" s="394" t="s">
        <v>2</v>
      </c>
      <c r="B36" s="378" t="s">
        <v>1</v>
      </c>
      <c r="C36" s="374"/>
      <c r="D36" s="378" t="s">
        <v>13</v>
      </c>
      <c r="E36" s="374"/>
      <c r="F36" s="397" t="s">
        <v>136</v>
      </c>
      <c r="G36" s="393"/>
      <c r="I36" s="398" t="s">
        <v>20</v>
      </c>
      <c r="J36" s="399"/>
      <c r="K36" s="378" t="s">
        <v>13</v>
      </c>
      <c r="L36" s="380"/>
      <c r="M36" s="392" t="s">
        <v>136</v>
      </c>
      <c r="N36" s="393"/>
      <c r="P36" s="373" t="s">
        <v>23</v>
      </c>
      <c r="Q36" s="374"/>
      <c r="R36" s="208" t="s">
        <v>0</v>
      </c>
    </row>
    <row r="37" spans="1:18" x14ac:dyDescent="0.25">
      <c r="A37" s="395"/>
      <c r="B37" s="381" t="str">
        <f>B5</f>
        <v>jan-mar</v>
      </c>
      <c r="C37" s="382"/>
      <c r="D37" s="381" t="str">
        <f>B5</f>
        <v>jan-mar</v>
      </c>
      <c r="E37" s="382"/>
      <c r="F37" s="381" t="str">
        <f>B5</f>
        <v>jan-mar</v>
      </c>
      <c r="G37" s="383"/>
      <c r="I37" s="371" t="str">
        <f>B5</f>
        <v>jan-mar</v>
      </c>
      <c r="J37" s="382"/>
      <c r="K37" s="381" t="str">
        <f>B5</f>
        <v>jan-mar</v>
      </c>
      <c r="L37" s="372"/>
      <c r="M37" s="382" t="str">
        <f>B5</f>
        <v>jan-mar</v>
      </c>
      <c r="N37" s="383"/>
      <c r="P37" s="371" t="str">
        <f>B5</f>
        <v>jan-mar</v>
      </c>
      <c r="Q37" s="372"/>
      <c r="R37" s="209" t="str">
        <f>R5</f>
        <v>2018/2017</v>
      </c>
    </row>
    <row r="38" spans="1:18" ht="19.5" customHeight="1" thickBot="1" x14ac:dyDescent="0.3">
      <c r="A38" s="396"/>
      <c r="B38" s="148">
        <f>B6</f>
        <v>2017</v>
      </c>
      <c r="C38" s="213">
        <f>C6</f>
        <v>2018</v>
      </c>
      <c r="D38" s="148">
        <f>B6</f>
        <v>2017</v>
      </c>
      <c r="E38" s="213">
        <f>C6</f>
        <v>2018</v>
      </c>
      <c r="F38" s="148" t="s">
        <v>1</v>
      </c>
      <c r="G38" s="212" t="s">
        <v>15</v>
      </c>
      <c r="I38" s="36">
        <f>B6</f>
        <v>2017</v>
      </c>
      <c r="J38" s="213">
        <f>C6</f>
        <v>2018</v>
      </c>
      <c r="K38" s="148">
        <f>B6</f>
        <v>2017</v>
      </c>
      <c r="L38" s="213">
        <f>C6</f>
        <v>2018</v>
      </c>
      <c r="M38" s="37">
        <v>1000</v>
      </c>
      <c r="N38" s="212" t="s">
        <v>15</v>
      </c>
      <c r="P38" s="36">
        <f>B6</f>
        <v>2017</v>
      </c>
      <c r="Q38" s="213">
        <f>C6</f>
        <v>2018</v>
      </c>
      <c r="R38" s="210" t="s">
        <v>24</v>
      </c>
    </row>
    <row r="39" spans="1:18" ht="20.100000000000001" customHeight="1" x14ac:dyDescent="0.25">
      <c r="A39" s="57" t="s">
        <v>142</v>
      </c>
      <c r="B39" s="59">
        <v>25907.37</v>
      </c>
      <c r="C39" s="245">
        <v>35159.990000000005</v>
      </c>
      <c r="D39" s="4">
        <f t="shared" ref="D39:D61" si="10">B39/$B$62</f>
        <v>0.25250372970566926</v>
      </c>
      <c r="E39" s="247">
        <f t="shared" ref="E39:E61" si="11">C39/$C$62</f>
        <v>0.21390701393754258</v>
      </c>
      <c r="F39" s="87">
        <f>(C39-B39)/B39</f>
        <v>0.35714238844004648</v>
      </c>
      <c r="G39" s="101">
        <f>(E39-D39)/D39</f>
        <v>-0.15285602241644869</v>
      </c>
      <c r="I39" s="59">
        <v>2663.2130000000002</v>
      </c>
      <c r="J39" s="245">
        <v>3534.5229999999997</v>
      </c>
      <c r="K39" s="4">
        <f t="shared" ref="K39:K61" si="12">I39/$I$62</f>
        <v>0.20977161376691175</v>
      </c>
      <c r="L39" s="247">
        <f t="shared" ref="L39:L61" si="13">J39/$J$62</f>
        <v>0.193905179365924</v>
      </c>
      <c r="M39" s="87">
        <f>(J39-I39)/I39</f>
        <v>0.32716496953116381</v>
      </c>
      <c r="N39" s="101">
        <f>(L39-K39)/K39</f>
        <v>-7.5636708494876637E-2</v>
      </c>
      <c r="P39" s="49">
        <f t="shared" ref="P39:Q62" si="14">(I39/B39)*10</f>
        <v>1.0279750511147987</v>
      </c>
      <c r="Q39" s="253">
        <f t="shared" si="14"/>
        <v>1.0052684884153833</v>
      </c>
      <c r="R39" s="104">
        <f t="shared" si="9"/>
        <v>-2.2088632087705846E-2</v>
      </c>
    </row>
    <row r="40" spans="1:18" ht="20.100000000000001" customHeight="1" x14ac:dyDescent="0.25">
      <c r="A40" s="57" t="s">
        <v>153</v>
      </c>
      <c r="B40" s="25">
        <v>3155.5</v>
      </c>
      <c r="C40" s="223">
        <v>43921.71</v>
      </c>
      <c r="D40" s="4">
        <f t="shared" si="10"/>
        <v>3.0754782098153511E-2</v>
      </c>
      <c r="E40" s="229">
        <f t="shared" si="11"/>
        <v>0.26721173223117245</v>
      </c>
      <c r="F40" s="87">
        <f t="shared" ref="F40:F62" si="15">(C40-B40)/B40</f>
        <v>12.919096815084773</v>
      </c>
      <c r="G40" s="83">
        <f t="shared" ref="G40:G61" si="16">(E40-D40)/D40</f>
        <v>7.6884612408688007</v>
      </c>
      <c r="I40" s="25">
        <v>670.12800000000004</v>
      </c>
      <c r="J40" s="223">
        <v>2959.4309999999996</v>
      </c>
      <c r="K40" s="4">
        <f t="shared" si="12"/>
        <v>5.2783548289375669E-2</v>
      </c>
      <c r="L40" s="229">
        <f t="shared" si="13"/>
        <v>0.16235542925483179</v>
      </c>
      <c r="M40" s="87">
        <f t="shared" ref="M40:M62" si="17">(J40-I40)/I40</f>
        <v>3.4162174987465073</v>
      </c>
      <c r="N40" s="83">
        <f t="shared" ref="N40:N61" si="18">(L40-K40)/K40</f>
        <v>2.0758718296987029</v>
      </c>
      <c r="P40" s="49">
        <f t="shared" si="14"/>
        <v>2.1236824591982253</v>
      </c>
      <c r="Q40" s="254">
        <f t="shared" si="14"/>
        <v>0.67379685353780605</v>
      </c>
      <c r="R40" s="92">
        <f t="shared" si="9"/>
        <v>-0.68272240954884034</v>
      </c>
    </row>
    <row r="41" spans="1:18" ht="20.100000000000001" customHeight="1" x14ac:dyDescent="0.25">
      <c r="A41" s="57" t="s">
        <v>145</v>
      </c>
      <c r="B41" s="25">
        <v>27281.799999999996</v>
      </c>
      <c r="C41" s="223">
        <v>25753.480000000003</v>
      </c>
      <c r="D41" s="4">
        <f t="shared" si="10"/>
        <v>0.2658994816179383</v>
      </c>
      <c r="E41" s="229">
        <f t="shared" si="11"/>
        <v>0.1566795100140877</v>
      </c>
      <c r="F41" s="87">
        <f t="shared" si="15"/>
        <v>-5.6019764091811856E-2</v>
      </c>
      <c r="G41" s="83">
        <f t="shared" si="16"/>
        <v>-0.41075661727233065</v>
      </c>
      <c r="I41" s="25">
        <v>1724.8340000000003</v>
      </c>
      <c r="J41" s="223">
        <v>2149.2820000000002</v>
      </c>
      <c r="K41" s="4">
        <f t="shared" si="12"/>
        <v>0.13585890864156847</v>
      </c>
      <c r="L41" s="229">
        <f t="shared" si="13"/>
        <v>0.11791036915531514</v>
      </c>
      <c r="M41" s="87">
        <f t="shared" si="17"/>
        <v>0.24608049238361476</v>
      </c>
      <c r="N41" s="83">
        <f t="shared" si="18"/>
        <v>-0.13211161244939995</v>
      </c>
      <c r="P41" s="49">
        <f t="shared" si="14"/>
        <v>0.63222881188191415</v>
      </c>
      <c r="Q41" s="254">
        <f t="shared" si="14"/>
        <v>0.83455983424376046</v>
      </c>
      <c r="R41" s="92">
        <f t="shared" si="9"/>
        <v>0.32002815841242788</v>
      </c>
    </row>
    <row r="42" spans="1:18" ht="20.100000000000001" customHeight="1" x14ac:dyDescent="0.25">
      <c r="A42" s="57" t="s">
        <v>148</v>
      </c>
      <c r="B42" s="25">
        <v>10440.25</v>
      </c>
      <c r="C42" s="223">
        <v>11623.55</v>
      </c>
      <c r="D42" s="4">
        <f t="shared" si="10"/>
        <v>0.10175490850903096</v>
      </c>
      <c r="E42" s="229">
        <f t="shared" si="11"/>
        <v>7.0715573919495497E-2</v>
      </c>
      <c r="F42" s="87">
        <f t="shared" si="15"/>
        <v>0.11334019779219839</v>
      </c>
      <c r="G42" s="83">
        <f t="shared" si="16"/>
        <v>-0.30504016999613004</v>
      </c>
      <c r="I42" s="25">
        <v>1955.0070000000001</v>
      </c>
      <c r="J42" s="223">
        <v>2095.6230000000005</v>
      </c>
      <c r="K42" s="4">
        <f t="shared" si="12"/>
        <v>0.15398879973761348</v>
      </c>
      <c r="L42" s="229">
        <f t="shared" si="13"/>
        <v>0.11496661747521685</v>
      </c>
      <c r="M42" s="87">
        <f t="shared" si="17"/>
        <v>7.1926085175142818E-2</v>
      </c>
      <c r="N42" s="83">
        <f t="shared" si="18"/>
        <v>-0.25340922410518035</v>
      </c>
      <c r="P42" s="49">
        <f t="shared" si="14"/>
        <v>1.8725672277962693</v>
      </c>
      <c r="Q42" s="254">
        <f t="shared" si="14"/>
        <v>1.8029113308756797</v>
      </c>
      <c r="R42" s="92">
        <f t="shared" si="9"/>
        <v>-3.7198075394368695E-2</v>
      </c>
    </row>
    <row r="43" spans="1:18" ht="20.100000000000001" customHeight="1" x14ac:dyDescent="0.25">
      <c r="A43" s="57" t="s">
        <v>152</v>
      </c>
      <c r="B43" s="25">
        <v>5812.8</v>
      </c>
      <c r="C43" s="223">
        <v>11855.340000000002</v>
      </c>
      <c r="D43" s="4">
        <f t="shared" si="10"/>
        <v>5.6653905048374816E-2</v>
      </c>
      <c r="E43" s="229">
        <f t="shared" si="11"/>
        <v>7.2125742317170907E-2</v>
      </c>
      <c r="F43" s="87">
        <f t="shared" si="15"/>
        <v>1.0395231213872835</v>
      </c>
      <c r="G43" s="83">
        <f t="shared" si="16"/>
        <v>0.27309392451562209</v>
      </c>
      <c r="I43" s="25">
        <v>790.12600000000009</v>
      </c>
      <c r="J43" s="223">
        <v>1603.8569999999997</v>
      </c>
      <c r="K43" s="4">
        <f t="shared" si="12"/>
        <v>6.2235354851149692E-2</v>
      </c>
      <c r="L43" s="229">
        <f t="shared" si="13"/>
        <v>8.7988161135828719E-2</v>
      </c>
      <c r="M43" s="87">
        <f t="shared" si="17"/>
        <v>1.0298749819649013</v>
      </c>
      <c r="N43" s="83">
        <f t="shared" si="18"/>
        <v>0.41379705066794981</v>
      </c>
      <c r="P43" s="49">
        <f t="shared" si="14"/>
        <v>1.3592864024222406</v>
      </c>
      <c r="Q43" s="254">
        <f t="shared" si="14"/>
        <v>1.3528561812651509</v>
      </c>
      <c r="R43" s="92">
        <f t="shared" si="9"/>
        <v>-4.7305859498271083E-3</v>
      </c>
    </row>
    <row r="44" spans="1:18" ht="20.100000000000001" customHeight="1" x14ac:dyDescent="0.25">
      <c r="A44" s="57" t="s">
        <v>155</v>
      </c>
      <c r="B44" s="25">
        <v>5941.7899999999991</v>
      </c>
      <c r="C44" s="223">
        <v>6874.1599999999989</v>
      </c>
      <c r="D44" s="4">
        <f t="shared" si="10"/>
        <v>5.7911093875134691E-2</v>
      </c>
      <c r="E44" s="229">
        <f t="shared" si="11"/>
        <v>4.1821144969861973E-2</v>
      </c>
      <c r="F44" s="87">
        <f t="shared" si="15"/>
        <v>0.15691735992015873</v>
      </c>
      <c r="G44" s="83">
        <f t="shared" si="16"/>
        <v>-0.27783880131784672</v>
      </c>
      <c r="I44" s="25">
        <v>1146.704</v>
      </c>
      <c r="J44" s="223">
        <v>1328.174</v>
      </c>
      <c r="K44" s="4">
        <f t="shared" si="12"/>
        <v>9.0321708625248048E-2</v>
      </c>
      <c r="L44" s="229">
        <f t="shared" si="13"/>
        <v>7.2864094447583669E-2</v>
      </c>
      <c r="M44" s="87">
        <f t="shared" si="17"/>
        <v>0.15825356848846786</v>
      </c>
      <c r="N44" s="83">
        <f t="shared" si="18"/>
        <v>-0.1932825944435729</v>
      </c>
      <c r="P44" s="49">
        <f t="shared" si="14"/>
        <v>1.9298965463269488</v>
      </c>
      <c r="Q44" s="254">
        <f t="shared" si="14"/>
        <v>1.9321255251550737</v>
      </c>
      <c r="R44" s="92">
        <f t="shared" si="9"/>
        <v>1.1549732198687906E-3</v>
      </c>
    </row>
    <row r="45" spans="1:18" ht="20.100000000000001" customHeight="1" x14ac:dyDescent="0.25">
      <c r="A45" s="57" t="s">
        <v>144</v>
      </c>
      <c r="B45" s="25">
        <v>7347.9500000000007</v>
      </c>
      <c r="C45" s="223">
        <v>8537.4999999999982</v>
      </c>
      <c r="D45" s="4">
        <f t="shared" si="10"/>
        <v>7.1616099229322494E-2</v>
      </c>
      <c r="E45" s="229">
        <f t="shared" si="11"/>
        <v>5.1940604405512319E-2</v>
      </c>
      <c r="F45" s="87">
        <f t="shared" si="15"/>
        <v>0.16188869004280068</v>
      </c>
      <c r="G45" s="83">
        <f t="shared" si="16"/>
        <v>-0.27473563954952518</v>
      </c>
      <c r="I45" s="25">
        <v>1278.3439999999998</v>
      </c>
      <c r="J45" s="223">
        <v>1299.9259999999999</v>
      </c>
      <c r="K45" s="4">
        <f t="shared" si="12"/>
        <v>0.10069051323692434</v>
      </c>
      <c r="L45" s="229">
        <f t="shared" si="13"/>
        <v>7.1314399196844416E-2</v>
      </c>
      <c r="M45" s="87">
        <f t="shared" si="17"/>
        <v>1.6882779596102543E-2</v>
      </c>
      <c r="N45" s="83">
        <f t="shared" si="18"/>
        <v>-0.29174659156774835</v>
      </c>
      <c r="P45" s="49">
        <f t="shared" si="14"/>
        <v>1.7397287678876416</v>
      </c>
      <c r="Q45" s="254">
        <f t="shared" si="14"/>
        <v>1.522607320644217</v>
      </c>
      <c r="R45" s="92">
        <f t="shared" si="9"/>
        <v>-0.12480189512934879</v>
      </c>
    </row>
    <row r="46" spans="1:18" ht="20.100000000000001" customHeight="1" x14ac:dyDescent="0.25">
      <c r="A46" s="57" t="s">
        <v>157</v>
      </c>
      <c r="B46" s="25">
        <v>5115.8500000000013</v>
      </c>
      <c r="C46" s="223">
        <v>6615.08</v>
      </c>
      <c r="D46" s="4">
        <f t="shared" si="10"/>
        <v>4.9861147836107962E-2</v>
      </c>
      <c r="E46" s="229">
        <f t="shared" si="11"/>
        <v>4.0244949152657861E-2</v>
      </c>
      <c r="F46" s="87">
        <f t="shared" si="15"/>
        <v>0.2930558949148232</v>
      </c>
      <c r="G46" s="83">
        <f t="shared" si="16"/>
        <v>-0.19285955299421198</v>
      </c>
      <c r="I46" s="25">
        <v>538.58699999999999</v>
      </c>
      <c r="J46" s="223">
        <v>837.50400000000025</v>
      </c>
      <c r="K46" s="4">
        <f t="shared" si="12"/>
        <v>4.2422541548077335E-2</v>
      </c>
      <c r="L46" s="229">
        <f t="shared" si="13"/>
        <v>4.5945765055052372E-2</v>
      </c>
      <c r="M46" s="87">
        <f t="shared" si="17"/>
        <v>0.5550022559029465</v>
      </c>
      <c r="N46" s="83">
        <f t="shared" si="18"/>
        <v>8.3050740912874801E-2</v>
      </c>
      <c r="P46" s="49">
        <f t="shared" si="14"/>
        <v>1.0527810627754917</v>
      </c>
      <c r="Q46" s="254">
        <f t="shared" si="14"/>
        <v>1.2660527159157564</v>
      </c>
      <c r="R46" s="92">
        <f t="shared" si="9"/>
        <v>0.20257930227012974</v>
      </c>
    </row>
    <row r="47" spans="1:18" ht="20.100000000000001" customHeight="1" x14ac:dyDescent="0.25">
      <c r="A47" s="57" t="s">
        <v>161</v>
      </c>
      <c r="B47" s="25">
        <v>970.62</v>
      </c>
      <c r="C47" s="223">
        <v>2484.2000000000003</v>
      </c>
      <c r="D47" s="4">
        <f t="shared" si="10"/>
        <v>9.4600559658088289E-3</v>
      </c>
      <c r="E47" s="229">
        <f t="shared" si="11"/>
        <v>1.511342307047423E-2</v>
      </c>
      <c r="F47" s="87">
        <f t="shared" si="15"/>
        <v>1.5593950258597602</v>
      </c>
      <c r="G47" s="83">
        <f t="shared" si="16"/>
        <v>0.59760398089590383</v>
      </c>
      <c r="I47" s="25">
        <v>240.44600000000003</v>
      </c>
      <c r="J47" s="223">
        <v>655.83999999999992</v>
      </c>
      <c r="K47" s="4">
        <f t="shared" si="12"/>
        <v>1.8939057988902452E-2</v>
      </c>
      <c r="L47" s="229">
        <f t="shared" si="13"/>
        <v>3.5979613892835778E-2</v>
      </c>
      <c r="M47" s="87">
        <f t="shared" si="17"/>
        <v>1.7275978806052079</v>
      </c>
      <c r="N47" s="83">
        <f t="shared" si="18"/>
        <v>0.89975731179018659</v>
      </c>
      <c r="P47" s="49">
        <f t="shared" si="14"/>
        <v>2.4772413508891229</v>
      </c>
      <c r="Q47" s="254">
        <f t="shared" si="14"/>
        <v>2.6400450849368</v>
      </c>
      <c r="R47" s="92">
        <f t="shared" si="9"/>
        <v>6.5719770901306873E-2</v>
      </c>
    </row>
    <row r="48" spans="1:18" ht="20.100000000000001" customHeight="1" x14ac:dyDescent="0.25">
      <c r="A48" s="57" t="s">
        <v>165</v>
      </c>
      <c r="B48" s="25">
        <v>2258.0300000000002</v>
      </c>
      <c r="C48" s="223">
        <v>1878.6600000000003</v>
      </c>
      <c r="D48" s="4">
        <f t="shared" si="10"/>
        <v>2.2007675684073389E-2</v>
      </c>
      <c r="E48" s="229">
        <f t="shared" si="11"/>
        <v>1.1429427334987972E-2</v>
      </c>
      <c r="F48" s="87">
        <f t="shared" si="15"/>
        <v>-0.16800928242760277</v>
      </c>
      <c r="G48" s="83">
        <f t="shared" si="16"/>
        <v>-0.48066177005419658</v>
      </c>
      <c r="I48" s="25">
        <v>515.03099999999995</v>
      </c>
      <c r="J48" s="223">
        <v>404.02199999999999</v>
      </c>
      <c r="K48" s="4">
        <f t="shared" si="12"/>
        <v>4.0567120996325229E-2</v>
      </c>
      <c r="L48" s="229">
        <f t="shared" si="13"/>
        <v>2.2164789528255822E-2</v>
      </c>
      <c r="M48" s="87">
        <f t="shared" si="17"/>
        <v>-0.21553848214961813</v>
      </c>
      <c r="N48" s="83">
        <f t="shared" si="18"/>
        <v>-0.4536267552665712</v>
      </c>
      <c r="P48" s="49">
        <f t="shared" si="14"/>
        <v>2.2808864364069561</v>
      </c>
      <c r="Q48" s="254">
        <f t="shared" si="14"/>
        <v>2.1505860560186512</v>
      </c>
      <c r="R48" s="92">
        <f t="shared" si="9"/>
        <v>-5.7127079326915124E-2</v>
      </c>
    </row>
    <row r="49" spans="1:18" ht="20.100000000000001" customHeight="1" x14ac:dyDescent="0.25">
      <c r="A49" s="57" t="s">
        <v>156</v>
      </c>
      <c r="B49" s="25">
        <v>1919.9700000000003</v>
      </c>
      <c r="C49" s="223">
        <v>1508.0300000000002</v>
      </c>
      <c r="D49" s="4">
        <f t="shared" si="10"/>
        <v>1.871280588971377E-2</v>
      </c>
      <c r="E49" s="229">
        <f t="shared" si="11"/>
        <v>9.1745815123449211E-3</v>
      </c>
      <c r="F49" s="87">
        <f t="shared" si="15"/>
        <v>-0.2145554357620171</v>
      </c>
      <c r="G49" s="83">
        <f t="shared" si="16"/>
        <v>-0.50971641738729889</v>
      </c>
      <c r="I49" s="25">
        <v>362.59199999999998</v>
      </c>
      <c r="J49" s="223">
        <v>356.05099999999993</v>
      </c>
      <c r="K49" s="4">
        <f t="shared" si="12"/>
        <v>2.8560054707968179E-2</v>
      </c>
      <c r="L49" s="229">
        <f t="shared" si="13"/>
        <v>1.9533083535859464E-2</v>
      </c>
      <c r="M49" s="87">
        <f t="shared" si="17"/>
        <v>-1.8039559615215046E-2</v>
      </c>
      <c r="N49" s="83">
        <f t="shared" si="18"/>
        <v>-0.31606981374549725</v>
      </c>
      <c r="P49" s="49">
        <f t="shared" si="14"/>
        <v>1.8885295082735665</v>
      </c>
      <c r="Q49" s="254">
        <f t="shared" si="14"/>
        <v>2.3610339316857085</v>
      </c>
      <c r="R49" s="92">
        <f t="shared" si="9"/>
        <v>0.25019700319328902</v>
      </c>
    </row>
    <row r="50" spans="1:18" ht="20.100000000000001" customHeight="1" x14ac:dyDescent="0.25">
      <c r="A50" s="57" t="s">
        <v>149</v>
      </c>
      <c r="B50" s="25">
        <v>3106.7599999999993</v>
      </c>
      <c r="C50" s="223">
        <v>2651.6099999999997</v>
      </c>
      <c r="D50" s="4">
        <f t="shared" si="10"/>
        <v>3.0279742301143837E-2</v>
      </c>
      <c r="E50" s="229">
        <f t="shared" si="11"/>
        <v>1.6131915203244571E-2</v>
      </c>
      <c r="F50" s="87">
        <f t="shared" si="15"/>
        <v>-0.1465031093486461</v>
      </c>
      <c r="G50" s="83">
        <f t="shared" si="16"/>
        <v>-0.46723736804605576</v>
      </c>
      <c r="I50" s="25">
        <v>347.89499999999998</v>
      </c>
      <c r="J50" s="223">
        <v>323.51800000000003</v>
      </c>
      <c r="K50" s="4">
        <f t="shared" si="12"/>
        <v>2.7402425405493199E-2</v>
      </c>
      <c r="L50" s="229">
        <f t="shared" si="13"/>
        <v>1.7748311672637303E-2</v>
      </c>
      <c r="M50" s="87">
        <f t="shared" si="17"/>
        <v>-7.006999238275903E-2</v>
      </c>
      <c r="N50" s="83">
        <f t="shared" si="18"/>
        <v>-0.35230873143515956</v>
      </c>
      <c r="P50" s="49">
        <f t="shared" si="14"/>
        <v>1.1198000489255691</v>
      </c>
      <c r="Q50" s="254">
        <f t="shared" si="14"/>
        <v>1.2200813845173313</v>
      </c>
      <c r="R50" s="92">
        <f t="shared" si="9"/>
        <v>8.9552894454666812E-2</v>
      </c>
    </row>
    <row r="51" spans="1:18" ht="20.100000000000001" customHeight="1" x14ac:dyDescent="0.25">
      <c r="A51" s="57" t="s">
        <v>172</v>
      </c>
      <c r="B51" s="25">
        <v>1421.46</v>
      </c>
      <c r="C51" s="223">
        <v>3198.3299999999995</v>
      </c>
      <c r="D51" s="4">
        <f t="shared" si="10"/>
        <v>1.3854125356121468E-2</v>
      </c>
      <c r="E51" s="229">
        <f t="shared" si="11"/>
        <v>1.9458060707265853E-2</v>
      </c>
      <c r="F51" s="87">
        <f t="shared" si="15"/>
        <v>1.25003165759149</v>
      </c>
      <c r="G51" s="83">
        <f t="shared" si="16"/>
        <v>0.40449578786785534</v>
      </c>
      <c r="I51" s="25">
        <v>58.028000000000013</v>
      </c>
      <c r="J51" s="223">
        <v>191.14099999999999</v>
      </c>
      <c r="K51" s="4">
        <f t="shared" si="12"/>
        <v>4.5706547706347023E-3</v>
      </c>
      <c r="L51" s="229">
        <f t="shared" si="13"/>
        <v>1.0486062727327586E-2</v>
      </c>
      <c r="M51" s="87">
        <f t="shared" si="17"/>
        <v>2.2939443027503952</v>
      </c>
      <c r="N51" s="83">
        <f t="shared" si="18"/>
        <v>1.2942145608322642</v>
      </c>
      <c r="P51" s="49">
        <f t="shared" si="14"/>
        <v>0.40822815977938187</v>
      </c>
      <c r="Q51" s="254">
        <f t="shared" si="14"/>
        <v>0.59762751185775087</v>
      </c>
      <c r="R51" s="92">
        <f t="shared" si="9"/>
        <v>0.46395464776542072</v>
      </c>
    </row>
    <row r="52" spans="1:18" ht="20.100000000000001" customHeight="1" x14ac:dyDescent="0.25">
      <c r="A52" s="57" t="s">
        <v>173</v>
      </c>
      <c r="B52" s="25">
        <v>103.88000000000001</v>
      </c>
      <c r="C52" s="223">
        <v>564.51</v>
      </c>
      <c r="D52" s="4">
        <f t="shared" si="10"/>
        <v>1.0124565882922475E-3</v>
      </c>
      <c r="E52" s="229">
        <f t="shared" si="11"/>
        <v>3.4343766433915976E-3</v>
      </c>
      <c r="F52" s="87">
        <f t="shared" si="15"/>
        <v>4.4342510589141311</v>
      </c>
      <c r="G52" s="83">
        <f t="shared" si="16"/>
        <v>2.392122371572003</v>
      </c>
      <c r="I52" s="25">
        <v>27.058999999999997</v>
      </c>
      <c r="J52" s="223">
        <v>146.82999999999998</v>
      </c>
      <c r="K52" s="4">
        <f t="shared" si="12"/>
        <v>2.1313391369443091E-3</v>
      </c>
      <c r="L52" s="229">
        <f t="shared" si="13"/>
        <v>8.0551456268069619E-3</v>
      </c>
      <c r="M52" s="87">
        <f t="shared" si="17"/>
        <v>4.4262906981041423</v>
      </c>
      <c r="N52" s="83">
        <f t="shared" si="18"/>
        <v>2.7793824019745568</v>
      </c>
      <c r="P52" s="49">
        <f t="shared" si="14"/>
        <v>2.6048324990373501</v>
      </c>
      <c r="Q52" s="254">
        <f t="shared" si="14"/>
        <v>2.6010168110396625</v>
      </c>
      <c r="R52" s="92">
        <f t="shared" si="9"/>
        <v>-1.4648496588927497E-3</v>
      </c>
    </row>
    <row r="53" spans="1:18" ht="20.100000000000001" customHeight="1" x14ac:dyDescent="0.25">
      <c r="A53" s="57" t="s">
        <v>167</v>
      </c>
      <c r="B53" s="25">
        <v>336.85</v>
      </c>
      <c r="C53" s="223">
        <v>318.81</v>
      </c>
      <c r="D53" s="4">
        <f t="shared" si="10"/>
        <v>3.2830766438798958E-3</v>
      </c>
      <c r="E53" s="229">
        <f t="shared" si="11"/>
        <v>1.9395823239263701E-3</v>
      </c>
      <c r="F53" s="87">
        <f t="shared" si="15"/>
        <v>-5.3554994804809318E-2</v>
      </c>
      <c r="G53" s="83">
        <f t="shared" si="16"/>
        <v>-0.40921807977221092</v>
      </c>
      <c r="I53" s="25">
        <v>86.27000000000001</v>
      </c>
      <c r="J53" s="223">
        <v>71.315000000000012</v>
      </c>
      <c r="K53" s="4">
        <f t="shared" si="12"/>
        <v>6.7951745202773787E-3</v>
      </c>
      <c r="L53" s="229">
        <f t="shared" si="13"/>
        <v>3.9123660721633088E-3</v>
      </c>
      <c r="M53" s="87">
        <f t="shared" si="17"/>
        <v>-0.17335110698968351</v>
      </c>
      <c r="N53" s="83">
        <f t="shared" si="18"/>
        <v>-0.42424347447023242</v>
      </c>
      <c r="P53" s="49">
        <f t="shared" si="14"/>
        <v>2.5610805996734456</v>
      </c>
      <c r="Q53" s="254">
        <f t="shared" si="14"/>
        <v>2.2369122674947466</v>
      </c>
      <c r="R53" s="92">
        <f t="shared" si="9"/>
        <v>-0.12657482635260778</v>
      </c>
    </row>
    <row r="54" spans="1:18" ht="20.100000000000001" customHeight="1" x14ac:dyDescent="0.25">
      <c r="A54" s="57" t="s">
        <v>176</v>
      </c>
      <c r="B54" s="25">
        <v>487.3</v>
      </c>
      <c r="C54" s="223">
        <v>282.37</v>
      </c>
      <c r="D54" s="4">
        <f t="shared" si="10"/>
        <v>4.7494233295611492E-3</v>
      </c>
      <c r="E54" s="229">
        <f t="shared" si="11"/>
        <v>1.7178879608766638E-3</v>
      </c>
      <c r="F54" s="87">
        <f t="shared" si="15"/>
        <v>-0.42054176072234761</v>
      </c>
      <c r="G54" s="83">
        <f t="shared" si="16"/>
        <v>-0.63829546417051053</v>
      </c>
      <c r="I54" s="25">
        <v>116.858</v>
      </c>
      <c r="J54" s="223">
        <v>66.531000000000006</v>
      </c>
      <c r="K54" s="4">
        <f t="shared" si="12"/>
        <v>9.2044801679677032E-3</v>
      </c>
      <c r="L54" s="229">
        <f t="shared" si="13"/>
        <v>3.6499141435475994E-3</v>
      </c>
      <c r="M54" s="87">
        <f t="shared" si="17"/>
        <v>-0.43066799021034075</v>
      </c>
      <c r="N54" s="83">
        <f t="shared" si="18"/>
        <v>-0.60346330515767954</v>
      </c>
      <c r="P54" s="49">
        <f t="shared" si="14"/>
        <v>2.3980710034886106</v>
      </c>
      <c r="Q54" s="254">
        <f t="shared" si="14"/>
        <v>2.3561638984311366</v>
      </c>
      <c r="R54" s="92">
        <f t="shared" si="9"/>
        <v>-1.747533955271104E-2</v>
      </c>
    </row>
    <row r="55" spans="1:18" ht="20.100000000000001" customHeight="1" x14ac:dyDescent="0.25">
      <c r="A55" s="57" t="s">
        <v>191</v>
      </c>
      <c r="B55" s="25">
        <v>7.5</v>
      </c>
      <c r="C55" s="223">
        <v>344.59000000000003</v>
      </c>
      <c r="D55" s="4">
        <f t="shared" si="10"/>
        <v>7.3098040163571969E-5</v>
      </c>
      <c r="E55" s="229">
        <f t="shared" si="11"/>
        <v>2.0964231768193847E-3</v>
      </c>
      <c r="F55" s="87">
        <f t="shared" si="15"/>
        <v>44.945333333333338</v>
      </c>
      <c r="G55" s="83">
        <f t="shared" si="16"/>
        <v>27.679608538453355</v>
      </c>
      <c r="I55" s="25">
        <v>1.5169999999999999</v>
      </c>
      <c r="J55" s="223">
        <v>44.052999999999997</v>
      </c>
      <c r="K55" s="4">
        <f t="shared" si="12"/>
        <v>1.1948857942808371E-4</v>
      </c>
      <c r="L55" s="229">
        <f t="shared" si="13"/>
        <v>2.4167631294539746E-3</v>
      </c>
      <c r="M55" s="87">
        <f t="shared" si="17"/>
        <v>28.039551746868817</v>
      </c>
      <c r="N55" s="83">
        <f t="shared" si="18"/>
        <v>19.225892223520372</v>
      </c>
      <c r="P55" s="49">
        <f t="shared" si="14"/>
        <v>2.0226666666666664</v>
      </c>
      <c r="Q55" s="254">
        <f t="shared" si="14"/>
        <v>1.2784178298847904</v>
      </c>
      <c r="R55" s="92">
        <f t="shared" si="9"/>
        <v>-0.36795426999763159</v>
      </c>
    </row>
    <row r="56" spans="1:18" ht="20.100000000000001" customHeight="1" x14ac:dyDescent="0.25">
      <c r="A56" s="57" t="s">
        <v>169</v>
      </c>
      <c r="B56" s="25">
        <v>474.24</v>
      </c>
      <c r="C56" s="223">
        <v>288.93999999999994</v>
      </c>
      <c r="D56" s="4">
        <f t="shared" si="10"/>
        <v>4.6221352756229831E-3</v>
      </c>
      <c r="E56" s="229">
        <f t="shared" si="11"/>
        <v>1.7578586514704223E-3</v>
      </c>
      <c r="F56" s="87">
        <f t="shared" si="15"/>
        <v>-0.39073043184885303</v>
      </c>
      <c r="G56" s="83">
        <f t="shared" si="16"/>
        <v>-0.61968688784568438</v>
      </c>
      <c r="I56" s="25">
        <v>64.332999999999998</v>
      </c>
      <c r="J56" s="223">
        <v>37.546999999999997</v>
      </c>
      <c r="K56" s="4">
        <f t="shared" si="12"/>
        <v>5.0672767174336913E-3</v>
      </c>
      <c r="L56" s="229">
        <f t="shared" si="13"/>
        <v>2.0598416730213238E-3</v>
      </c>
      <c r="M56" s="87">
        <f t="shared" si="17"/>
        <v>-0.41636485163135561</v>
      </c>
      <c r="N56" s="83">
        <f t="shared" si="18"/>
        <v>-0.59350124576095287</v>
      </c>
      <c r="P56" s="49">
        <f t="shared" si="14"/>
        <v>1.3565494264507421</v>
      </c>
      <c r="Q56" s="254">
        <f t="shared" si="14"/>
        <v>1.299473939226137</v>
      </c>
      <c r="R56" s="92">
        <f t="shared" si="9"/>
        <v>-4.2074019649941279E-2</v>
      </c>
    </row>
    <row r="57" spans="1:18" ht="20.100000000000001" customHeight="1" x14ac:dyDescent="0.25">
      <c r="A57" s="57" t="s">
        <v>168</v>
      </c>
      <c r="B57" s="25">
        <v>72.459999999999994</v>
      </c>
      <c r="C57" s="223">
        <v>110.97</v>
      </c>
      <c r="D57" s="4">
        <f t="shared" si="10"/>
        <v>7.0622453203365658E-4</v>
      </c>
      <c r="E57" s="229">
        <f t="shared" si="11"/>
        <v>6.7512139043978954E-4</v>
      </c>
      <c r="F57" s="87">
        <f t="shared" si="15"/>
        <v>0.53146563621308318</v>
      </c>
      <c r="G57" s="83">
        <f t="shared" si="16"/>
        <v>-4.4041434675600823E-2</v>
      </c>
      <c r="I57" s="25">
        <v>16.605</v>
      </c>
      <c r="J57" s="223">
        <v>26.77</v>
      </c>
      <c r="K57" s="4">
        <f t="shared" si="12"/>
        <v>1.3079155315776731E-3</v>
      </c>
      <c r="L57" s="229">
        <f t="shared" si="13"/>
        <v>1.4686116490473498E-3</v>
      </c>
      <c r="M57" s="87">
        <f t="shared" si="17"/>
        <v>0.61216501053899419</v>
      </c>
      <c r="N57" s="83">
        <f t="shared" si="18"/>
        <v>0.12286429328951921</v>
      </c>
      <c r="P57" s="49">
        <f t="shared" si="14"/>
        <v>2.2916091636765117</v>
      </c>
      <c r="Q57" s="254">
        <f t="shared" si="14"/>
        <v>2.4123637019014148</v>
      </c>
      <c r="R57" s="92">
        <f t="shared" si="9"/>
        <v>5.2694211621659007E-2</v>
      </c>
    </row>
    <row r="58" spans="1:18" ht="20.100000000000001" customHeight="1" x14ac:dyDescent="0.25">
      <c r="A58" s="57" t="s">
        <v>197</v>
      </c>
      <c r="B58" s="25">
        <v>60.819999999999993</v>
      </c>
      <c r="C58" s="223">
        <v>94.88000000000001</v>
      </c>
      <c r="D58" s="4">
        <f t="shared" si="10"/>
        <v>5.9277637369979284E-4</v>
      </c>
      <c r="E58" s="229">
        <f t="shared" si="11"/>
        <v>5.7723274330834674E-4</v>
      </c>
      <c r="F58" s="87">
        <f t="shared" si="15"/>
        <v>0.5600131535679056</v>
      </c>
      <c r="G58" s="83">
        <f t="shared" si="16"/>
        <v>-2.6221744119845868E-2</v>
      </c>
      <c r="I58" s="25">
        <v>13.133000000000001</v>
      </c>
      <c r="J58" s="223">
        <v>19.873000000000001</v>
      </c>
      <c r="K58" s="4">
        <f t="shared" si="12"/>
        <v>1.034438703776548E-3</v>
      </c>
      <c r="L58" s="229">
        <f t="shared" si="13"/>
        <v>1.0902397946028384E-3</v>
      </c>
      <c r="M58" s="87">
        <f t="shared" si="17"/>
        <v>0.5132109952029239</v>
      </c>
      <c r="N58" s="83">
        <f t="shared" si="18"/>
        <v>5.394335171583458E-2</v>
      </c>
      <c r="P58" s="49">
        <f t="shared" si="14"/>
        <v>2.1593225912528777</v>
      </c>
      <c r="Q58" s="254">
        <f t="shared" si="14"/>
        <v>2.0945404721753795</v>
      </c>
      <c r="R58" s="92">
        <f t="shared" si="9"/>
        <v>-3.000113060453392E-2</v>
      </c>
    </row>
    <row r="59" spans="1:18" ht="20.100000000000001" customHeight="1" x14ac:dyDescent="0.25">
      <c r="A59" s="57" t="s">
        <v>174</v>
      </c>
      <c r="B59" s="25">
        <v>202.77999999999997</v>
      </c>
      <c r="C59" s="223">
        <v>84.84</v>
      </c>
      <c r="D59" s="4">
        <f t="shared" si="10"/>
        <v>1.9763760779158827E-3</v>
      </c>
      <c r="E59" s="229">
        <f t="shared" si="11"/>
        <v>5.1615120090936061E-4</v>
      </c>
      <c r="F59" s="87">
        <f>(C59-B59)/B59</f>
        <v>-0.58161554393924442</v>
      </c>
      <c r="G59" s="83">
        <f>(E59-D59)/D59</f>
        <v>-0.73883958287248164</v>
      </c>
      <c r="I59" s="25">
        <v>37.122</v>
      </c>
      <c r="J59" s="223">
        <v>16.763999999999999</v>
      </c>
      <c r="K59" s="4">
        <f t="shared" si="12"/>
        <v>2.9239650926363371E-3</v>
      </c>
      <c r="L59" s="229">
        <f t="shared" si="13"/>
        <v>9.1967895721441054E-4</v>
      </c>
      <c r="M59" s="87">
        <f>(J59-I59)/I59</f>
        <v>-0.54840795215775018</v>
      </c>
      <c r="N59" s="83">
        <f>(L59-K59)/K59</f>
        <v>-0.68546855790771433</v>
      </c>
      <c r="P59" s="49">
        <f t="shared" si="14"/>
        <v>1.8306539106420754</v>
      </c>
      <c r="Q59" s="254">
        <f t="shared" si="14"/>
        <v>1.9759547383309759</v>
      </c>
      <c r="R59" s="92">
        <f>(Q59-P59)/P59</f>
        <v>7.9370997895466949E-2</v>
      </c>
    </row>
    <row r="60" spans="1:18" ht="20.100000000000001" customHeight="1" x14ac:dyDescent="0.25">
      <c r="A60" s="57" t="s">
        <v>171</v>
      </c>
      <c r="B60" s="25">
        <v>38.029999999999994</v>
      </c>
      <c r="C60" s="223">
        <v>50.849999999999994</v>
      </c>
      <c r="D60" s="4">
        <f t="shared" si="10"/>
        <v>3.7065579565608551E-4</v>
      </c>
      <c r="E60" s="229">
        <f t="shared" si="11"/>
        <v>3.0936219432155801E-4</v>
      </c>
      <c r="F60" s="87">
        <f>(C60-B60)/B60</f>
        <v>0.3371022876676309</v>
      </c>
      <c r="G60" s="83">
        <f>(E60-D60)/D60</f>
        <v>-0.16536528513208254</v>
      </c>
      <c r="I60" s="25">
        <v>11.970999999999998</v>
      </c>
      <c r="J60" s="223">
        <v>14.948</v>
      </c>
      <c r="K60" s="4">
        <f t="shared" si="12"/>
        <v>9.4291218479471974E-4</v>
      </c>
      <c r="L60" s="229">
        <f t="shared" si="13"/>
        <v>8.2005255621814667E-4</v>
      </c>
      <c r="M60" s="87">
        <f>(J60-I60)/I60</f>
        <v>0.24868432044106611</v>
      </c>
      <c r="N60" s="83">
        <f>(L60-K60)/K60</f>
        <v>-0.1302980601563874</v>
      </c>
      <c r="P60" s="49">
        <f t="shared" si="14"/>
        <v>3.1477780699447804</v>
      </c>
      <c r="Q60" s="254">
        <f t="shared" si="14"/>
        <v>2.9396263520157326</v>
      </c>
      <c r="R60" s="92">
        <f>(Q60-P60)/P60</f>
        <v>-6.6126554446927457E-2</v>
      </c>
    </row>
    <row r="61" spans="1:18" ht="20.100000000000001" customHeight="1" thickBot="1" x14ac:dyDescent="0.3">
      <c r="A61" s="14" t="s">
        <v>18</v>
      </c>
      <c r="B61" s="25">
        <f>B62-SUM(B39:B60)</f>
        <v>137.9199999999837</v>
      </c>
      <c r="C61" s="223">
        <f>C62-SUM(C39:C60)</f>
        <v>168.04000000000815</v>
      </c>
      <c r="D61" s="4">
        <f t="shared" si="10"/>
        <v>1.344224226581154E-3</v>
      </c>
      <c r="E61" s="229">
        <f t="shared" si="11"/>
        <v>1.0223249387177411E-3</v>
      </c>
      <c r="F61" s="87">
        <f t="shared" si="15"/>
        <v>0.21838747099788289</v>
      </c>
      <c r="G61" s="83">
        <f t="shared" si="16"/>
        <v>-0.23946844692876768</v>
      </c>
      <c r="I61" s="25">
        <f>I62-SUM(I39:I60)</f>
        <v>29.971000000001368</v>
      </c>
      <c r="J61" s="223">
        <f>J62-SUM(J39:J60)</f>
        <v>44.577000000004773</v>
      </c>
      <c r="K61" s="4">
        <f t="shared" si="12"/>
        <v>2.3607067989711672E-3</v>
      </c>
      <c r="L61" s="229">
        <f t="shared" si="13"/>
        <v>2.445509954411308E-3</v>
      </c>
      <c r="M61" s="87">
        <f t="shared" si="17"/>
        <v>0.48733775983459804</v>
      </c>
      <c r="N61" s="83">
        <f t="shared" si="18"/>
        <v>3.5922781887653042E-2</v>
      </c>
      <c r="P61" s="49">
        <f t="shared" si="14"/>
        <v>2.1730713457080126</v>
      </c>
      <c r="Q61" s="254">
        <f t="shared" si="14"/>
        <v>2.6527612473222217</v>
      </c>
      <c r="R61" s="92">
        <f t="shared" si="9"/>
        <v>0.22074282216349431</v>
      </c>
    </row>
    <row r="62" spans="1:18" ht="26.25" customHeight="1" thickBot="1" x14ac:dyDescent="0.3">
      <c r="A62" s="18" t="s">
        <v>19</v>
      </c>
      <c r="B62" s="61">
        <v>102601.93000000001</v>
      </c>
      <c r="C62" s="251">
        <v>164370.44</v>
      </c>
      <c r="D62" s="58">
        <f>SUM(D39:D61)</f>
        <v>0.99999999999999978</v>
      </c>
      <c r="E62" s="252">
        <f>SUM(E39:E61)</f>
        <v>1</v>
      </c>
      <c r="F62" s="97">
        <f t="shared" si="15"/>
        <v>0.60202093664319956</v>
      </c>
      <c r="G62" s="99">
        <v>0</v>
      </c>
      <c r="H62" s="2"/>
      <c r="I62" s="61">
        <v>12695.773999999999</v>
      </c>
      <c r="J62" s="251">
        <v>18228.100000000002</v>
      </c>
      <c r="K62" s="58">
        <f>SUM(K39:K61)</f>
        <v>1.0000000000000002</v>
      </c>
      <c r="L62" s="252">
        <f>SUM(L39:L61)</f>
        <v>1.0000000000000004</v>
      </c>
      <c r="M62" s="97">
        <f t="shared" si="17"/>
        <v>0.43576122259265193</v>
      </c>
      <c r="N62" s="99">
        <v>0</v>
      </c>
      <c r="O62" s="2"/>
      <c r="P62" s="40">
        <f t="shared" si="14"/>
        <v>1.2373815970128434</v>
      </c>
      <c r="Q62" s="244">
        <f t="shared" si="14"/>
        <v>1.10896460458462</v>
      </c>
      <c r="R62" s="98">
        <f t="shared" si="9"/>
        <v>-0.10378123671649414</v>
      </c>
    </row>
    <row r="64" spans="1:18" ht="15.75" thickBot="1" x14ac:dyDescent="0.3"/>
    <row r="65" spans="1:18" x14ac:dyDescent="0.25">
      <c r="A65" s="394" t="s">
        <v>16</v>
      </c>
      <c r="B65" s="378" t="s">
        <v>1</v>
      </c>
      <c r="C65" s="374"/>
      <c r="D65" s="378" t="s">
        <v>13</v>
      </c>
      <c r="E65" s="374"/>
      <c r="F65" s="397" t="s">
        <v>136</v>
      </c>
      <c r="G65" s="393"/>
      <c r="I65" s="398" t="s">
        <v>20</v>
      </c>
      <c r="J65" s="399"/>
      <c r="K65" s="378" t="s">
        <v>13</v>
      </c>
      <c r="L65" s="380"/>
      <c r="M65" s="392" t="s">
        <v>136</v>
      </c>
      <c r="N65" s="393"/>
      <c r="P65" s="373" t="s">
        <v>23</v>
      </c>
      <c r="Q65" s="374"/>
      <c r="R65" s="208" t="s">
        <v>0</v>
      </c>
    </row>
    <row r="66" spans="1:18" x14ac:dyDescent="0.25">
      <c r="A66" s="395"/>
      <c r="B66" s="381" t="str">
        <f>B5</f>
        <v>jan-mar</v>
      </c>
      <c r="C66" s="382"/>
      <c r="D66" s="381" t="str">
        <f>B5</f>
        <v>jan-mar</v>
      </c>
      <c r="E66" s="382"/>
      <c r="F66" s="381" t="str">
        <f>B5</f>
        <v>jan-mar</v>
      </c>
      <c r="G66" s="383"/>
      <c r="I66" s="371" t="str">
        <f>B5</f>
        <v>jan-mar</v>
      </c>
      <c r="J66" s="382"/>
      <c r="K66" s="381" t="str">
        <f>B5</f>
        <v>jan-mar</v>
      </c>
      <c r="L66" s="372"/>
      <c r="M66" s="382" t="str">
        <f>B5</f>
        <v>jan-mar</v>
      </c>
      <c r="N66" s="383"/>
      <c r="P66" s="371" t="str">
        <f>B5</f>
        <v>jan-mar</v>
      </c>
      <c r="Q66" s="372"/>
      <c r="R66" s="209" t="str">
        <f>R37</f>
        <v>2018/2017</v>
      </c>
    </row>
    <row r="67" spans="1:18" ht="19.5" customHeight="1" thickBot="1" x14ac:dyDescent="0.3">
      <c r="A67" s="396"/>
      <c r="B67" s="148">
        <f>B6</f>
        <v>2017</v>
      </c>
      <c r="C67" s="213">
        <f>C6</f>
        <v>2018</v>
      </c>
      <c r="D67" s="148">
        <f>B6</f>
        <v>2017</v>
      </c>
      <c r="E67" s="213">
        <f>C6</f>
        <v>2018</v>
      </c>
      <c r="F67" s="148" t="s">
        <v>1</v>
      </c>
      <c r="G67" s="212" t="s">
        <v>15</v>
      </c>
      <c r="I67" s="36">
        <f>B6</f>
        <v>2017</v>
      </c>
      <c r="J67" s="213">
        <f>C6</f>
        <v>2018</v>
      </c>
      <c r="K67" s="148">
        <f>B6</f>
        <v>2017</v>
      </c>
      <c r="L67" s="213">
        <f>C6</f>
        <v>2018</v>
      </c>
      <c r="M67" s="37">
        <v>1000</v>
      </c>
      <c r="N67" s="212" t="s">
        <v>15</v>
      </c>
      <c r="P67" s="36">
        <f>B6</f>
        <v>2017</v>
      </c>
      <c r="Q67" s="213">
        <f>C6</f>
        <v>2018</v>
      </c>
      <c r="R67" s="210" t="s">
        <v>24</v>
      </c>
    </row>
    <row r="68" spans="1:18" ht="20.100000000000001" customHeight="1" x14ac:dyDescent="0.25">
      <c r="A68" s="57" t="s">
        <v>151</v>
      </c>
      <c r="B68" s="59">
        <v>38886.090000000004</v>
      </c>
      <c r="C68" s="245">
        <v>34184.450000000004</v>
      </c>
      <c r="D68" s="4">
        <f>B68/$B$96</f>
        <v>0.33455646420939805</v>
      </c>
      <c r="E68" s="247">
        <f>C68/$C$96</f>
        <v>0.30529926239368826</v>
      </c>
      <c r="F68" s="100">
        <f t="shared" ref="F68:F82" si="19">(C68-B68)/B68</f>
        <v>-0.12090801620836651</v>
      </c>
      <c r="G68" s="101">
        <f t="shared" ref="G68:G82" si="20">(E68-D68)/D68</f>
        <v>-8.7450714440232058E-2</v>
      </c>
      <c r="I68" s="25">
        <v>3740.346</v>
      </c>
      <c r="J68" s="245">
        <v>3996.835</v>
      </c>
      <c r="K68" s="63">
        <f>I68/$I$96</f>
        <v>0.32177629548788345</v>
      </c>
      <c r="L68" s="247">
        <f>J68/$J$96</f>
        <v>0.318425918342568</v>
      </c>
      <c r="M68" s="100">
        <f t="shared" ref="M68:M82" si="21">(J68-I68)/I68</f>
        <v>6.8573602549068996E-2</v>
      </c>
      <c r="N68" s="101">
        <f t="shared" ref="N68:N82" si="22">(L68-K68)/K68</f>
        <v>-1.0412131633983588E-2</v>
      </c>
      <c r="P68" s="64">
        <f t="shared" ref="P68:Q96" si="23">(I68/B68)*10</f>
        <v>0.96187248447966867</v>
      </c>
      <c r="Q68" s="249">
        <f t="shared" si="23"/>
        <v>1.1691968131709005</v>
      </c>
      <c r="R68" s="104">
        <f t="shared" si="9"/>
        <v>0.21554242587923214</v>
      </c>
    </row>
    <row r="69" spans="1:18" ht="20.100000000000001" customHeight="1" x14ac:dyDescent="0.25">
      <c r="A69" s="57" t="s">
        <v>154</v>
      </c>
      <c r="B69" s="25">
        <v>11072.119999999999</v>
      </c>
      <c r="C69" s="223">
        <v>12210.550000000003</v>
      </c>
      <c r="D69" s="4">
        <f t="shared" ref="D69:D95" si="24">B69/$B$96</f>
        <v>9.5258981257878073E-2</v>
      </c>
      <c r="E69" s="229">
        <f t="shared" ref="E69:E95" si="25">C69/$C$96</f>
        <v>0.10905168602745548</v>
      </c>
      <c r="F69" s="102">
        <f t="shared" si="19"/>
        <v>0.10281951423936916</v>
      </c>
      <c r="G69" s="83">
        <f t="shared" si="20"/>
        <v>0.14479164680796675</v>
      </c>
      <c r="I69" s="25">
        <v>1070.77</v>
      </c>
      <c r="J69" s="223">
        <v>1427.8539999999998</v>
      </c>
      <c r="K69" s="31">
        <f t="shared" ref="K69:K96" si="26">I69/$I$96</f>
        <v>9.2116719661646529E-2</v>
      </c>
      <c r="L69" s="229">
        <f t="shared" ref="L69:L96" si="27">J69/$J$96</f>
        <v>0.11375644008549492</v>
      </c>
      <c r="M69" s="102">
        <f t="shared" si="21"/>
        <v>0.33348338111826054</v>
      </c>
      <c r="N69" s="83">
        <f t="shared" si="22"/>
        <v>0.23491631598838017</v>
      </c>
      <c r="P69" s="62">
        <f t="shared" si="23"/>
        <v>0.96708670064992075</v>
      </c>
      <c r="Q69" s="236">
        <f t="shared" si="23"/>
        <v>1.1693609214982121</v>
      </c>
      <c r="R69" s="92">
        <f t="shared" si="9"/>
        <v>0.2091583109480826</v>
      </c>
    </row>
    <row r="70" spans="1:18" ht="20.100000000000001" customHeight="1" x14ac:dyDescent="0.25">
      <c r="A70" s="57" t="s">
        <v>146</v>
      </c>
      <c r="B70" s="25">
        <v>6015.2499999999991</v>
      </c>
      <c r="C70" s="223">
        <v>6812.76</v>
      </c>
      <c r="D70" s="4">
        <f t="shared" si="24"/>
        <v>5.1752201657085634E-2</v>
      </c>
      <c r="E70" s="229">
        <f t="shared" si="25"/>
        <v>6.0844348903235923E-2</v>
      </c>
      <c r="F70" s="102">
        <f t="shared" si="19"/>
        <v>0.13258135572087631</v>
      </c>
      <c r="G70" s="83">
        <f t="shared" si="20"/>
        <v>0.17568619218165071</v>
      </c>
      <c r="I70" s="25">
        <v>908.38400000000013</v>
      </c>
      <c r="J70" s="223">
        <v>1066.836</v>
      </c>
      <c r="K70" s="31">
        <f t="shared" si="26"/>
        <v>7.8146898281727287E-2</v>
      </c>
      <c r="L70" s="229">
        <f t="shared" si="27"/>
        <v>8.4994310003017867E-2</v>
      </c>
      <c r="M70" s="102">
        <f t="shared" si="21"/>
        <v>0.17443283897558726</v>
      </c>
      <c r="N70" s="83">
        <f t="shared" si="22"/>
        <v>8.762230967382717E-2</v>
      </c>
      <c r="P70" s="62">
        <f t="shared" si="23"/>
        <v>1.5101350733552228</v>
      </c>
      <c r="Q70" s="236">
        <f t="shared" si="23"/>
        <v>1.5659380339245768</v>
      </c>
      <c r="R70" s="92">
        <f t="shared" si="9"/>
        <v>3.6952297548702565E-2</v>
      </c>
    </row>
    <row r="71" spans="1:18" ht="20.100000000000001" customHeight="1" x14ac:dyDescent="0.25">
      <c r="A71" s="57" t="s">
        <v>143</v>
      </c>
      <c r="B71" s="25">
        <v>5722.5800000000008</v>
      </c>
      <c r="C71" s="223">
        <v>5393.9699999999984</v>
      </c>
      <c r="D71" s="4">
        <f t="shared" si="24"/>
        <v>4.923421539567021E-2</v>
      </c>
      <c r="E71" s="229">
        <f t="shared" si="25"/>
        <v>4.8173220934479913E-2</v>
      </c>
      <c r="F71" s="102">
        <f t="shared" si="19"/>
        <v>-5.7423399934994769E-2</v>
      </c>
      <c r="G71" s="83">
        <f t="shared" si="20"/>
        <v>-2.154994149218439E-2</v>
      </c>
      <c r="I71" s="25">
        <v>972.60800000000006</v>
      </c>
      <c r="J71" s="223">
        <v>948.32499999999982</v>
      </c>
      <c r="K71" s="31">
        <f t="shared" si="26"/>
        <v>8.3671991629084411E-2</v>
      </c>
      <c r="L71" s="229">
        <f t="shared" si="27"/>
        <v>7.5552595744436721E-2</v>
      </c>
      <c r="M71" s="102">
        <f t="shared" si="21"/>
        <v>-2.4966893136803565E-2</v>
      </c>
      <c r="N71" s="83">
        <f t="shared" si="22"/>
        <v>-9.7038396320727541E-2</v>
      </c>
      <c r="P71" s="62">
        <f t="shared" si="23"/>
        <v>1.699597034903837</v>
      </c>
      <c r="Q71" s="236">
        <f t="shared" si="23"/>
        <v>1.7581206421244466</v>
      </c>
      <c r="R71" s="92">
        <f t="shared" si="9"/>
        <v>3.4433813438560709E-2</v>
      </c>
    </row>
    <row r="72" spans="1:18" ht="20.100000000000001" customHeight="1" x14ac:dyDescent="0.25">
      <c r="A72" s="57" t="s">
        <v>150</v>
      </c>
      <c r="B72" s="25">
        <v>8207.6999999999989</v>
      </c>
      <c r="C72" s="223">
        <v>6604.7000000000016</v>
      </c>
      <c r="D72" s="4">
        <f t="shared" si="24"/>
        <v>7.0614944605936869E-2</v>
      </c>
      <c r="E72" s="229">
        <f t="shared" si="25"/>
        <v>5.8986177584591619E-2</v>
      </c>
      <c r="F72" s="102">
        <f t="shared" si="19"/>
        <v>-0.1953044092742178</v>
      </c>
      <c r="G72" s="83">
        <f t="shared" si="20"/>
        <v>-0.16467855474841758</v>
      </c>
      <c r="I72" s="25">
        <v>921.90199999999993</v>
      </c>
      <c r="J72" s="223">
        <v>924.55100000000016</v>
      </c>
      <c r="K72" s="31">
        <f t="shared" si="26"/>
        <v>7.9309831326532548E-2</v>
      </c>
      <c r="L72" s="229">
        <f t="shared" si="27"/>
        <v>7.3658532621321535E-2</v>
      </c>
      <c r="M72" s="102">
        <f t="shared" si="21"/>
        <v>2.873407368679348E-3</v>
      </c>
      <c r="N72" s="83">
        <f t="shared" si="22"/>
        <v>-7.1255966765880779E-2</v>
      </c>
      <c r="P72" s="62">
        <f t="shared" si="23"/>
        <v>1.1232160044835946</v>
      </c>
      <c r="Q72" s="236">
        <f t="shared" si="23"/>
        <v>1.3998379941556769</v>
      </c>
      <c r="R72" s="92">
        <f t="shared" ref="R72:R86" si="28">(Q72-P72)/P72</f>
        <v>0.24627675226125445</v>
      </c>
    </row>
    <row r="73" spans="1:18" ht="20.100000000000001" customHeight="1" x14ac:dyDescent="0.25">
      <c r="A73" s="57" t="s">
        <v>164</v>
      </c>
      <c r="B73" s="25">
        <v>13384.039999999997</v>
      </c>
      <c r="C73" s="223">
        <v>13208.73</v>
      </c>
      <c r="D73" s="4">
        <f t="shared" si="24"/>
        <v>0.11514958431760948</v>
      </c>
      <c r="E73" s="229">
        <f t="shared" si="25"/>
        <v>0.11796637143956919</v>
      </c>
      <c r="F73" s="102">
        <f t="shared" si="19"/>
        <v>-1.3098436645437229E-2</v>
      </c>
      <c r="G73" s="83">
        <f t="shared" si="20"/>
        <v>2.4461982547764567E-2</v>
      </c>
      <c r="I73" s="25">
        <v>664.38199999999995</v>
      </c>
      <c r="J73" s="223">
        <v>842.91800000000001</v>
      </c>
      <c r="K73" s="31">
        <f t="shared" si="26"/>
        <v>5.7155776163176068E-2</v>
      </c>
      <c r="L73" s="229">
        <f t="shared" si="27"/>
        <v>6.7154870850930984E-2</v>
      </c>
      <c r="M73" s="102">
        <f t="shared" si="21"/>
        <v>0.26872492030187461</v>
      </c>
      <c r="N73" s="83">
        <f t="shared" si="22"/>
        <v>0.17494460505983056</v>
      </c>
      <c r="P73" s="62">
        <f t="shared" si="23"/>
        <v>0.49639869576002471</v>
      </c>
      <c r="Q73" s="236">
        <f t="shared" si="23"/>
        <v>0.63815219177013993</v>
      </c>
      <c r="R73" s="92">
        <f t="shared" si="28"/>
        <v>0.28556379624059985</v>
      </c>
    </row>
    <row r="74" spans="1:18" ht="20.100000000000001" customHeight="1" x14ac:dyDescent="0.25">
      <c r="A74" s="57" t="s">
        <v>147</v>
      </c>
      <c r="B74" s="25">
        <v>2547.4399999999996</v>
      </c>
      <c r="C74" s="223">
        <v>3187.0899999999997</v>
      </c>
      <c r="D74" s="4">
        <f t="shared" si="24"/>
        <v>2.1916899312468516E-2</v>
      </c>
      <c r="E74" s="229">
        <f t="shared" si="25"/>
        <v>2.8463708679890991E-2</v>
      </c>
      <c r="F74" s="102">
        <f t="shared" si="19"/>
        <v>0.25109521715918731</v>
      </c>
      <c r="G74" s="83">
        <f t="shared" si="20"/>
        <v>0.29871056457780948</v>
      </c>
      <c r="I74" s="25">
        <v>410.73599999999999</v>
      </c>
      <c r="J74" s="223">
        <v>532.54</v>
      </c>
      <c r="K74" s="31">
        <f t="shared" si="26"/>
        <v>3.5334995346289165E-2</v>
      </c>
      <c r="L74" s="229">
        <f t="shared" si="27"/>
        <v>4.2427205164624303E-2</v>
      </c>
      <c r="M74" s="102">
        <f t="shared" si="21"/>
        <v>0.29655058236921034</v>
      </c>
      <c r="N74" s="83">
        <f t="shared" si="22"/>
        <v>0.20071347820567784</v>
      </c>
      <c r="P74" s="62">
        <f t="shared" si="23"/>
        <v>1.6123480827811452</v>
      </c>
      <c r="Q74" s="236">
        <f t="shared" si="23"/>
        <v>1.6709286527835738</v>
      </c>
      <c r="R74" s="92">
        <f t="shared" si="28"/>
        <v>3.6332458622323552E-2</v>
      </c>
    </row>
    <row r="75" spans="1:18" ht="20.100000000000001" customHeight="1" x14ac:dyDescent="0.25">
      <c r="A75" s="57" t="s">
        <v>166</v>
      </c>
      <c r="B75" s="25">
        <v>9904.26</v>
      </c>
      <c r="C75" s="223">
        <v>12664.52</v>
      </c>
      <c r="D75" s="4">
        <f t="shared" si="24"/>
        <v>8.5211298081410924E-2</v>
      </c>
      <c r="E75" s="229">
        <f t="shared" si="25"/>
        <v>0.11310606473323725</v>
      </c>
      <c r="F75" s="102">
        <f t="shared" si="19"/>
        <v>0.2786942184474156</v>
      </c>
      <c r="G75" s="83">
        <f t="shared" si="20"/>
        <v>0.32735995437102311</v>
      </c>
      <c r="I75" s="25">
        <v>474.96400000000006</v>
      </c>
      <c r="J75" s="223">
        <v>515.07099999999991</v>
      </c>
      <c r="K75" s="31">
        <f t="shared" si="26"/>
        <v>4.0860432807581726E-2</v>
      </c>
      <c r="L75" s="229">
        <f t="shared" si="27"/>
        <v>4.1035458353078078E-2</v>
      </c>
      <c r="M75" s="102">
        <f t="shared" si="21"/>
        <v>8.4442189302767895E-2</v>
      </c>
      <c r="N75" s="83">
        <f t="shared" si="22"/>
        <v>4.2834971014765032E-3</v>
      </c>
      <c r="P75" s="62">
        <f t="shared" si="23"/>
        <v>0.47955526207914578</v>
      </c>
      <c r="Q75" s="236">
        <f t="shared" si="23"/>
        <v>0.40670392561265639</v>
      </c>
      <c r="R75" s="92">
        <f t="shared" si="28"/>
        <v>-0.15191437197589547</v>
      </c>
    </row>
    <row r="76" spans="1:18" ht="20.100000000000001" customHeight="1" x14ac:dyDescent="0.25">
      <c r="A76" s="57" t="s">
        <v>177</v>
      </c>
      <c r="B76" s="25">
        <v>7325.7900000000009</v>
      </c>
      <c r="C76" s="223">
        <v>6026.66</v>
      </c>
      <c r="D76" s="4">
        <f t="shared" si="24"/>
        <v>6.3027432172804376E-2</v>
      </c>
      <c r="E76" s="229">
        <f t="shared" si="25"/>
        <v>5.3823737187450579E-2</v>
      </c>
      <c r="F76" s="102">
        <f t="shared" si="19"/>
        <v>-0.17733650568744133</v>
      </c>
      <c r="G76" s="83">
        <f t="shared" si="20"/>
        <v>-0.14602681194626055</v>
      </c>
      <c r="I76" s="25">
        <v>600.9899999999999</v>
      </c>
      <c r="J76" s="223">
        <v>487.58800000000002</v>
      </c>
      <c r="K76" s="31">
        <f t="shared" si="26"/>
        <v>5.1702258514389587E-2</v>
      </c>
      <c r="L76" s="229">
        <f t="shared" si="27"/>
        <v>3.8845900987360266E-2</v>
      </c>
      <c r="M76" s="102">
        <f t="shared" si="21"/>
        <v>-0.18869199154728014</v>
      </c>
      <c r="N76" s="83">
        <f t="shared" si="22"/>
        <v>-0.2486614298184128</v>
      </c>
      <c r="P76" s="62">
        <f t="shared" si="23"/>
        <v>0.82037568644473813</v>
      </c>
      <c r="Q76" s="236">
        <f t="shared" si="23"/>
        <v>0.80905177992453536</v>
      </c>
      <c r="R76" s="92">
        <f t="shared" si="28"/>
        <v>-1.3803318049657438E-2</v>
      </c>
    </row>
    <row r="77" spans="1:18" ht="20.100000000000001" customHeight="1" x14ac:dyDescent="0.25">
      <c r="A77" s="57" t="s">
        <v>163</v>
      </c>
      <c r="B77" s="25">
        <v>2116.08</v>
      </c>
      <c r="C77" s="223">
        <v>2345.56</v>
      </c>
      <c r="D77" s="4">
        <f t="shared" si="24"/>
        <v>1.820569367566199E-2</v>
      </c>
      <c r="E77" s="229">
        <f t="shared" si="25"/>
        <v>2.0948054975292545E-2</v>
      </c>
      <c r="F77" s="102">
        <f t="shared" si="19"/>
        <v>0.10844580545158974</v>
      </c>
      <c r="G77" s="83">
        <f t="shared" si="20"/>
        <v>0.15063206865315107</v>
      </c>
      <c r="I77" s="25">
        <v>201.21299999999999</v>
      </c>
      <c r="J77" s="223">
        <v>236.78000000000003</v>
      </c>
      <c r="K77" s="31">
        <f t="shared" si="26"/>
        <v>1.7310049322710651E-2</v>
      </c>
      <c r="L77" s="229">
        <f t="shared" si="27"/>
        <v>1.8864148493784025E-2</v>
      </c>
      <c r="M77" s="102">
        <f t="shared" si="21"/>
        <v>0.17676293281249242</v>
      </c>
      <c r="N77" s="83">
        <f t="shared" si="22"/>
        <v>8.9780170009937973E-2</v>
      </c>
      <c r="P77" s="62">
        <f t="shared" si="23"/>
        <v>0.95087614834977874</v>
      </c>
      <c r="Q77" s="236">
        <f t="shared" si="23"/>
        <v>1.0094817442316548</v>
      </c>
      <c r="R77" s="92">
        <f t="shared" si="28"/>
        <v>6.1633258951320422E-2</v>
      </c>
    </row>
    <row r="78" spans="1:18" ht="20.100000000000001" customHeight="1" x14ac:dyDescent="0.25">
      <c r="A78" s="57" t="s">
        <v>179</v>
      </c>
      <c r="B78" s="25">
        <v>1128.53</v>
      </c>
      <c r="C78" s="223">
        <v>929.93999999999994</v>
      </c>
      <c r="D78" s="4">
        <f t="shared" si="24"/>
        <v>9.7093075326995324E-3</v>
      </c>
      <c r="E78" s="229">
        <f t="shared" si="25"/>
        <v>8.3052380854565858E-3</v>
      </c>
      <c r="F78" s="102">
        <f t="shared" si="19"/>
        <v>-0.17597228252682698</v>
      </c>
      <c r="G78" s="83">
        <f t="shared" si="20"/>
        <v>-0.14461066790955435</v>
      </c>
      <c r="I78" s="25">
        <v>291.14600000000002</v>
      </c>
      <c r="J78" s="223">
        <v>224.01599999999999</v>
      </c>
      <c r="K78" s="31">
        <f t="shared" si="26"/>
        <v>2.5046848961597486E-2</v>
      </c>
      <c r="L78" s="229">
        <f t="shared" si="27"/>
        <v>1.7847246764859874E-2</v>
      </c>
      <c r="M78" s="102">
        <f t="shared" si="21"/>
        <v>-0.23057160325060286</v>
      </c>
      <c r="N78" s="83">
        <f t="shared" si="22"/>
        <v>-0.2874454270785215</v>
      </c>
      <c r="P78" s="62">
        <f t="shared" si="23"/>
        <v>2.5798693876104317</v>
      </c>
      <c r="Q78" s="236">
        <f t="shared" si="23"/>
        <v>2.4089296083618299</v>
      </c>
      <c r="R78" s="92">
        <f t="shared" si="28"/>
        <v>-6.6259082754159274E-2</v>
      </c>
    </row>
    <row r="79" spans="1:18" ht="20.100000000000001" customHeight="1" x14ac:dyDescent="0.25">
      <c r="A79" s="57" t="s">
        <v>162</v>
      </c>
      <c r="B79" s="25">
        <v>2747.5900000000006</v>
      </c>
      <c r="C79" s="223">
        <v>1662.5900000000001</v>
      </c>
      <c r="D79" s="4">
        <f t="shared" si="24"/>
        <v>2.3638889780307048E-2</v>
      </c>
      <c r="E79" s="229">
        <f t="shared" si="25"/>
        <v>1.4848491073079196E-2</v>
      </c>
      <c r="F79" s="102">
        <f t="shared" si="19"/>
        <v>-0.39489152311662229</v>
      </c>
      <c r="G79" s="83">
        <f t="shared" si="20"/>
        <v>-0.37186174092452123</v>
      </c>
      <c r="I79" s="25">
        <v>270.05199999999996</v>
      </c>
      <c r="J79" s="223">
        <v>184.23499999999999</v>
      </c>
      <c r="K79" s="31">
        <f t="shared" si="26"/>
        <v>2.3232164123076819E-2</v>
      </c>
      <c r="L79" s="229">
        <f t="shared" si="27"/>
        <v>1.4677913665648698E-2</v>
      </c>
      <c r="M79" s="102">
        <f t="shared" si="21"/>
        <v>-0.31777953875549891</v>
      </c>
      <c r="N79" s="83">
        <f t="shared" si="22"/>
        <v>-0.368207215311942</v>
      </c>
      <c r="P79" s="62">
        <f t="shared" si="23"/>
        <v>0.98286862304783429</v>
      </c>
      <c r="Q79" s="236">
        <f t="shared" si="23"/>
        <v>1.1081204626516457</v>
      </c>
      <c r="R79" s="92">
        <f t="shared" si="28"/>
        <v>0.1274349762182973</v>
      </c>
    </row>
    <row r="80" spans="1:18" ht="20.100000000000001" customHeight="1" x14ac:dyDescent="0.25">
      <c r="A80" s="57" t="s">
        <v>189</v>
      </c>
      <c r="B80" s="25">
        <v>513.95000000000005</v>
      </c>
      <c r="C80" s="223">
        <v>588.69000000000005</v>
      </c>
      <c r="D80" s="4">
        <f t="shared" si="24"/>
        <v>4.4217686782193873E-3</v>
      </c>
      <c r="E80" s="229">
        <f t="shared" si="25"/>
        <v>5.2575549051846766E-3</v>
      </c>
      <c r="F80" s="102">
        <f t="shared" si="19"/>
        <v>0.14542270648895808</v>
      </c>
      <c r="G80" s="83">
        <f t="shared" si="20"/>
        <v>0.18901627104153582</v>
      </c>
      <c r="I80" s="25">
        <v>107.83800000000002</v>
      </c>
      <c r="J80" s="223">
        <v>129.43900000000002</v>
      </c>
      <c r="K80" s="31">
        <f t="shared" si="26"/>
        <v>9.277139642381315E-3</v>
      </c>
      <c r="L80" s="229">
        <f t="shared" si="27"/>
        <v>1.0312342752288666E-2</v>
      </c>
      <c r="M80" s="102">
        <f t="shared" si="21"/>
        <v>0.20030972384502674</v>
      </c>
      <c r="N80" s="83">
        <f t="shared" si="22"/>
        <v>0.11158645334798779</v>
      </c>
      <c r="P80" s="62">
        <f t="shared" si="23"/>
        <v>2.0982196711742391</v>
      </c>
      <c r="Q80" s="236">
        <f t="shared" si="23"/>
        <v>2.1987633559258697</v>
      </c>
      <c r="R80" s="92">
        <f t="shared" si="28"/>
        <v>4.7918569315176948E-2</v>
      </c>
    </row>
    <row r="81" spans="1:18" ht="20.100000000000001" customHeight="1" x14ac:dyDescent="0.25">
      <c r="A81" s="57" t="s">
        <v>159</v>
      </c>
      <c r="B81" s="25">
        <v>330.27000000000004</v>
      </c>
      <c r="C81" s="223">
        <v>462.14999999999992</v>
      </c>
      <c r="D81" s="4">
        <f t="shared" si="24"/>
        <v>2.8414778506771418E-3</v>
      </c>
      <c r="E81" s="229">
        <f t="shared" si="25"/>
        <v>4.1274337927111006E-3</v>
      </c>
      <c r="F81" s="102">
        <f t="shared" si="19"/>
        <v>0.39930965573621541</v>
      </c>
      <c r="G81" s="83">
        <f t="shared" si="20"/>
        <v>0.45256588634942463</v>
      </c>
      <c r="I81" s="25">
        <v>54.204999999999998</v>
      </c>
      <c r="J81" s="223">
        <v>98.215000000000003</v>
      </c>
      <c r="K81" s="31">
        <f t="shared" si="26"/>
        <v>4.6631739675743154E-3</v>
      </c>
      <c r="L81" s="229">
        <f t="shared" si="27"/>
        <v>7.824741719389296E-3</v>
      </c>
      <c r="M81" s="102">
        <f t="shared" si="21"/>
        <v>0.81191771976754923</v>
      </c>
      <c r="N81" s="83">
        <f t="shared" si="22"/>
        <v>0.67798623293901283</v>
      </c>
      <c r="P81" s="62">
        <f t="shared" si="23"/>
        <v>1.6412329306325124</v>
      </c>
      <c r="Q81" s="236">
        <f t="shared" si="23"/>
        <v>2.1251758087201131</v>
      </c>
      <c r="R81" s="92">
        <f t="shared" si="28"/>
        <v>0.29486544478552151</v>
      </c>
    </row>
    <row r="82" spans="1:18" ht="20.100000000000001" customHeight="1" x14ac:dyDescent="0.25">
      <c r="A82" s="57" t="s">
        <v>178</v>
      </c>
      <c r="B82" s="25">
        <v>490.96000000000004</v>
      </c>
      <c r="C82" s="223">
        <v>478.34999999999997</v>
      </c>
      <c r="D82" s="4">
        <f t="shared" si="24"/>
        <v>4.2239742197851746E-3</v>
      </c>
      <c r="E82" s="229">
        <f t="shared" si="25"/>
        <v>4.2721150162141194E-3</v>
      </c>
      <c r="F82" s="102">
        <f t="shared" si="19"/>
        <v>-2.5684373472380784E-2</v>
      </c>
      <c r="G82" s="83">
        <f t="shared" si="20"/>
        <v>1.1397038410758389E-2</v>
      </c>
      <c r="I82" s="25">
        <v>44.328999999999994</v>
      </c>
      <c r="J82" s="223">
        <v>86.605999999999995</v>
      </c>
      <c r="K82" s="31">
        <f t="shared" si="26"/>
        <v>3.8135566609833376E-3</v>
      </c>
      <c r="L82" s="229">
        <f t="shared" si="27"/>
        <v>6.8998582838612167E-3</v>
      </c>
      <c r="M82" s="102">
        <f t="shared" si="21"/>
        <v>0.95370976110446903</v>
      </c>
      <c r="N82" s="83">
        <f t="shared" si="22"/>
        <v>0.80929743471598681</v>
      </c>
      <c r="P82" s="62">
        <f t="shared" si="23"/>
        <v>0.90290451360599633</v>
      </c>
      <c r="Q82" s="236">
        <f t="shared" si="23"/>
        <v>1.8105153130552942</v>
      </c>
      <c r="R82" s="92">
        <f t="shared" si="28"/>
        <v>1.0052123848894117</v>
      </c>
    </row>
    <row r="83" spans="1:18" ht="20.100000000000001" customHeight="1" x14ac:dyDescent="0.25">
      <c r="A83" s="57" t="s">
        <v>158</v>
      </c>
      <c r="B83" s="25">
        <v>127.28999999999999</v>
      </c>
      <c r="C83" s="223">
        <v>337.82</v>
      </c>
      <c r="D83" s="4">
        <f t="shared" si="24"/>
        <v>1.0951394786468446E-3</v>
      </c>
      <c r="E83" s="229">
        <f t="shared" si="25"/>
        <v>3.017050057024049E-3</v>
      </c>
      <c r="F83" s="102">
        <f t="shared" ref="F83:F86" si="29">(C83-B83)/B83</f>
        <v>1.6539398224526674</v>
      </c>
      <c r="G83" s="83">
        <f t="shared" ref="G83:G86" si="30">(E83-D83)/D83</f>
        <v>1.7549459368882574</v>
      </c>
      <c r="I83" s="25">
        <v>37.186000000000007</v>
      </c>
      <c r="J83" s="223">
        <v>72.536000000000001</v>
      </c>
      <c r="K83" s="31">
        <f t="shared" si="26"/>
        <v>3.1990552007788681E-3</v>
      </c>
      <c r="L83" s="229">
        <f t="shared" si="27"/>
        <v>5.7789081643091385E-3</v>
      </c>
      <c r="M83" s="102">
        <f t="shared" ref="M83:M86" si="31">(J83-I83)/I83</f>
        <v>0.95062657989565935</v>
      </c>
      <c r="N83" s="83">
        <f t="shared" ref="N83:N86" si="32">(L83-K83)/K83</f>
        <v>0.8064421529525837</v>
      </c>
      <c r="P83" s="62">
        <f t="shared" si="23"/>
        <v>2.9213606724801644</v>
      </c>
      <c r="Q83" s="236">
        <f t="shared" si="23"/>
        <v>2.1471789710496711</v>
      </c>
      <c r="R83" s="92">
        <f t="shared" si="28"/>
        <v>-0.26500723061121778</v>
      </c>
    </row>
    <row r="84" spans="1:18" ht="20.100000000000001" customHeight="1" x14ac:dyDescent="0.25">
      <c r="A84" s="57" t="s">
        <v>203</v>
      </c>
      <c r="B84" s="25">
        <v>120</v>
      </c>
      <c r="C84" s="223">
        <v>240.01999999999998</v>
      </c>
      <c r="D84" s="4">
        <f t="shared" si="24"/>
        <v>1.0324199657288189E-3</v>
      </c>
      <c r="E84" s="229">
        <f t="shared" si="25"/>
        <v>2.1436041521724946E-3</v>
      </c>
      <c r="F84" s="102">
        <f t="shared" si="29"/>
        <v>1.0001666666666664</v>
      </c>
      <c r="G84" s="83">
        <f t="shared" si="30"/>
        <v>1.0762908732196539</v>
      </c>
      <c r="I84" s="25">
        <v>30.4</v>
      </c>
      <c r="J84" s="223">
        <v>61.92</v>
      </c>
      <c r="K84" s="31">
        <f t="shared" si="26"/>
        <v>2.6152659093120413E-3</v>
      </c>
      <c r="L84" s="229">
        <f t="shared" si="27"/>
        <v>4.9331365602462481E-3</v>
      </c>
      <c r="M84" s="102">
        <f t="shared" si="31"/>
        <v>1.036842105263158</v>
      </c>
      <c r="N84" s="83">
        <f t="shared" si="32"/>
        <v>0.88628488700941854</v>
      </c>
      <c r="P84" s="62">
        <f t="shared" si="23"/>
        <v>2.5333333333333332</v>
      </c>
      <c r="Q84" s="236">
        <f t="shared" si="23"/>
        <v>2.5797850179151736</v>
      </c>
      <c r="R84" s="92">
        <f t="shared" si="28"/>
        <v>1.8336191282305399E-2</v>
      </c>
    </row>
    <row r="85" spans="1:18" ht="20.100000000000001" customHeight="1" x14ac:dyDescent="0.25">
      <c r="A85" s="57" t="s">
        <v>190</v>
      </c>
      <c r="B85" s="25">
        <v>1475.75</v>
      </c>
      <c r="C85" s="223">
        <v>658.94</v>
      </c>
      <c r="D85" s="4">
        <f t="shared" si="24"/>
        <v>1.269661470353587E-2</v>
      </c>
      <c r="E85" s="229">
        <f t="shared" si="25"/>
        <v>5.8849534206838758E-3</v>
      </c>
      <c r="F85" s="102">
        <f t="shared" si="29"/>
        <v>-0.55348805692021008</v>
      </c>
      <c r="G85" s="83">
        <f t="shared" si="30"/>
        <v>-0.53649428937581456</v>
      </c>
      <c r="I85" s="25">
        <v>114.44899999999998</v>
      </c>
      <c r="J85" s="223">
        <v>59.01</v>
      </c>
      <c r="K85" s="31">
        <f t="shared" si="26"/>
        <v>9.8458739491728217E-3</v>
      </c>
      <c r="L85" s="229">
        <f t="shared" si="27"/>
        <v>4.7012982625990159E-3</v>
      </c>
      <c r="M85" s="102">
        <f t="shared" si="31"/>
        <v>-0.48439916469344418</v>
      </c>
      <c r="N85" s="83">
        <f t="shared" si="32"/>
        <v>-0.52251082160218143</v>
      </c>
      <c r="P85" s="62">
        <f t="shared" si="23"/>
        <v>0.77553108588853115</v>
      </c>
      <c r="Q85" s="236">
        <f t="shared" si="23"/>
        <v>0.89552918323367825</v>
      </c>
      <c r="R85" s="92">
        <f t="shared" si="28"/>
        <v>0.15473022233230596</v>
      </c>
    </row>
    <row r="86" spans="1:18" ht="20.100000000000001" customHeight="1" x14ac:dyDescent="0.25">
      <c r="A86" s="57" t="s">
        <v>204</v>
      </c>
      <c r="B86" s="25">
        <v>310.71000000000004</v>
      </c>
      <c r="C86" s="223">
        <v>722.87999999999988</v>
      </c>
      <c r="D86" s="4">
        <f t="shared" si="24"/>
        <v>2.6731933962633445E-3</v>
      </c>
      <c r="E86" s="229">
        <f t="shared" si="25"/>
        <v>6.4559977065346752E-3</v>
      </c>
      <c r="F86" s="102">
        <f t="shared" si="29"/>
        <v>1.3265424350680692</v>
      </c>
      <c r="G86" s="83">
        <f t="shared" si="30"/>
        <v>1.4150881546988061</v>
      </c>
      <c r="I86" s="25">
        <v>36.403999999999996</v>
      </c>
      <c r="J86" s="223">
        <v>50.799000000000007</v>
      </c>
      <c r="K86" s="31">
        <f t="shared" si="26"/>
        <v>3.1317809264011691E-3</v>
      </c>
      <c r="L86" s="229">
        <f t="shared" si="27"/>
        <v>4.0471318495469829E-3</v>
      </c>
      <c r="M86" s="102">
        <f t="shared" si="31"/>
        <v>0.39542357982639303</v>
      </c>
      <c r="N86" s="83">
        <f t="shared" si="32"/>
        <v>0.29227808223408308</v>
      </c>
      <c r="P86" s="62">
        <f t="shared" si="23"/>
        <v>1.1716391490457336</v>
      </c>
      <c r="Q86" s="236">
        <f t="shared" si="23"/>
        <v>0.70273074369189936</v>
      </c>
      <c r="R86" s="92">
        <f t="shared" si="28"/>
        <v>-0.40021571977664511</v>
      </c>
    </row>
    <row r="87" spans="1:18" ht="20.100000000000001" customHeight="1" x14ac:dyDescent="0.25">
      <c r="A87" s="57" t="s">
        <v>205</v>
      </c>
      <c r="B87" s="25">
        <v>197</v>
      </c>
      <c r="C87" s="223">
        <v>439.4</v>
      </c>
      <c r="D87" s="4">
        <f t="shared" si="24"/>
        <v>1.6948894437381443E-3</v>
      </c>
      <c r="E87" s="229">
        <f t="shared" si="25"/>
        <v>3.9242549140263072E-3</v>
      </c>
      <c r="F87" s="102">
        <f t="shared" ref="F87:F92" si="33">(C87-B87)/B87</f>
        <v>1.230456852791878</v>
      </c>
      <c r="G87" s="83">
        <f t="shared" ref="G87:G92" si="34">(E87-D87)/D87</f>
        <v>1.3153456578095213</v>
      </c>
      <c r="I87" s="25">
        <v>17.084</v>
      </c>
      <c r="J87" s="223">
        <v>44.664000000000001</v>
      </c>
      <c r="K87" s="31">
        <f t="shared" si="26"/>
        <v>1.4697106182462801E-3</v>
      </c>
      <c r="L87" s="229">
        <f t="shared" si="27"/>
        <v>3.5583593560535921E-3</v>
      </c>
      <c r="M87" s="102">
        <f t="shared" ref="M87:M92" si="35">(J87-I87)/I87</f>
        <v>1.6143760243502694</v>
      </c>
      <c r="N87" s="83">
        <f t="shared" ref="N87:N92" si="36">(L87-K87)/K87</f>
        <v>1.4211292426393263</v>
      </c>
      <c r="P87" s="62">
        <f t="shared" ref="P87:P94" si="37">(I87/B87)*10</f>
        <v>0.86720812182741103</v>
      </c>
      <c r="Q87" s="236">
        <f t="shared" ref="Q87:Q94" si="38">(J87/C87)*10</f>
        <v>1.0164770141101505</v>
      </c>
      <c r="R87" s="92">
        <f t="shared" ref="R87:R92" si="39">(Q87-P87)/P87</f>
        <v>0.1721258006304125</v>
      </c>
    </row>
    <row r="88" spans="1:18" ht="20.100000000000001" customHeight="1" x14ac:dyDescent="0.25">
      <c r="A88" s="57" t="s">
        <v>186</v>
      </c>
      <c r="B88" s="25">
        <v>128.81</v>
      </c>
      <c r="C88" s="223">
        <v>219.87</v>
      </c>
      <c r="D88" s="4">
        <f t="shared" si="24"/>
        <v>1.1082167982127428E-3</v>
      </c>
      <c r="E88" s="229">
        <f t="shared" si="25"/>
        <v>1.963645716765963E-3</v>
      </c>
      <c r="F88" s="102">
        <f t="shared" si="33"/>
        <v>0.70693269156121419</v>
      </c>
      <c r="G88" s="83">
        <f t="shared" si="34"/>
        <v>0.77189672628388062</v>
      </c>
      <c r="I88" s="25">
        <v>30.022000000000002</v>
      </c>
      <c r="J88" s="223">
        <v>41.106000000000002</v>
      </c>
      <c r="K88" s="31">
        <f t="shared" si="26"/>
        <v>2.5827471424133587E-3</v>
      </c>
      <c r="L88" s="229">
        <f t="shared" si="27"/>
        <v>3.2748952106828534E-3</v>
      </c>
      <c r="M88" s="102">
        <f t="shared" si="35"/>
        <v>0.36919592298980741</v>
      </c>
      <c r="N88" s="83">
        <f t="shared" si="36"/>
        <v>0.26798909459744513</v>
      </c>
      <c r="P88" s="62">
        <f t="shared" si="37"/>
        <v>2.3307196646223121</v>
      </c>
      <c r="Q88" s="236">
        <f t="shared" si="38"/>
        <v>1.8695592850320644</v>
      </c>
      <c r="R88" s="92">
        <f t="shared" si="39"/>
        <v>-0.19786179633275533</v>
      </c>
    </row>
    <row r="89" spans="1:18" ht="20.100000000000001" customHeight="1" x14ac:dyDescent="0.25">
      <c r="A89" s="57" t="s">
        <v>182</v>
      </c>
      <c r="B89" s="25">
        <v>197.1</v>
      </c>
      <c r="C89" s="223">
        <v>179.07</v>
      </c>
      <c r="D89" s="4">
        <f t="shared" si="24"/>
        <v>1.6957497937095849E-3</v>
      </c>
      <c r="E89" s="229">
        <f t="shared" si="25"/>
        <v>1.599263376091695E-3</v>
      </c>
      <c r="F89" s="102">
        <f t="shared" si="33"/>
        <v>-9.1476407914764093E-2</v>
      </c>
      <c r="G89" s="83">
        <f t="shared" si="34"/>
        <v>-5.6898970576796222E-2</v>
      </c>
      <c r="I89" s="25">
        <v>57.027999999999999</v>
      </c>
      <c r="J89" s="223">
        <v>40.121999999999993</v>
      </c>
      <c r="K89" s="31">
        <f t="shared" si="26"/>
        <v>4.9060323775081275E-3</v>
      </c>
      <c r="L89" s="229">
        <f t="shared" si="27"/>
        <v>3.1965004048804895E-3</v>
      </c>
      <c r="M89" s="102">
        <f t="shared" si="35"/>
        <v>-0.29645086624114481</v>
      </c>
      <c r="N89" s="83">
        <f t="shared" si="36"/>
        <v>-0.34845509386873302</v>
      </c>
      <c r="P89" s="62">
        <f t="shared" si="37"/>
        <v>2.8933536276002032</v>
      </c>
      <c r="Q89" s="236">
        <f t="shared" si="38"/>
        <v>2.2405763109398555</v>
      </c>
      <c r="R89" s="92">
        <f t="shared" si="39"/>
        <v>-0.22561269747098708</v>
      </c>
    </row>
    <row r="90" spans="1:18" ht="20.100000000000001" customHeight="1" x14ac:dyDescent="0.25">
      <c r="A90" s="57" t="s">
        <v>180</v>
      </c>
      <c r="B90" s="25">
        <v>76.290000000000006</v>
      </c>
      <c r="C90" s="223">
        <v>76.13</v>
      </c>
      <c r="D90" s="4">
        <f t="shared" si="24"/>
        <v>6.5636099321209659E-4</v>
      </c>
      <c r="E90" s="229">
        <f t="shared" si="25"/>
        <v>6.7991244106696113E-4</v>
      </c>
      <c r="F90" s="102">
        <f t="shared" si="33"/>
        <v>-2.0972604535327145E-3</v>
      </c>
      <c r="G90" s="83">
        <f t="shared" si="34"/>
        <v>3.5881851752963816E-2</v>
      </c>
      <c r="I90" s="25">
        <v>25.032</v>
      </c>
      <c r="J90" s="223">
        <v>39.494999999999997</v>
      </c>
      <c r="K90" s="31">
        <f t="shared" si="26"/>
        <v>2.1534650079572046E-3</v>
      </c>
      <c r="L90" s="229">
        <f t="shared" si="27"/>
        <v>3.1465476170369111E-3</v>
      </c>
      <c r="M90" s="102">
        <f t="shared" si="35"/>
        <v>0.57778044103547443</v>
      </c>
      <c r="N90" s="83">
        <f t="shared" si="36"/>
        <v>0.46115567488219983</v>
      </c>
      <c r="P90" s="62">
        <f t="shared" si="37"/>
        <v>3.2811639795517107</v>
      </c>
      <c r="Q90" s="236">
        <f t="shared" si="38"/>
        <v>5.187836595297517</v>
      </c>
      <c r="R90" s="92">
        <f t="shared" si="39"/>
        <v>0.58109641201361284</v>
      </c>
    </row>
    <row r="91" spans="1:18" ht="20.100000000000001" customHeight="1" x14ac:dyDescent="0.25">
      <c r="A91" s="57" t="s">
        <v>160</v>
      </c>
      <c r="B91" s="25">
        <v>115.96000000000001</v>
      </c>
      <c r="C91" s="223">
        <v>21.759999999999998</v>
      </c>
      <c r="D91" s="4">
        <f t="shared" si="24"/>
        <v>9.9766182688261528E-4</v>
      </c>
      <c r="E91" s="229">
        <f t="shared" si="25"/>
        <v>1.9433724835960954E-4</v>
      </c>
      <c r="F91" s="102">
        <f t="shared" si="33"/>
        <v>-0.81234908589168686</v>
      </c>
      <c r="G91" s="83">
        <f t="shared" si="34"/>
        <v>-0.80520729256841139</v>
      </c>
      <c r="I91" s="25">
        <v>48.856000000000002</v>
      </c>
      <c r="J91" s="223">
        <v>34.917999999999999</v>
      </c>
      <c r="K91" s="31">
        <f t="shared" si="26"/>
        <v>4.2030076074127988E-3</v>
      </c>
      <c r="L91" s="229">
        <f t="shared" si="27"/>
        <v>2.7819002327305956E-3</v>
      </c>
      <c r="M91" s="102">
        <f t="shared" si="35"/>
        <v>-0.28528737514327823</v>
      </c>
      <c r="N91" s="83">
        <f t="shared" si="36"/>
        <v>-0.33811677432508369</v>
      </c>
      <c r="P91" s="62">
        <f t="shared" si="37"/>
        <v>4.2131769575715765</v>
      </c>
      <c r="Q91" s="236">
        <f t="shared" si="38"/>
        <v>16.046875</v>
      </c>
      <c r="R91" s="92">
        <f t="shared" si="39"/>
        <v>2.8087351093008022</v>
      </c>
    </row>
    <row r="92" spans="1:18" ht="20.100000000000001" customHeight="1" x14ac:dyDescent="0.25">
      <c r="A92" s="57" t="s">
        <v>206</v>
      </c>
      <c r="B92" s="25">
        <v>1.76</v>
      </c>
      <c r="C92" s="223">
        <v>250.56999999999996</v>
      </c>
      <c r="D92" s="4">
        <f t="shared" si="24"/>
        <v>1.514215949735601E-5</v>
      </c>
      <c r="E92" s="229">
        <f t="shared" si="25"/>
        <v>2.2378255662439043E-3</v>
      </c>
      <c r="F92" s="102">
        <f t="shared" si="33"/>
        <v>141.36931818181816</v>
      </c>
      <c r="G92" s="83">
        <f t="shared" si="34"/>
        <v>146.78774233851212</v>
      </c>
      <c r="I92" s="25">
        <v>0.622</v>
      </c>
      <c r="J92" s="223">
        <v>32.530999999999999</v>
      </c>
      <c r="K92" s="31">
        <f t="shared" si="26"/>
        <v>5.3509716960266105E-5</v>
      </c>
      <c r="L92" s="229">
        <f t="shared" si="27"/>
        <v>2.5917290930453922E-3</v>
      </c>
      <c r="M92" s="102">
        <f t="shared" si="35"/>
        <v>51.30064308681672</v>
      </c>
      <c r="N92" s="83">
        <f t="shared" si="36"/>
        <v>47.434737469642997</v>
      </c>
      <c r="P92" s="62">
        <f t="shared" si="37"/>
        <v>3.5340909090909092</v>
      </c>
      <c r="Q92" s="236">
        <f t="shared" si="38"/>
        <v>1.2982799217783456</v>
      </c>
      <c r="R92" s="92">
        <f t="shared" si="39"/>
        <v>-0.63264105107236523</v>
      </c>
    </row>
    <row r="93" spans="1:18" ht="20.100000000000001" customHeight="1" x14ac:dyDescent="0.25">
      <c r="A93" s="57" t="s">
        <v>207</v>
      </c>
      <c r="B93" s="25"/>
      <c r="C93" s="223">
        <v>119.25</v>
      </c>
      <c r="D93" s="4">
        <f t="shared" si="24"/>
        <v>0</v>
      </c>
      <c r="E93" s="229">
        <f t="shared" si="25"/>
        <v>1.0650145618972169E-3</v>
      </c>
      <c r="F93" s="102"/>
      <c r="G93" s="83"/>
      <c r="I93" s="25"/>
      <c r="J93" s="223">
        <v>32.262</v>
      </c>
      <c r="K93" s="31">
        <f t="shared" si="26"/>
        <v>0</v>
      </c>
      <c r="L93" s="229">
        <f t="shared" si="27"/>
        <v>2.5702979926786893E-3</v>
      </c>
      <c r="M93" s="102"/>
      <c r="N93" s="83"/>
      <c r="P93" s="62" t="e">
        <f t="shared" si="37"/>
        <v>#DIV/0!</v>
      </c>
      <c r="Q93" s="236">
        <f t="shared" si="38"/>
        <v>2.7054088050314467</v>
      </c>
      <c r="R93" s="92"/>
    </row>
    <row r="94" spans="1:18" ht="20.100000000000001" customHeight="1" x14ac:dyDescent="0.25">
      <c r="A94" s="57" t="s">
        <v>208</v>
      </c>
      <c r="B94" s="25"/>
      <c r="C94" s="223">
        <v>199.58</v>
      </c>
      <c r="D94" s="4">
        <f t="shared" si="24"/>
        <v>0</v>
      </c>
      <c r="E94" s="229">
        <f t="shared" si="25"/>
        <v>1.7824369497982941E-3</v>
      </c>
      <c r="F94" s="102"/>
      <c r="G94" s="83"/>
      <c r="I94" s="25"/>
      <c r="J94" s="223">
        <v>30.569999999999997</v>
      </c>
      <c r="K94" s="31">
        <f t="shared" si="26"/>
        <v>0</v>
      </c>
      <c r="L94" s="229">
        <f t="shared" si="27"/>
        <v>2.4354971680673092E-3</v>
      </c>
      <c r="M94" s="102"/>
      <c r="N94" s="83"/>
      <c r="P94" s="62" t="e">
        <f t="shared" si="37"/>
        <v>#DIV/0!</v>
      </c>
      <c r="Q94" s="236">
        <f t="shared" si="38"/>
        <v>1.5317166048702271</v>
      </c>
      <c r="R94" s="92"/>
    </row>
    <row r="95" spans="1:18" ht="20.100000000000001" customHeight="1" thickBot="1" x14ac:dyDescent="0.3">
      <c r="A95" s="14" t="s">
        <v>18</v>
      </c>
      <c r="B95" s="25">
        <f>B96-SUM(B68:B94)</f>
        <v>3088.4500000000553</v>
      </c>
      <c r="C95" s="223">
        <f>C96-SUM(C68:C94)</f>
        <v>1744.3000000000029</v>
      </c>
      <c r="D95" s="4">
        <f t="shared" si="24"/>
        <v>2.657147869296023E-2</v>
      </c>
      <c r="E95" s="229">
        <f t="shared" si="25"/>
        <v>1.5578238157797221E-2</v>
      </c>
      <c r="F95" s="102">
        <f>(C95-B95)/B95</f>
        <v>-0.43521831339345896</v>
      </c>
      <c r="G95" s="83">
        <f>(E95-D95)/D95</f>
        <v>-0.41372332575813803</v>
      </c>
      <c r="I95" s="25">
        <f>I96-SUM(I68:I94)</f>
        <v>493.10900000000038</v>
      </c>
      <c r="J95" s="223">
        <f>J96-SUM(J68:J94)</f>
        <v>310.10999999999876</v>
      </c>
      <c r="K95" s="31">
        <f t="shared" si="26"/>
        <v>4.2421419647202377E-2</v>
      </c>
      <c r="L95" s="229">
        <f t="shared" si="27"/>
        <v>2.4706314255457974E-2</v>
      </c>
      <c r="M95" s="102">
        <f>(J95-I95)/I95</f>
        <v>-0.37111267488527178</v>
      </c>
      <c r="N95" s="83">
        <f>(L95-K95)/K95</f>
        <v>-0.41759812705637928</v>
      </c>
      <c r="P95" s="62">
        <f t="shared" si="23"/>
        <v>1.5966229014553954</v>
      </c>
      <c r="Q95" s="236">
        <f t="shared" si="23"/>
        <v>1.7778478472739681</v>
      </c>
      <c r="R95" s="92">
        <f>(Q95-P95)/P95</f>
        <v>0.11350516496624076</v>
      </c>
    </row>
    <row r="96" spans="1:18" ht="26.25" customHeight="1" thickBot="1" x14ac:dyDescent="0.3">
      <c r="A96" s="18" t="s">
        <v>19</v>
      </c>
      <c r="B96" s="23">
        <v>116231.77000000005</v>
      </c>
      <c r="C96" s="242">
        <v>111970.30000000005</v>
      </c>
      <c r="D96" s="20">
        <f>SUM(D68:D95)</f>
        <v>1</v>
      </c>
      <c r="E96" s="243">
        <f>SUM(E68:E95)</f>
        <v>0.99999999999999956</v>
      </c>
      <c r="F96" s="103">
        <f>(C96-B96)/B96</f>
        <v>-3.6663555927953256E-2</v>
      </c>
      <c r="G96" s="99">
        <v>0</v>
      </c>
      <c r="H96" s="2"/>
      <c r="I96" s="23">
        <v>11624.057000000001</v>
      </c>
      <c r="J96" s="242">
        <v>12551.852000000003</v>
      </c>
      <c r="K96" s="30">
        <f t="shared" si="26"/>
        <v>1</v>
      </c>
      <c r="L96" s="243">
        <f t="shared" si="27"/>
        <v>1</v>
      </c>
      <c r="M96" s="103">
        <f>(J96-I96)/I96</f>
        <v>7.9816797181913493E-2</v>
      </c>
      <c r="N96" s="99">
        <f>(L96-K96)/K96</f>
        <v>0</v>
      </c>
      <c r="O96" s="2"/>
      <c r="P96" s="56">
        <f t="shared" si="23"/>
        <v>1.0000757107974865</v>
      </c>
      <c r="Q96" s="250">
        <f t="shared" si="23"/>
        <v>1.1209983361659295</v>
      </c>
      <c r="R96" s="98">
        <f>(Q96-P96)/P96</f>
        <v>0.12091347091313331</v>
      </c>
    </row>
  </sheetData>
  <mergeCells count="45">
    <mergeCell ref="A4:A6"/>
    <mergeCell ref="B4:C4"/>
    <mergeCell ref="D4:E4"/>
    <mergeCell ref="F4:G4"/>
    <mergeCell ref="I4:J4"/>
    <mergeCell ref="M4:N4"/>
    <mergeCell ref="P4:Q4"/>
    <mergeCell ref="B5:C5"/>
    <mergeCell ref="D5:E5"/>
    <mergeCell ref="F5:G5"/>
    <mergeCell ref="I5:J5"/>
    <mergeCell ref="K5:L5"/>
    <mergeCell ref="M5:N5"/>
    <mergeCell ref="P5:Q5"/>
    <mergeCell ref="K4:L4"/>
    <mergeCell ref="A36:A38"/>
    <mergeCell ref="B36:C36"/>
    <mergeCell ref="D36:E36"/>
    <mergeCell ref="F36:G36"/>
    <mergeCell ref="I36:J36"/>
    <mergeCell ref="M36:N36"/>
    <mergeCell ref="P36:Q36"/>
    <mergeCell ref="B37:C37"/>
    <mergeCell ref="D37:E37"/>
    <mergeCell ref="F37:G37"/>
    <mergeCell ref="I37:J37"/>
    <mergeCell ref="K37:L37"/>
    <mergeCell ref="M37:N37"/>
    <mergeCell ref="P37:Q37"/>
    <mergeCell ref="K36:L36"/>
    <mergeCell ref="A65:A67"/>
    <mergeCell ref="B65:C65"/>
    <mergeCell ref="D65:E65"/>
    <mergeCell ref="F65:G65"/>
    <mergeCell ref="I65:J65"/>
    <mergeCell ref="M65:N65"/>
    <mergeCell ref="P65:Q65"/>
    <mergeCell ref="B66:C66"/>
    <mergeCell ref="D66:E66"/>
    <mergeCell ref="F66:G66"/>
    <mergeCell ref="I66:J66"/>
    <mergeCell ref="K66:L66"/>
    <mergeCell ref="M66:N66"/>
    <mergeCell ref="P66:Q66"/>
    <mergeCell ref="K65:L6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4" orientation="portrait" r:id="rId1"/>
  <ignoredErrors>
    <ignoredError sqref="G68 G69:G82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88E3075A-B5C9-4C2D-BA21-F357C07C281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F7:G33 M7:N33 R7:R33</xm:sqref>
        </x14:conditionalFormatting>
        <x14:conditionalFormatting xmlns:xm="http://schemas.microsoft.com/office/excel/2006/main">
          <x14:cfRule type="iconSet" priority="4" id="{856466B3-3C34-4BA8-A922-77CF6F5864A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F39:G62 M39:N62 R39:R62</xm:sqref>
        </x14:conditionalFormatting>
        <x14:conditionalFormatting xmlns:xm="http://schemas.microsoft.com/office/excel/2006/main">
          <x14:cfRule type="iconSet" priority="3" id="{A5F93436-C430-49B4-B20F-44E264D7382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F68:G96</xm:sqref>
        </x14:conditionalFormatting>
        <x14:conditionalFormatting xmlns:xm="http://schemas.microsoft.com/office/excel/2006/main">
          <x14:cfRule type="iconSet" priority="2" id="{BDD183D3-B628-4573-8C3E-F6319C5AC41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M68:N96</xm:sqref>
        </x14:conditionalFormatting>
        <x14:conditionalFormatting xmlns:xm="http://schemas.microsoft.com/office/excel/2006/main">
          <x14:cfRule type="iconSet" priority="1" id="{10E20E31-D960-40BC-9CA0-194B7E6E6AA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R68:R96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6">
    <pageSetUpPr fitToPage="1"/>
  </sheetPr>
  <dimension ref="A1:T8"/>
  <sheetViews>
    <sheetView showGridLines="0" workbookViewId="0">
      <selection activeCell="K6" sqref="K6:L7"/>
    </sheetView>
  </sheetViews>
  <sheetFormatPr defaultRowHeight="15" x14ac:dyDescent="0.25"/>
  <cols>
    <col min="1" max="1" width="2.85546875" customWidth="1"/>
    <col min="2" max="2" width="2.28515625" customWidth="1"/>
    <col min="3" max="3" width="22" customWidth="1"/>
    <col min="10" max="10" width="2.140625" customWidth="1"/>
    <col min="17" max="17" width="2.140625" customWidth="1"/>
    <col min="20" max="20" width="10.42578125" customWidth="1"/>
  </cols>
  <sheetData>
    <row r="1" spans="1:20" ht="15.75" x14ac:dyDescent="0.25">
      <c r="A1" s="6" t="s">
        <v>115</v>
      </c>
    </row>
    <row r="2" spans="1:20" ht="15.75" thickBot="1" x14ac:dyDescent="0.3"/>
    <row r="3" spans="1:20" x14ac:dyDescent="0.25">
      <c r="A3" s="367" t="s">
        <v>17</v>
      </c>
      <c r="B3" s="375"/>
      <c r="C3" s="375"/>
      <c r="D3" s="378" t="s">
        <v>1</v>
      </c>
      <c r="E3" s="374"/>
      <c r="F3" s="378" t="s">
        <v>13</v>
      </c>
      <c r="G3" s="374"/>
      <c r="H3" s="391" t="s">
        <v>134</v>
      </c>
      <c r="I3" s="379"/>
      <c r="K3" s="386" t="s">
        <v>20</v>
      </c>
      <c r="L3" s="374"/>
      <c r="M3" s="387" t="s">
        <v>13</v>
      </c>
      <c r="N3" s="388"/>
      <c r="O3" s="389" t="s">
        <v>134</v>
      </c>
      <c r="P3" s="379"/>
      <c r="R3" s="373" t="s">
        <v>23</v>
      </c>
      <c r="S3" s="374"/>
      <c r="T3" s="208" t="s">
        <v>0</v>
      </c>
    </row>
    <row r="4" spans="1:20" x14ac:dyDescent="0.25">
      <c r="A4" s="376"/>
      <c r="B4" s="377"/>
      <c r="C4" s="377"/>
      <c r="D4" s="381" t="s">
        <v>141</v>
      </c>
      <c r="E4" s="382"/>
      <c r="F4" s="381" t="str">
        <f>D4</f>
        <v>jan-mar</v>
      </c>
      <c r="G4" s="382"/>
      <c r="H4" s="381" t="str">
        <f>F4</f>
        <v>jan-mar</v>
      </c>
      <c r="I4" s="383"/>
      <c r="K4" s="371" t="str">
        <f>D4</f>
        <v>jan-mar</v>
      </c>
      <c r="L4" s="382"/>
      <c r="M4" s="384" t="str">
        <f>D4</f>
        <v>jan-mar</v>
      </c>
      <c r="N4" s="385"/>
      <c r="O4" s="382" t="str">
        <f>D4</f>
        <v>jan-mar</v>
      </c>
      <c r="P4" s="383"/>
      <c r="R4" s="371" t="str">
        <f>D4</f>
        <v>jan-mar</v>
      </c>
      <c r="S4" s="372"/>
      <c r="T4" s="209" t="s">
        <v>132</v>
      </c>
    </row>
    <row r="5" spans="1:20" ht="19.5" customHeight="1" thickBot="1" x14ac:dyDescent="0.3">
      <c r="A5" s="368"/>
      <c r="B5" s="390"/>
      <c r="C5" s="390"/>
      <c r="D5" s="148">
        <v>2017</v>
      </c>
      <c r="E5" s="263">
        <v>2018</v>
      </c>
      <c r="F5" s="148">
        <f>D5</f>
        <v>2017</v>
      </c>
      <c r="G5" s="263">
        <f>E5</f>
        <v>2018</v>
      </c>
      <c r="H5" s="148" t="s">
        <v>1</v>
      </c>
      <c r="I5" s="212" t="s">
        <v>15</v>
      </c>
      <c r="K5" s="36">
        <f>D5</f>
        <v>2017</v>
      </c>
      <c r="L5" s="213">
        <f>E5</f>
        <v>2018</v>
      </c>
      <c r="M5" s="262">
        <f>F5</f>
        <v>2017</v>
      </c>
      <c r="N5" s="241">
        <f>G5</f>
        <v>2018</v>
      </c>
      <c r="O5" s="37">
        <v>1000</v>
      </c>
      <c r="P5" s="212" t="s">
        <v>15</v>
      </c>
      <c r="R5" s="36">
        <f>D5</f>
        <v>2017</v>
      </c>
      <c r="S5" s="213">
        <f>E5</f>
        <v>2018</v>
      </c>
      <c r="T5" s="278" t="s">
        <v>24</v>
      </c>
    </row>
    <row r="6" spans="1:20" ht="24" customHeight="1" x14ac:dyDescent="0.25">
      <c r="A6" s="264" t="s">
        <v>21</v>
      </c>
      <c r="B6" s="12"/>
      <c r="C6" s="12"/>
      <c r="D6" s="266">
        <v>816.70000000000027</v>
      </c>
      <c r="E6" s="267">
        <v>729.34999999999968</v>
      </c>
      <c r="F6" s="261">
        <f>D6/D8</f>
        <v>0.33166425035432473</v>
      </c>
      <c r="G6" s="271">
        <f>E6/E8</f>
        <v>0.26168777582433339</v>
      </c>
      <c r="H6" s="275">
        <f>(E6-D6)/D6</f>
        <v>-0.1069548181706876</v>
      </c>
      <c r="I6" s="101">
        <f>(G6-F6)/F6</f>
        <v>-0.21098588242547645</v>
      </c>
      <c r="J6" s="2"/>
      <c r="K6" s="273">
        <v>273.82199999999989</v>
      </c>
      <c r="L6" s="267">
        <v>791.84600000000046</v>
      </c>
      <c r="M6" s="261">
        <f>K6/K8</f>
        <v>0.18868465389346165</v>
      </c>
      <c r="N6" s="271">
        <f>L6/L8</f>
        <v>0.42675751039884829</v>
      </c>
      <c r="O6" s="275">
        <f>(L6-K6)/K6</f>
        <v>1.8918275375974201</v>
      </c>
      <c r="P6" s="101">
        <f>(N6-M6)/M6</f>
        <v>1.261749970613993</v>
      </c>
      <c r="R6" s="49">
        <f t="shared" ref="R6:S8" si="0">(K6/D6)*10</f>
        <v>3.3527856005877288</v>
      </c>
      <c r="S6" s="254">
        <f>(L6/E6)*10</f>
        <v>10.856872557756919</v>
      </c>
      <c r="T6" s="276">
        <f>(S6-R6)/R6</f>
        <v>2.2381648727713923</v>
      </c>
    </row>
    <row r="7" spans="1:20" ht="24" customHeight="1" thickBot="1" x14ac:dyDescent="0.3">
      <c r="A7" s="264" t="s">
        <v>22</v>
      </c>
      <c r="B7" s="12"/>
      <c r="C7" s="12"/>
      <c r="D7" s="268">
        <v>1645.7300000000012</v>
      </c>
      <c r="E7" s="269">
        <v>2057.7500000000009</v>
      </c>
      <c r="F7" s="261">
        <f>D7/D8</f>
        <v>0.66833574964567533</v>
      </c>
      <c r="G7" s="272">
        <f>E7/E8</f>
        <v>0.73831222417566666</v>
      </c>
      <c r="H7" s="90">
        <f t="shared" ref="H7:H8" si="1">(E7-D7)/D7</f>
        <v>0.25035698443851634</v>
      </c>
      <c r="I7" s="86">
        <f t="shared" ref="I7:I8" si="2">(G7-F7)/F7</f>
        <v>0.10470257586413721</v>
      </c>
      <c r="K7" s="273">
        <v>1177.3929999999998</v>
      </c>
      <c r="L7" s="269">
        <v>1063.6479999999992</v>
      </c>
      <c r="M7" s="261">
        <f>K7/K8</f>
        <v>0.81131534610653833</v>
      </c>
      <c r="N7" s="272">
        <f>L7/L8</f>
        <v>0.57324248960115176</v>
      </c>
      <c r="O7" s="277">
        <f t="shared" ref="O7:O8" si="3">(L7-K7)/K7</f>
        <v>-9.6607504885794795E-2</v>
      </c>
      <c r="P7" s="83">
        <f t="shared" ref="P7:P8" si="4">(N7-M7)/M7</f>
        <v>-0.29344059328827721</v>
      </c>
      <c r="R7" s="49">
        <f t="shared" si="0"/>
        <v>7.154229430100921</v>
      </c>
      <c r="S7" s="254">
        <f t="shared" si="0"/>
        <v>5.1689855424614208</v>
      </c>
      <c r="T7" s="152">
        <f t="shared" ref="T7:T8" si="5">(S7-R7)/R7</f>
        <v>-0.27749234310081322</v>
      </c>
    </row>
    <row r="8" spans="1:20" ht="26.25" customHeight="1" thickBot="1" x14ac:dyDescent="0.3">
      <c r="A8" s="18" t="s">
        <v>12</v>
      </c>
      <c r="B8" s="265"/>
      <c r="C8" s="265"/>
      <c r="D8" s="270">
        <f>D6+D7</f>
        <v>2462.4300000000012</v>
      </c>
      <c r="E8" s="242">
        <f>E6+E7</f>
        <v>2787.1000000000004</v>
      </c>
      <c r="F8" s="20">
        <f>SUM(F6:F7)</f>
        <v>1</v>
      </c>
      <c r="G8" s="243">
        <f>SUM(G6:G7)</f>
        <v>1</v>
      </c>
      <c r="H8" s="153">
        <f t="shared" si="1"/>
        <v>0.13184943328338228</v>
      </c>
      <c r="I8" s="99">
        <f t="shared" si="2"/>
        <v>0</v>
      </c>
      <c r="J8" s="2"/>
      <c r="K8" s="23">
        <f>K6+K7</f>
        <v>1451.2149999999997</v>
      </c>
      <c r="L8" s="242">
        <f>L6+L7</f>
        <v>1855.4939999999997</v>
      </c>
      <c r="M8" s="20">
        <f>SUM(M6:M7)</f>
        <v>1</v>
      </c>
      <c r="N8" s="243">
        <f>SUM(N6:N7)</f>
        <v>1</v>
      </c>
      <c r="O8" s="153">
        <f t="shared" si="3"/>
        <v>0.27857967289478131</v>
      </c>
      <c r="P8" s="99">
        <f t="shared" si="4"/>
        <v>0</v>
      </c>
      <c r="Q8" s="2"/>
      <c r="R8" s="40">
        <f t="shared" si="0"/>
        <v>5.8934264121213555</v>
      </c>
      <c r="S8" s="244">
        <f t="shared" si="0"/>
        <v>6.6574360446342054</v>
      </c>
      <c r="T8" s="274">
        <f t="shared" si="5"/>
        <v>0.12963759604115296</v>
      </c>
    </row>
  </sheetData>
  <mergeCells count="15">
    <mergeCell ref="M3:N3"/>
    <mergeCell ref="O3:P3"/>
    <mergeCell ref="R3:S3"/>
    <mergeCell ref="D4:E4"/>
    <mergeCell ref="F4:G4"/>
    <mergeCell ref="H4:I4"/>
    <mergeCell ref="K4:L4"/>
    <mergeCell ref="M4:N4"/>
    <mergeCell ref="O4:P4"/>
    <mergeCell ref="R4:S4"/>
    <mergeCell ref="A3:C5"/>
    <mergeCell ref="D3:E3"/>
    <mergeCell ref="F3:G3"/>
    <mergeCell ref="H3:I3"/>
    <mergeCell ref="K3:L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4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466DFE9A-1A2D-4465-8972-18919F96BB7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H6:I8</xm:sqref>
        </x14:conditionalFormatting>
        <x14:conditionalFormatting xmlns:xm="http://schemas.microsoft.com/office/excel/2006/main">
          <x14:cfRule type="iconSet" priority="2" id="{420028D9-0601-4A8E-90A6-DC61EC58398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O6:P8</xm:sqref>
        </x14:conditionalFormatting>
        <x14:conditionalFormatting xmlns:xm="http://schemas.microsoft.com/office/excel/2006/main">
          <x14:cfRule type="iconSet" priority="1" id="{28EB7B98-9969-4BA3-972B-D7E4640ED6F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T6:T8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7">
    <pageSetUpPr fitToPage="1"/>
  </sheetPr>
  <dimension ref="A1:R91"/>
  <sheetViews>
    <sheetView showGridLines="0" workbookViewId="0">
      <selection activeCell="P88" sqref="P88"/>
    </sheetView>
  </sheetViews>
  <sheetFormatPr defaultRowHeight="15" x14ac:dyDescent="0.25"/>
  <cols>
    <col min="1" max="1" width="26.7109375" customWidth="1"/>
    <col min="6" max="7" width="12.42578125" bestFit="1" customWidth="1"/>
    <col min="8" max="8" width="2" customWidth="1"/>
    <col min="13" max="14" width="11.42578125" bestFit="1" customWidth="1"/>
    <col min="15" max="15" width="2" customWidth="1"/>
    <col min="18" max="18" width="10.140625" customWidth="1"/>
  </cols>
  <sheetData>
    <row r="1" spans="1:18" ht="15.75" x14ac:dyDescent="0.25">
      <c r="A1" s="6" t="s">
        <v>122</v>
      </c>
    </row>
    <row r="3" spans="1:18" ht="8.25" customHeight="1" thickBot="1" x14ac:dyDescent="0.3"/>
    <row r="4" spans="1:18" x14ac:dyDescent="0.25">
      <c r="A4" s="394" t="s">
        <v>3</v>
      </c>
      <c r="B4" s="378" t="s">
        <v>1</v>
      </c>
      <c r="C4" s="374"/>
      <c r="D4" s="378" t="s">
        <v>13</v>
      </c>
      <c r="E4" s="374"/>
      <c r="F4" s="397" t="s">
        <v>136</v>
      </c>
      <c r="G4" s="393"/>
      <c r="I4" s="398" t="s">
        <v>20</v>
      </c>
      <c r="J4" s="399"/>
      <c r="K4" s="378" t="s">
        <v>13</v>
      </c>
      <c r="L4" s="380"/>
      <c r="M4" s="392" t="s">
        <v>136</v>
      </c>
      <c r="N4" s="393"/>
      <c r="P4" s="373" t="s">
        <v>23</v>
      </c>
      <c r="Q4" s="374"/>
      <c r="R4" s="208" t="s">
        <v>0</v>
      </c>
    </row>
    <row r="5" spans="1:18" x14ac:dyDescent="0.25">
      <c r="A5" s="395"/>
      <c r="B5" s="381" t="s">
        <v>141</v>
      </c>
      <c r="C5" s="382"/>
      <c r="D5" s="381" t="str">
        <f>B5</f>
        <v>jan-mar</v>
      </c>
      <c r="E5" s="382"/>
      <c r="F5" s="381" t="str">
        <f>D5</f>
        <v>jan-mar</v>
      </c>
      <c r="G5" s="383"/>
      <c r="I5" s="371" t="str">
        <f>B5</f>
        <v>jan-mar</v>
      </c>
      <c r="J5" s="382"/>
      <c r="K5" s="381" t="str">
        <f>B5</f>
        <v>jan-mar</v>
      </c>
      <c r="L5" s="372"/>
      <c r="M5" s="382" t="str">
        <f>B5</f>
        <v>jan-mar</v>
      </c>
      <c r="N5" s="383"/>
      <c r="P5" s="371" t="str">
        <f>B5</f>
        <v>jan-mar</v>
      </c>
      <c r="Q5" s="372"/>
      <c r="R5" s="209" t="s">
        <v>132</v>
      </c>
    </row>
    <row r="6" spans="1:18" ht="19.5" customHeight="1" thickBot="1" x14ac:dyDescent="0.3">
      <c r="A6" s="396"/>
      <c r="B6" s="148">
        <f>'4'!E6</f>
        <v>2017</v>
      </c>
      <c r="C6" s="213">
        <f>'4'!F6</f>
        <v>2018</v>
      </c>
      <c r="D6" s="148">
        <f>B6</f>
        <v>2017</v>
      </c>
      <c r="E6" s="213">
        <f>C6</f>
        <v>2018</v>
      </c>
      <c r="F6" s="148" t="s">
        <v>1</v>
      </c>
      <c r="G6" s="212" t="s">
        <v>15</v>
      </c>
      <c r="I6" s="36">
        <f>B6</f>
        <v>2017</v>
      </c>
      <c r="J6" s="213">
        <f>E6</f>
        <v>2018</v>
      </c>
      <c r="K6" s="148">
        <f>B6</f>
        <v>2017</v>
      </c>
      <c r="L6" s="213">
        <f>C6</f>
        <v>2018</v>
      </c>
      <c r="M6" s="37">
        <v>1000</v>
      </c>
      <c r="N6" s="212" t="s">
        <v>15</v>
      </c>
      <c r="P6" s="36">
        <f>B6</f>
        <v>2017</v>
      </c>
      <c r="Q6" s="213">
        <f>C6</f>
        <v>2018</v>
      </c>
      <c r="R6" s="210" t="s">
        <v>24</v>
      </c>
    </row>
    <row r="7" spans="1:18" ht="20.100000000000001" customHeight="1" x14ac:dyDescent="0.25">
      <c r="A7" s="14" t="s">
        <v>153</v>
      </c>
      <c r="B7" s="59">
        <v>208.07000000000002</v>
      </c>
      <c r="C7" s="245">
        <v>353.69</v>
      </c>
      <c r="D7" s="4">
        <f>B7/$B$33</f>
        <v>8.4497833440950632E-2</v>
      </c>
      <c r="E7" s="247">
        <f>C7/$C$33</f>
        <v>0.12690251515912598</v>
      </c>
      <c r="F7" s="87">
        <f>(C7-B7)/B7</f>
        <v>0.6998606238285191</v>
      </c>
      <c r="G7" s="101">
        <f>(E7-D7)/D7</f>
        <v>0.50184342001867877</v>
      </c>
      <c r="I7" s="59">
        <v>53.474999999999994</v>
      </c>
      <c r="J7" s="245">
        <v>561.19799999999998</v>
      </c>
      <c r="K7" s="4">
        <f>I7/$I$33</f>
        <v>3.6848433898491954E-2</v>
      </c>
      <c r="L7" s="247">
        <f>J7/$J$33</f>
        <v>0.30245206936804964</v>
      </c>
      <c r="M7" s="87">
        <f>(J7-I7)/I7</f>
        <v>9.4945862552594669</v>
      </c>
      <c r="N7" s="101">
        <f>(L7-K7)/K7</f>
        <v>7.2080033632155986</v>
      </c>
      <c r="P7" s="49">
        <f t="shared" ref="P7:Q33" si="0">(I7/B7)*10</f>
        <v>2.5700485413562739</v>
      </c>
      <c r="Q7" s="253">
        <f t="shared" si="0"/>
        <v>15.866945630354266</v>
      </c>
      <c r="R7" s="104">
        <f>(Q7-P7)/P7</f>
        <v>5.1737921969290559</v>
      </c>
    </row>
    <row r="8" spans="1:18" ht="20.100000000000001" customHeight="1" x14ac:dyDescent="0.25">
      <c r="A8" s="14" t="s">
        <v>146</v>
      </c>
      <c r="B8" s="25">
        <v>145.91999999999999</v>
      </c>
      <c r="C8" s="223">
        <v>477.48</v>
      </c>
      <c r="D8" s="4">
        <f t="shared" ref="D8:D32" si="1">B8/$B$33</f>
        <v>5.92585372985222E-2</v>
      </c>
      <c r="E8" s="229">
        <f t="shared" ref="E8:E32" si="2">C8/$C$33</f>
        <v>0.17131785727099857</v>
      </c>
      <c r="F8" s="87">
        <f t="shared" ref="F8:F33" si="3">(C8-B8)/B8</f>
        <v>2.2722039473684217</v>
      </c>
      <c r="G8" s="83">
        <f t="shared" ref="G8:G32" si="4">(E8-D8)/D8</f>
        <v>1.8910240630470458</v>
      </c>
      <c r="I8" s="25">
        <v>131.55100000000002</v>
      </c>
      <c r="J8" s="223">
        <v>316.36699999999996</v>
      </c>
      <c r="K8" s="4">
        <f t="shared" ref="K8:K32" si="5">I8/$I$33</f>
        <v>9.0648870084722138E-2</v>
      </c>
      <c r="L8" s="229">
        <f t="shared" ref="L8:L32" si="6">J8/$J$33</f>
        <v>0.17050284183080083</v>
      </c>
      <c r="M8" s="87">
        <f t="shared" ref="M8:M33" si="7">(J8-I8)/I8</f>
        <v>1.4049000007601609</v>
      </c>
      <c r="N8" s="83">
        <f t="shared" ref="N8:N32" si="8">(L8-K8)/K8</f>
        <v>0.88091524661527132</v>
      </c>
      <c r="P8" s="49">
        <f t="shared" si="0"/>
        <v>9.0152823464912295</v>
      </c>
      <c r="Q8" s="254">
        <f t="shared" si="0"/>
        <v>6.6257644299237652</v>
      </c>
      <c r="R8" s="92">
        <f t="shared" ref="R8:R66" si="9">(Q8-P8)/P8</f>
        <v>-0.26505192236130803</v>
      </c>
    </row>
    <row r="9" spans="1:18" ht="20.100000000000001" customHeight="1" x14ac:dyDescent="0.25">
      <c r="A9" s="14" t="s">
        <v>151</v>
      </c>
      <c r="B9" s="25">
        <v>374.65000000000009</v>
      </c>
      <c r="C9" s="223">
        <v>156.04999999999998</v>
      </c>
      <c r="D9" s="4">
        <f t="shared" si="1"/>
        <v>0.15214645695512163</v>
      </c>
      <c r="E9" s="229">
        <f t="shared" si="2"/>
        <v>5.5990097233683762E-2</v>
      </c>
      <c r="F9" s="87">
        <f t="shared" si="3"/>
        <v>-0.58347791271853744</v>
      </c>
      <c r="G9" s="83">
        <f t="shared" si="4"/>
        <v>-0.63199867841681612</v>
      </c>
      <c r="I9" s="25">
        <v>492.96300000000002</v>
      </c>
      <c r="J9" s="223">
        <v>147.762</v>
      </c>
      <c r="K9" s="4">
        <f t="shared" si="5"/>
        <v>0.33968984609447955</v>
      </c>
      <c r="L9" s="229">
        <f t="shared" si="6"/>
        <v>7.9634857347962315E-2</v>
      </c>
      <c r="M9" s="87">
        <f t="shared" si="7"/>
        <v>-0.70025742297089233</v>
      </c>
      <c r="N9" s="83">
        <f t="shared" si="8"/>
        <v>-0.76556597654139735</v>
      </c>
      <c r="P9" s="49">
        <f t="shared" si="0"/>
        <v>13.157960763379151</v>
      </c>
      <c r="Q9" s="254">
        <f t="shared" si="0"/>
        <v>9.4688881768663897</v>
      </c>
      <c r="R9" s="92">
        <f t="shared" si="9"/>
        <v>-0.28036810968308096</v>
      </c>
    </row>
    <row r="10" spans="1:18" ht="20.100000000000001" customHeight="1" x14ac:dyDescent="0.25">
      <c r="A10" s="14" t="s">
        <v>143</v>
      </c>
      <c r="B10" s="25">
        <v>342.45</v>
      </c>
      <c r="C10" s="223">
        <v>326.62</v>
      </c>
      <c r="D10" s="4">
        <f t="shared" si="1"/>
        <v>0.13906994310498169</v>
      </c>
      <c r="E10" s="229">
        <f t="shared" si="2"/>
        <v>0.11718991065982565</v>
      </c>
      <c r="F10" s="87">
        <f t="shared" si="3"/>
        <v>-4.6225726383413594E-2</v>
      </c>
      <c r="G10" s="83">
        <f t="shared" si="4"/>
        <v>-0.15733113825062225</v>
      </c>
      <c r="I10" s="25">
        <v>136.374</v>
      </c>
      <c r="J10" s="223">
        <v>146.88300000000001</v>
      </c>
      <c r="K10" s="4">
        <f t="shared" si="5"/>
        <v>9.3972292182757225E-2</v>
      </c>
      <c r="L10" s="229">
        <f t="shared" si="6"/>
        <v>7.916112905781425E-2</v>
      </c>
      <c r="M10" s="87">
        <f t="shared" si="7"/>
        <v>7.7060143429099504E-2</v>
      </c>
      <c r="N10" s="83">
        <f t="shared" si="8"/>
        <v>-0.15761202351154996</v>
      </c>
      <c r="P10" s="49">
        <f t="shared" si="0"/>
        <v>3.9823039859833553</v>
      </c>
      <c r="Q10" s="254">
        <f t="shared" si="0"/>
        <v>4.4970608046047396</v>
      </c>
      <c r="R10" s="92">
        <f t="shared" si="9"/>
        <v>0.12926105602013069</v>
      </c>
    </row>
    <row r="11" spans="1:18" ht="20.100000000000001" customHeight="1" x14ac:dyDescent="0.25">
      <c r="A11" s="14" t="s">
        <v>142</v>
      </c>
      <c r="B11" s="25">
        <v>88.840000000000018</v>
      </c>
      <c r="C11" s="223">
        <v>121.23000000000002</v>
      </c>
      <c r="D11" s="4">
        <f t="shared" si="1"/>
        <v>3.607818293311893E-2</v>
      </c>
      <c r="E11" s="229">
        <f t="shared" si="2"/>
        <v>4.3496824656452958E-2</v>
      </c>
      <c r="F11" s="87">
        <f t="shared" si="3"/>
        <v>0.36458802341287699</v>
      </c>
      <c r="G11" s="83">
        <f t="shared" si="4"/>
        <v>0.20562681155773752</v>
      </c>
      <c r="I11" s="25">
        <v>31.909000000000002</v>
      </c>
      <c r="J11" s="223">
        <v>73.063000000000017</v>
      </c>
      <c r="K11" s="4">
        <f t="shared" si="5"/>
        <v>2.1987782651088923E-2</v>
      </c>
      <c r="L11" s="229">
        <f t="shared" si="6"/>
        <v>3.9376575725925282E-2</v>
      </c>
      <c r="M11" s="87">
        <f t="shared" si="7"/>
        <v>1.2897301701714252</v>
      </c>
      <c r="N11" s="83">
        <f t="shared" si="8"/>
        <v>0.79083886496282041</v>
      </c>
      <c r="P11" s="49">
        <f t="shared" si="0"/>
        <v>3.5917379558757312</v>
      </c>
      <c r="Q11" s="254">
        <f t="shared" si="0"/>
        <v>6.0268085457395042</v>
      </c>
      <c r="R11" s="92">
        <f t="shared" si="9"/>
        <v>0.67796443386974714</v>
      </c>
    </row>
    <row r="12" spans="1:18" ht="20.100000000000001" customHeight="1" x14ac:dyDescent="0.25">
      <c r="A12" s="14" t="s">
        <v>147</v>
      </c>
      <c r="B12" s="25">
        <v>51.62</v>
      </c>
      <c r="C12" s="223">
        <v>145.27000000000004</v>
      </c>
      <c r="D12" s="4">
        <f t="shared" si="1"/>
        <v>2.0963032451683909E-2</v>
      </c>
      <c r="E12" s="229">
        <f t="shared" si="2"/>
        <v>5.212227763625276E-2</v>
      </c>
      <c r="F12" s="87">
        <f t="shared" si="3"/>
        <v>1.8142192948469593</v>
      </c>
      <c r="G12" s="83">
        <f t="shared" si="4"/>
        <v>1.4863901611746972</v>
      </c>
      <c r="I12" s="25">
        <v>27.234000000000002</v>
      </c>
      <c r="J12" s="223">
        <v>72.308999999999997</v>
      </c>
      <c r="K12" s="4">
        <f t="shared" si="5"/>
        <v>1.8766344063422723E-2</v>
      </c>
      <c r="L12" s="229">
        <f t="shared" si="6"/>
        <v>3.8970214940064474E-2</v>
      </c>
      <c r="M12" s="87">
        <f t="shared" si="7"/>
        <v>1.6551002423441283</v>
      </c>
      <c r="N12" s="83">
        <f t="shared" si="8"/>
        <v>1.0766013246032773</v>
      </c>
      <c r="P12" s="49">
        <f t="shared" si="0"/>
        <v>5.2758620689655178</v>
      </c>
      <c r="Q12" s="254">
        <f t="shared" si="0"/>
        <v>4.9775590280167945</v>
      </c>
      <c r="R12" s="92">
        <f t="shared" si="9"/>
        <v>-5.654109926479068E-2</v>
      </c>
    </row>
    <row r="13" spans="1:18" ht="20.100000000000001" customHeight="1" x14ac:dyDescent="0.25">
      <c r="A13" s="14" t="s">
        <v>160</v>
      </c>
      <c r="B13" s="25">
        <v>25.86</v>
      </c>
      <c r="C13" s="223">
        <v>14.27</v>
      </c>
      <c r="D13" s="4">
        <f t="shared" si="1"/>
        <v>1.0501821371571986E-2</v>
      </c>
      <c r="E13" s="229">
        <f t="shared" si="2"/>
        <v>5.1200172222022897E-3</v>
      </c>
      <c r="F13" s="87">
        <f t="shared" si="3"/>
        <v>-0.44818252126836816</v>
      </c>
      <c r="G13" s="83">
        <f t="shared" si="4"/>
        <v>-0.51246388211648952</v>
      </c>
      <c r="I13" s="25">
        <v>77.253999999999991</v>
      </c>
      <c r="J13" s="223">
        <v>66.972999999999999</v>
      </c>
      <c r="K13" s="4">
        <f t="shared" si="5"/>
        <v>5.3234014257019124E-2</v>
      </c>
      <c r="L13" s="229">
        <f t="shared" si="6"/>
        <v>3.6094430917049579E-2</v>
      </c>
      <c r="M13" s="87">
        <f t="shared" si="7"/>
        <v>-0.13308048774173498</v>
      </c>
      <c r="N13" s="83">
        <f t="shared" si="8"/>
        <v>-0.32196676465573176</v>
      </c>
      <c r="P13" s="49">
        <f t="shared" si="0"/>
        <v>29.873936581593192</v>
      </c>
      <c r="Q13" s="254">
        <f t="shared" si="0"/>
        <v>46.932725998598457</v>
      </c>
      <c r="R13" s="92">
        <f t="shared" si="9"/>
        <v>0.57102582950236391</v>
      </c>
    </row>
    <row r="14" spans="1:18" ht="20.100000000000001" customHeight="1" x14ac:dyDescent="0.25">
      <c r="A14" s="14" t="s">
        <v>148</v>
      </c>
      <c r="B14" s="25">
        <v>128.94999999999999</v>
      </c>
      <c r="C14" s="223">
        <v>50.019999999999996</v>
      </c>
      <c r="D14" s="4">
        <f t="shared" si="1"/>
        <v>5.2366970837749709E-2</v>
      </c>
      <c r="E14" s="229">
        <f t="shared" si="2"/>
        <v>1.7946969968784761E-2</v>
      </c>
      <c r="F14" s="87">
        <f t="shared" si="3"/>
        <v>-0.61209771229158594</v>
      </c>
      <c r="G14" s="83">
        <f t="shared" si="4"/>
        <v>-0.65728455013389175</v>
      </c>
      <c r="I14" s="25">
        <v>73.650000000000006</v>
      </c>
      <c r="J14" s="223">
        <v>51.344999999999999</v>
      </c>
      <c r="K14" s="4">
        <f t="shared" si="5"/>
        <v>5.075057796398192E-2</v>
      </c>
      <c r="L14" s="229">
        <f t="shared" si="6"/>
        <v>2.767187606103819E-2</v>
      </c>
      <c r="M14" s="87">
        <f t="shared" si="7"/>
        <v>-0.30285132382892066</v>
      </c>
      <c r="N14" s="83">
        <f t="shared" si="8"/>
        <v>-0.45474756798479937</v>
      </c>
      <c r="P14" s="49">
        <f t="shared" si="0"/>
        <v>5.7115160915083374</v>
      </c>
      <c r="Q14" s="254">
        <f t="shared" si="0"/>
        <v>10.264894042383048</v>
      </c>
      <c r="R14" s="92">
        <f t="shared" si="9"/>
        <v>0.79722754482728286</v>
      </c>
    </row>
    <row r="15" spans="1:18" ht="20.100000000000001" customHeight="1" x14ac:dyDescent="0.25">
      <c r="A15" s="14" t="s">
        <v>156</v>
      </c>
      <c r="B15" s="25">
        <v>55.370000000000005</v>
      </c>
      <c r="C15" s="223">
        <v>26.539999999999996</v>
      </c>
      <c r="D15" s="4">
        <f t="shared" si="1"/>
        <v>2.248591838143623E-2</v>
      </c>
      <c r="E15" s="229">
        <f t="shared" si="2"/>
        <v>9.5224426823580077E-3</v>
      </c>
      <c r="F15" s="87">
        <f t="shared" si="3"/>
        <v>-0.52067906808741204</v>
      </c>
      <c r="G15" s="83">
        <f t="shared" si="4"/>
        <v>-0.5765152874423185</v>
      </c>
      <c r="I15" s="25">
        <v>13.628999999999998</v>
      </c>
      <c r="J15" s="223">
        <v>38.408000000000001</v>
      </c>
      <c r="K15" s="4">
        <f t="shared" si="5"/>
        <v>9.3914409649845133E-3</v>
      </c>
      <c r="L15" s="229">
        <f t="shared" si="6"/>
        <v>2.0699608837323104E-2</v>
      </c>
      <c r="M15" s="87">
        <f t="shared" si="7"/>
        <v>1.8181084452270899</v>
      </c>
      <c r="N15" s="83">
        <f t="shared" si="8"/>
        <v>1.204092951710019</v>
      </c>
      <c r="P15" s="49">
        <f t="shared" si="0"/>
        <v>2.4614412136536021</v>
      </c>
      <c r="Q15" s="254">
        <f t="shared" si="0"/>
        <v>14.471740768651095</v>
      </c>
      <c r="R15" s="92">
        <f t="shared" si="9"/>
        <v>4.8793769635351927</v>
      </c>
    </row>
    <row r="16" spans="1:18" ht="20.100000000000001" customHeight="1" x14ac:dyDescent="0.25">
      <c r="A16" s="14" t="s">
        <v>181</v>
      </c>
      <c r="B16" s="25">
        <v>5.94</v>
      </c>
      <c r="C16" s="223">
        <v>180</v>
      </c>
      <c r="D16" s="4">
        <f t="shared" si="1"/>
        <v>2.4122513127276721E-3</v>
      </c>
      <c r="E16" s="229">
        <f t="shared" si="2"/>
        <v>6.4583258584191464E-2</v>
      </c>
      <c r="F16" s="87">
        <f t="shared" si="3"/>
        <v>29.303030303030301</v>
      </c>
      <c r="G16" s="83">
        <f t="shared" si="4"/>
        <v>25.77302246388393</v>
      </c>
      <c r="I16" s="25">
        <v>2.508</v>
      </c>
      <c r="J16" s="223">
        <v>34.038000000000004</v>
      </c>
      <c r="K16" s="4">
        <f t="shared" si="5"/>
        <v>1.7282070540891601E-3</v>
      </c>
      <c r="L16" s="229">
        <f t="shared" si="6"/>
        <v>1.8344440887440219E-2</v>
      </c>
      <c r="M16" s="87">
        <f t="shared" si="7"/>
        <v>12.571770334928232</v>
      </c>
      <c r="N16" s="83">
        <f t="shared" si="8"/>
        <v>9.6147239961987854</v>
      </c>
      <c r="P16" s="49">
        <f t="shared" si="0"/>
        <v>4.2222222222222223</v>
      </c>
      <c r="Q16" s="254">
        <f t="shared" si="0"/>
        <v>1.8910000000000002</v>
      </c>
      <c r="R16" s="92">
        <f t="shared" si="9"/>
        <v>-0.55213157894736842</v>
      </c>
    </row>
    <row r="17" spans="1:18" ht="20.100000000000001" customHeight="1" x14ac:dyDescent="0.25">
      <c r="A17" s="14" t="s">
        <v>162</v>
      </c>
      <c r="B17" s="25">
        <v>12.04</v>
      </c>
      <c r="C17" s="223">
        <v>66.31</v>
      </c>
      <c r="D17" s="4">
        <f t="shared" si="1"/>
        <v>4.8894790917914429E-3</v>
      </c>
      <c r="E17" s="229">
        <f t="shared" si="2"/>
        <v>2.3791754870654089E-2</v>
      </c>
      <c r="F17" s="87">
        <f t="shared" ref="F17:F28" si="10">(C17-B17)/B17</f>
        <v>4.5074750830564794</v>
      </c>
      <c r="G17" s="83">
        <f t="shared" ref="G17:G28" si="11">(E17-D17)/D17</f>
        <v>3.8659078858924194</v>
      </c>
      <c r="I17" s="25">
        <v>8.1440000000000001</v>
      </c>
      <c r="J17" s="223">
        <v>33.9</v>
      </c>
      <c r="K17" s="4">
        <f t="shared" si="5"/>
        <v>5.6118493813804311E-3</v>
      </c>
      <c r="L17" s="229">
        <f t="shared" si="6"/>
        <v>1.8270067162707071E-2</v>
      </c>
      <c r="M17" s="87">
        <f t="shared" ref="M17:M29" si="12">(J17-I17)/I17</f>
        <v>3.1625736738703338</v>
      </c>
      <c r="N17" s="83">
        <f t="shared" ref="N17:N29" si="13">(L17-K17)/K17</f>
        <v>2.2556232217003851</v>
      </c>
      <c r="P17" s="49">
        <f t="shared" ref="P17:P30" si="14">(I17/B17)*10</f>
        <v>6.764119601328904</v>
      </c>
      <c r="Q17" s="254">
        <f t="shared" ref="Q17:Q30" si="15">(J17/C17)*10</f>
        <v>5.1123510782687376</v>
      </c>
      <c r="R17" s="92">
        <f t="shared" ref="R17:R30" si="16">(Q17-P17)/P17</f>
        <v>-0.24419564117932716</v>
      </c>
    </row>
    <row r="18" spans="1:18" ht="20.100000000000001" customHeight="1" x14ac:dyDescent="0.25">
      <c r="A18" s="14" t="s">
        <v>159</v>
      </c>
      <c r="B18" s="25">
        <v>210.08</v>
      </c>
      <c r="C18" s="223">
        <v>89.640000000000015</v>
      </c>
      <c r="D18" s="4">
        <f t="shared" si="1"/>
        <v>8.5314100299297868E-2</v>
      </c>
      <c r="E18" s="229">
        <f t="shared" si="2"/>
        <v>3.2162462774927354E-2</v>
      </c>
      <c r="F18" s="87">
        <f t="shared" si="10"/>
        <v>-0.5733054074638233</v>
      </c>
      <c r="G18" s="83">
        <f t="shared" si="11"/>
        <v>-0.62301117093076763</v>
      </c>
      <c r="I18" s="25">
        <v>67.936000000000007</v>
      </c>
      <c r="J18" s="223">
        <v>32.747999999999998</v>
      </c>
      <c r="K18" s="4">
        <f t="shared" si="5"/>
        <v>4.6813187570415152E-2</v>
      </c>
      <c r="L18" s="229">
        <f t="shared" si="6"/>
        <v>1.7649208243195609E-2</v>
      </c>
      <c r="M18" s="87">
        <f t="shared" si="12"/>
        <v>-0.51795807819123885</v>
      </c>
      <c r="N18" s="83">
        <f t="shared" si="13"/>
        <v>-0.62298640278130735</v>
      </c>
      <c r="P18" s="49">
        <f t="shared" si="14"/>
        <v>3.2338156892612342</v>
      </c>
      <c r="Q18" s="254">
        <f t="shared" si="15"/>
        <v>3.6532797858099055</v>
      </c>
      <c r="R18" s="92">
        <f t="shared" si="16"/>
        <v>0.12971181318144262</v>
      </c>
    </row>
    <row r="19" spans="1:18" ht="20.100000000000001" customHeight="1" x14ac:dyDescent="0.25">
      <c r="A19" s="14" t="s">
        <v>150</v>
      </c>
      <c r="B19" s="25">
        <v>121.41999999999999</v>
      </c>
      <c r="C19" s="223">
        <v>68.839999999999989</v>
      </c>
      <c r="D19" s="4">
        <f t="shared" si="1"/>
        <v>4.9309015890807058E-2</v>
      </c>
      <c r="E19" s="229">
        <f t="shared" si="2"/>
        <v>2.4699508449642998E-2</v>
      </c>
      <c r="F19" s="87">
        <f t="shared" si="10"/>
        <v>-0.43304233239993417</v>
      </c>
      <c r="G19" s="83">
        <f t="shared" si="11"/>
        <v>-0.49908737776598255</v>
      </c>
      <c r="I19" s="25">
        <v>43.756999999999991</v>
      </c>
      <c r="J19" s="223">
        <v>32.714999999999996</v>
      </c>
      <c r="K19" s="4">
        <f t="shared" si="5"/>
        <v>3.0151976102782842E-2</v>
      </c>
      <c r="L19" s="229">
        <f t="shared" si="6"/>
        <v>1.763142322206377E-2</v>
      </c>
      <c r="M19" s="87">
        <f t="shared" si="12"/>
        <v>-0.25234819571725658</v>
      </c>
      <c r="N19" s="83">
        <f t="shared" si="13"/>
        <v>-0.41524816940815701</v>
      </c>
      <c r="P19" s="49">
        <f t="shared" si="14"/>
        <v>3.6037720309668915</v>
      </c>
      <c r="Q19" s="254">
        <f t="shared" si="15"/>
        <v>4.7523242300987798</v>
      </c>
      <c r="R19" s="92">
        <f t="shared" si="16"/>
        <v>0.31870833927964415</v>
      </c>
    </row>
    <row r="20" spans="1:18" ht="20.100000000000001" customHeight="1" x14ac:dyDescent="0.25">
      <c r="A20" s="14" t="s">
        <v>164</v>
      </c>
      <c r="B20" s="25">
        <v>23.3</v>
      </c>
      <c r="C20" s="223">
        <v>105.30000000000001</v>
      </c>
      <c r="D20" s="4">
        <f t="shared" si="1"/>
        <v>9.4621979101944045E-3</v>
      </c>
      <c r="E20" s="229">
        <f t="shared" si="2"/>
        <v>3.7781206271752014E-2</v>
      </c>
      <c r="F20" s="87">
        <f t="shared" si="10"/>
        <v>3.5193133047210305</v>
      </c>
      <c r="G20" s="83">
        <f t="shared" si="11"/>
        <v>2.9928573287446474</v>
      </c>
      <c r="I20" s="25">
        <v>21.88</v>
      </c>
      <c r="J20" s="223">
        <v>30.338999999999999</v>
      </c>
      <c r="K20" s="4">
        <f t="shared" si="5"/>
        <v>1.5077021668050567E-2</v>
      </c>
      <c r="L20" s="229">
        <f t="shared" si="6"/>
        <v>1.6350901700571383E-2</v>
      </c>
      <c r="M20" s="87">
        <f t="shared" si="12"/>
        <v>0.3866087751371115</v>
      </c>
      <c r="N20" s="83">
        <f t="shared" si="13"/>
        <v>8.4491490465936708E-2</v>
      </c>
      <c r="P20" s="49">
        <f t="shared" si="14"/>
        <v>9.3905579399141619</v>
      </c>
      <c r="Q20" s="254">
        <f t="shared" si="15"/>
        <v>2.8811965811965807</v>
      </c>
      <c r="R20" s="92">
        <f t="shared" si="16"/>
        <v>-0.6931815340864701</v>
      </c>
    </row>
    <row r="21" spans="1:18" ht="20.100000000000001" customHeight="1" x14ac:dyDescent="0.25">
      <c r="A21" s="14" t="s">
        <v>154</v>
      </c>
      <c r="B21" s="25">
        <v>28.119999999999997</v>
      </c>
      <c r="C21" s="223">
        <v>115.40000000000002</v>
      </c>
      <c r="D21" s="4">
        <f t="shared" si="1"/>
        <v>1.1419613958569382E-2</v>
      </c>
      <c r="E21" s="229">
        <f t="shared" si="2"/>
        <v>4.1405044670087203E-2</v>
      </c>
      <c r="F21" s="87">
        <f t="shared" si="10"/>
        <v>3.1038406827880527</v>
      </c>
      <c r="G21" s="83">
        <f t="shared" si="11"/>
        <v>2.6257832200200149</v>
      </c>
      <c r="I21" s="25">
        <v>13.48</v>
      </c>
      <c r="J21" s="223">
        <v>25.558000000000003</v>
      </c>
      <c r="K21" s="4">
        <f t="shared" si="5"/>
        <v>9.2887683768428549E-3</v>
      </c>
      <c r="L21" s="229">
        <f t="shared" si="6"/>
        <v>1.377422939659196E-2</v>
      </c>
      <c r="M21" s="87">
        <f t="shared" si="12"/>
        <v>0.89599406528189929</v>
      </c>
      <c r="N21" s="83">
        <f t="shared" si="13"/>
        <v>0.48289082446403525</v>
      </c>
      <c r="P21" s="49">
        <f t="shared" si="14"/>
        <v>4.7937411095305835</v>
      </c>
      <c r="Q21" s="254">
        <f t="shared" si="15"/>
        <v>2.2147313691507797</v>
      </c>
      <c r="R21" s="92">
        <f t="shared" si="16"/>
        <v>-0.53799520696943681</v>
      </c>
    </row>
    <row r="22" spans="1:18" ht="20.100000000000001" customHeight="1" x14ac:dyDescent="0.25">
      <c r="A22" s="14" t="s">
        <v>178</v>
      </c>
      <c r="B22" s="25">
        <v>22.189999999999998</v>
      </c>
      <c r="C22" s="223">
        <v>27.18</v>
      </c>
      <c r="D22" s="4">
        <f t="shared" si="1"/>
        <v>9.0114236749877161E-3</v>
      </c>
      <c r="E22" s="229">
        <f t="shared" si="2"/>
        <v>9.7520720462129108E-3</v>
      </c>
      <c r="F22" s="87">
        <f t="shared" si="10"/>
        <v>0.22487607030193793</v>
      </c>
      <c r="G22" s="83">
        <f t="shared" si="11"/>
        <v>8.2189940007032711E-2</v>
      </c>
      <c r="I22" s="25">
        <v>9.4420000000000002</v>
      </c>
      <c r="J22" s="223">
        <v>22.099</v>
      </c>
      <c r="K22" s="4">
        <f t="shared" si="5"/>
        <v>6.5062723304265754E-3</v>
      </c>
      <c r="L22" s="229">
        <f t="shared" si="6"/>
        <v>1.1910035817954679E-2</v>
      </c>
      <c r="M22" s="87">
        <f t="shared" si="12"/>
        <v>1.3404998940902351</v>
      </c>
      <c r="N22" s="83">
        <f t="shared" si="13"/>
        <v>0.83054677288213241</v>
      </c>
      <c r="P22" s="49">
        <f t="shared" si="14"/>
        <v>4.2550698512843628</v>
      </c>
      <c r="Q22" s="254">
        <f t="shared" si="15"/>
        <v>8.1306107431935253</v>
      </c>
      <c r="R22" s="92">
        <f t="shared" si="16"/>
        <v>0.91080546908985704</v>
      </c>
    </row>
    <row r="23" spans="1:18" ht="20.100000000000001" customHeight="1" x14ac:dyDescent="0.25">
      <c r="A23" s="14" t="s">
        <v>145</v>
      </c>
      <c r="B23" s="25">
        <v>62.3</v>
      </c>
      <c r="C23" s="223">
        <v>50.32</v>
      </c>
      <c r="D23" s="4">
        <f t="shared" si="1"/>
        <v>2.5300211579618512E-2</v>
      </c>
      <c r="E23" s="229">
        <f t="shared" si="2"/>
        <v>1.8054608733091747E-2</v>
      </c>
      <c r="F23" s="87">
        <f t="shared" si="10"/>
        <v>-0.19229534510433383</v>
      </c>
      <c r="G23" s="83">
        <f t="shared" si="11"/>
        <v>-0.28638506929972551</v>
      </c>
      <c r="I23" s="25">
        <v>23.183000000000003</v>
      </c>
      <c r="J23" s="223">
        <v>17.262999999999998</v>
      </c>
      <c r="K23" s="4">
        <f t="shared" si="5"/>
        <v>1.5974890005960529E-2</v>
      </c>
      <c r="L23" s="229">
        <f t="shared" si="6"/>
        <v>9.3037218120888537E-3</v>
      </c>
      <c r="M23" s="87">
        <f t="shared" si="12"/>
        <v>-0.25535953069059242</v>
      </c>
      <c r="N23" s="83">
        <f t="shared" si="13"/>
        <v>-0.41760338827888882</v>
      </c>
      <c r="P23" s="49">
        <f t="shared" si="14"/>
        <v>3.721187800963083</v>
      </c>
      <c r="Q23" s="254">
        <f t="shared" si="15"/>
        <v>3.4306438791732905</v>
      </c>
      <c r="R23" s="92">
        <f t="shared" si="16"/>
        <v>-7.8078274285053997E-2</v>
      </c>
    </row>
    <row r="24" spans="1:18" ht="20.100000000000001" customHeight="1" x14ac:dyDescent="0.25">
      <c r="A24" s="14" t="s">
        <v>166</v>
      </c>
      <c r="B24" s="25">
        <v>55.169999999999995</v>
      </c>
      <c r="C24" s="223">
        <v>79.399999999999991</v>
      </c>
      <c r="D24" s="4">
        <f t="shared" si="1"/>
        <v>2.2404697798516102E-2</v>
      </c>
      <c r="E24" s="229">
        <f t="shared" si="2"/>
        <v>2.8488392953248898E-2</v>
      </c>
      <c r="F24" s="87">
        <f t="shared" si="10"/>
        <v>0.43918796447344571</v>
      </c>
      <c r="G24" s="83">
        <f t="shared" si="11"/>
        <v>0.27153658618576543</v>
      </c>
      <c r="I24" s="25">
        <v>14.329000000000001</v>
      </c>
      <c r="J24" s="223">
        <v>16.501000000000001</v>
      </c>
      <c r="K24" s="4">
        <f t="shared" si="5"/>
        <v>9.873795405918491E-3</v>
      </c>
      <c r="L24" s="229">
        <f t="shared" si="6"/>
        <v>8.8930495059536697E-3</v>
      </c>
      <c r="M24" s="87">
        <f t="shared" si="12"/>
        <v>0.15158071044734459</v>
      </c>
      <c r="N24" s="83">
        <f t="shared" si="13"/>
        <v>-9.9328156969603454E-2</v>
      </c>
      <c r="P24" s="49">
        <f t="shared" si="14"/>
        <v>2.5972448794634766</v>
      </c>
      <c r="Q24" s="254">
        <f t="shared" si="15"/>
        <v>2.0782115869017637</v>
      </c>
      <c r="R24" s="92">
        <f t="shared" si="16"/>
        <v>-0.19983995219924419</v>
      </c>
    </row>
    <row r="25" spans="1:18" ht="20.100000000000001" customHeight="1" x14ac:dyDescent="0.25">
      <c r="A25" s="14" t="s">
        <v>209</v>
      </c>
      <c r="B25" s="25"/>
      <c r="C25" s="223">
        <v>43.2</v>
      </c>
      <c r="D25" s="4">
        <f t="shared" si="1"/>
        <v>0</v>
      </c>
      <c r="E25" s="229">
        <f t="shared" si="2"/>
        <v>1.5499982060205952E-2</v>
      </c>
      <c r="F25" s="87"/>
      <c r="G25" s="83"/>
      <c r="I25" s="25"/>
      <c r="J25" s="223">
        <v>14.840999999999999</v>
      </c>
      <c r="K25" s="4">
        <f t="shared" si="5"/>
        <v>0</v>
      </c>
      <c r="L25" s="229">
        <f t="shared" si="6"/>
        <v>7.9984090490187506E-3</v>
      </c>
      <c r="M25" s="87"/>
      <c r="N25" s="83"/>
      <c r="P25" s="49"/>
      <c r="Q25" s="254">
        <f t="shared" si="15"/>
        <v>3.4354166666666663</v>
      </c>
      <c r="R25" s="92"/>
    </row>
    <row r="26" spans="1:18" ht="20.100000000000001" customHeight="1" x14ac:dyDescent="0.25">
      <c r="A26" s="14" t="s">
        <v>157</v>
      </c>
      <c r="B26" s="25">
        <v>98.009999999999991</v>
      </c>
      <c r="C26" s="223">
        <v>34.28</v>
      </c>
      <c r="D26" s="4">
        <f t="shared" si="1"/>
        <v>3.9802146660006588E-2</v>
      </c>
      <c r="E26" s="229">
        <f t="shared" si="2"/>
        <v>1.2299522801478242E-2</v>
      </c>
      <c r="F26" s="87">
        <f t="shared" si="10"/>
        <v>-0.6502397714518926</v>
      </c>
      <c r="G26" s="83">
        <f t="shared" si="11"/>
        <v>-0.69098343095557535</v>
      </c>
      <c r="I26" s="25">
        <v>26.332000000000001</v>
      </c>
      <c r="J26" s="223">
        <v>13.120999999999999</v>
      </c>
      <c r="K26" s="4">
        <f t="shared" si="5"/>
        <v>1.8144795912390658E-2</v>
      </c>
      <c r="L26" s="229">
        <f t="shared" si="6"/>
        <v>7.0714321900259437E-3</v>
      </c>
      <c r="M26" s="87">
        <f t="shared" si="12"/>
        <v>-0.50170894728847037</v>
      </c>
      <c r="N26" s="83">
        <f t="shared" si="13"/>
        <v>-0.61027766726232358</v>
      </c>
      <c r="P26" s="49">
        <f t="shared" si="14"/>
        <v>2.6866646260585658</v>
      </c>
      <c r="Q26" s="254">
        <f t="shared" si="15"/>
        <v>3.8275962660443401</v>
      </c>
      <c r="R26" s="92">
        <f t="shared" si="16"/>
        <v>0.424664704674942</v>
      </c>
    </row>
    <row r="27" spans="1:18" ht="20.100000000000001" customHeight="1" x14ac:dyDescent="0.25">
      <c r="A27" s="14" t="s">
        <v>177</v>
      </c>
      <c r="B27" s="25">
        <v>37.940000000000005</v>
      </c>
      <c r="C27" s="223">
        <v>49.7</v>
      </c>
      <c r="D27" s="4">
        <f t="shared" si="1"/>
        <v>1.5407544579947457E-2</v>
      </c>
      <c r="E27" s="229">
        <f t="shared" si="2"/>
        <v>1.7832155286857311E-2</v>
      </c>
      <c r="F27" s="87">
        <f t="shared" si="10"/>
        <v>0.30996309963099622</v>
      </c>
      <c r="G27" s="83">
        <f t="shared" si="11"/>
        <v>0.15736515927822955</v>
      </c>
      <c r="I27" s="25">
        <v>11.347999999999999</v>
      </c>
      <c r="J27" s="223">
        <v>12.200000000000001</v>
      </c>
      <c r="K27" s="4">
        <f t="shared" si="5"/>
        <v>7.8196545653125143E-3</v>
      </c>
      <c r="L27" s="229">
        <f t="shared" si="6"/>
        <v>6.5750684184373541E-3</v>
      </c>
      <c r="M27" s="87">
        <f t="shared" si="12"/>
        <v>7.5079309129362198E-2</v>
      </c>
      <c r="N27" s="83">
        <f t="shared" si="13"/>
        <v>-0.15916126939878705</v>
      </c>
      <c r="P27" s="49">
        <f t="shared" si="14"/>
        <v>2.9910384818133888</v>
      </c>
      <c r="Q27" s="254">
        <f t="shared" si="15"/>
        <v>2.4547283702213281</v>
      </c>
      <c r="R27" s="92">
        <f t="shared" si="16"/>
        <v>-0.1793056541575854</v>
      </c>
    </row>
    <row r="28" spans="1:18" ht="20.100000000000001" customHeight="1" x14ac:dyDescent="0.25">
      <c r="A28" s="14" t="s">
        <v>210</v>
      </c>
      <c r="B28" s="25">
        <v>4.58</v>
      </c>
      <c r="C28" s="223">
        <v>5.99</v>
      </c>
      <c r="D28" s="4">
        <f t="shared" si="1"/>
        <v>1.8599513488708314E-3</v>
      </c>
      <c r="E28" s="229">
        <f t="shared" si="2"/>
        <v>2.1491873273294828E-3</v>
      </c>
      <c r="F28" s="87">
        <f t="shared" si="10"/>
        <v>0.30786026200873368</v>
      </c>
      <c r="G28" s="83">
        <f t="shared" si="11"/>
        <v>0.15550728175457137</v>
      </c>
      <c r="I28" s="25">
        <v>7.08</v>
      </c>
      <c r="J28" s="223">
        <v>9.3689999999999998</v>
      </c>
      <c r="K28" s="4">
        <f t="shared" si="5"/>
        <v>4.8786706311607867E-3</v>
      </c>
      <c r="L28" s="229">
        <f t="shared" si="6"/>
        <v>5.049329181339309E-3</v>
      </c>
      <c r="M28" s="87">
        <f t="shared" si="12"/>
        <v>0.32330508474576269</v>
      </c>
      <c r="N28" s="83">
        <f t="shared" si="13"/>
        <v>3.4980543488322621E-2</v>
      </c>
      <c r="P28" s="49">
        <f t="shared" si="14"/>
        <v>15.458515283842795</v>
      </c>
      <c r="Q28" s="254">
        <f t="shared" si="15"/>
        <v>15.641068447412355</v>
      </c>
      <c r="R28" s="92">
        <f t="shared" si="16"/>
        <v>1.1809230072720129E-2</v>
      </c>
    </row>
    <row r="29" spans="1:18" ht="20.100000000000001" customHeight="1" x14ac:dyDescent="0.25">
      <c r="A29" s="14" t="s">
        <v>144</v>
      </c>
      <c r="B29" s="25">
        <v>12.779999999999998</v>
      </c>
      <c r="C29" s="223">
        <v>23.84</v>
      </c>
      <c r="D29" s="4">
        <f t="shared" si="1"/>
        <v>5.1899952485958993E-3</v>
      </c>
      <c r="E29" s="229">
        <f t="shared" si="2"/>
        <v>8.553693803595136E-3</v>
      </c>
      <c r="F29" s="87">
        <f t="shared" ref="F29:F30" si="17">(C29-B29)/B29</f>
        <v>0.86541471048513341</v>
      </c>
      <c r="G29" s="83">
        <f t="shared" ref="G29:G30" si="18">(E29-D29)/D29</f>
        <v>0.64811206829317447</v>
      </c>
      <c r="I29" s="25">
        <v>5.5360000000000005</v>
      </c>
      <c r="J29" s="223">
        <v>8.7420000000000009</v>
      </c>
      <c r="K29" s="4">
        <f t="shared" si="5"/>
        <v>3.8147345500149886E-3</v>
      </c>
      <c r="L29" s="229">
        <f t="shared" si="6"/>
        <v>4.7114137798343727E-3</v>
      </c>
      <c r="M29" s="87">
        <f t="shared" si="12"/>
        <v>0.57911849710982666</v>
      </c>
      <c r="N29" s="83">
        <f t="shared" si="13"/>
        <v>0.23505678260519094</v>
      </c>
      <c r="P29" s="49">
        <f t="shared" si="14"/>
        <v>4.3317683881064175</v>
      </c>
      <c r="Q29" s="254">
        <f t="shared" si="15"/>
        <v>3.6669463087248326</v>
      </c>
      <c r="R29" s="92">
        <f t="shared" si="16"/>
        <v>-0.15347590633122565</v>
      </c>
    </row>
    <row r="30" spans="1:18" ht="20.100000000000001" customHeight="1" x14ac:dyDescent="0.25">
      <c r="A30" s="14" t="s">
        <v>149</v>
      </c>
      <c r="B30" s="25">
        <v>105.90000000000002</v>
      </c>
      <c r="C30" s="223">
        <v>18.350000000000001</v>
      </c>
      <c r="D30" s="4">
        <f t="shared" si="1"/>
        <v>4.3006298656205477E-2</v>
      </c>
      <c r="E30" s="229">
        <f t="shared" si="2"/>
        <v>6.5839044167772974E-3</v>
      </c>
      <c r="F30" s="87">
        <f t="shared" si="17"/>
        <v>-0.82672332389046266</v>
      </c>
      <c r="G30" s="83">
        <f t="shared" si="18"/>
        <v>-0.84690836871572328</v>
      </c>
      <c r="I30" s="25">
        <v>26.367000000000001</v>
      </c>
      <c r="J30" s="223">
        <v>8.4810000000000016</v>
      </c>
      <c r="K30" s="4">
        <f t="shared" si="5"/>
        <v>1.8168913634437355E-2</v>
      </c>
      <c r="L30" s="229">
        <f t="shared" si="6"/>
        <v>4.5707504308825581E-3</v>
      </c>
      <c r="M30" s="87">
        <f t="shared" ref="M30" si="19">(J30-I30)/I30</f>
        <v>-0.67834793491864831</v>
      </c>
      <c r="N30" s="83">
        <f t="shared" ref="N30" si="20">(L30-K30)/K30</f>
        <v>-0.74843017459122274</v>
      </c>
      <c r="P30" s="49">
        <f t="shared" si="14"/>
        <v>2.4898016997167134</v>
      </c>
      <c r="Q30" s="254">
        <f t="shared" si="15"/>
        <v>4.6217983651226167</v>
      </c>
      <c r="R30" s="92">
        <f t="shared" si="16"/>
        <v>0.85629175433870064</v>
      </c>
    </row>
    <row r="31" spans="1:18" ht="20.100000000000001" customHeight="1" x14ac:dyDescent="0.25">
      <c r="A31" s="14" t="s">
        <v>211</v>
      </c>
      <c r="B31" s="25"/>
      <c r="C31" s="223">
        <v>19.350000000000001</v>
      </c>
      <c r="D31" s="4">
        <f t="shared" si="1"/>
        <v>0</v>
      </c>
      <c r="E31" s="229">
        <f t="shared" si="2"/>
        <v>6.9427002978005832E-3</v>
      </c>
      <c r="F31" s="87"/>
      <c r="G31" s="83"/>
      <c r="I31" s="25"/>
      <c r="J31" s="223">
        <v>8.0510000000000002</v>
      </c>
      <c r="K31" s="4">
        <f t="shared" si="5"/>
        <v>0</v>
      </c>
      <c r="L31" s="229">
        <f t="shared" si="6"/>
        <v>4.3390062161343555E-3</v>
      </c>
      <c r="M31" s="87"/>
      <c r="N31" s="83"/>
      <c r="P31" s="49"/>
      <c r="Q31" s="254">
        <f t="shared" ref="Q31" si="21">(J31/C31)*10</f>
        <v>4.1607235142118864</v>
      </c>
      <c r="R31" s="92"/>
    </row>
    <row r="32" spans="1:18" ht="20.100000000000001" customHeight="1" thickBot="1" x14ac:dyDescent="0.3">
      <c r="A32" s="14" t="s">
        <v>18</v>
      </c>
      <c r="B32" s="25">
        <f>B33-SUM(B7:B31)</f>
        <v>240.92999999999893</v>
      </c>
      <c r="C32" s="223">
        <f>C33-SUM(C7:C31)</f>
        <v>138.82999999999947</v>
      </c>
      <c r="D32" s="4">
        <f t="shared" si="1"/>
        <v>9.784237521472651E-2</v>
      </c>
      <c r="E32" s="229">
        <f t="shared" si="2"/>
        <v>4.9811632162462594E-2</v>
      </c>
      <c r="F32" s="87">
        <f t="shared" si="3"/>
        <v>-0.42377454032291501</v>
      </c>
      <c r="G32" s="83">
        <f t="shared" si="4"/>
        <v>-0.4908991931855175</v>
      </c>
      <c r="I32" s="25">
        <f>I33-SUM(I7:I31)</f>
        <v>131.85399999999959</v>
      </c>
      <c r="J32" s="223">
        <f>J33-SUM(J7:J31)</f>
        <v>61.220000000000482</v>
      </c>
      <c r="K32" s="4">
        <f t="shared" si="5"/>
        <v>9.0857660649868985E-2</v>
      </c>
      <c r="L32" s="229">
        <f t="shared" si="6"/>
        <v>3.2993908899732617E-2</v>
      </c>
      <c r="M32" s="87">
        <f t="shared" si="7"/>
        <v>-0.53569857569735713</v>
      </c>
      <c r="N32" s="83">
        <f t="shared" si="8"/>
        <v>-0.63686156275937322</v>
      </c>
      <c r="P32" s="49">
        <f t="shared" si="0"/>
        <v>5.4727099157431693</v>
      </c>
      <c r="Q32" s="254">
        <f t="shared" si="0"/>
        <v>4.4097097169200259</v>
      </c>
      <c r="R32" s="92">
        <f t="shared" si="9"/>
        <v>-0.1942365327577924</v>
      </c>
    </row>
    <row r="33" spans="1:18" ht="26.25" customHeight="1" thickBot="1" x14ac:dyDescent="0.3">
      <c r="A33" s="18" t="s">
        <v>19</v>
      </c>
      <c r="B33" s="23">
        <v>2462.4299999999994</v>
      </c>
      <c r="C33" s="242">
        <v>2787.0999999999995</v>
      </c>
      <c r="D33" s="20">
        <f>SUM(D7:D32)</f>
        <v>0.99999999999999989</v>
      </c>
      <c r="E33" s="243">
        <f>SUM(E7:E32)</f>
        <v>1</v>
      </c>
      <c r="F33" s="97">
        <f t="shared" si="3"/>
        <v>0.13184943328338275</v>
      </c>
      <c r="G33" s="99">
        <v>0</v>
      </c>
      <c r="H33" s="2"/>
      <c r="I33" s="23">
        <v>1451.2149999999997</v>
      </c>
      <c r="J33" s="242">
        <v>1855.4940000000001</v>
      </c>
      <c r="K33" s="20">
        <f>SUM(K7:K32)</f>
        <v>1.0000000000000002</v>
      </c>
      <c r="L33" s="243">
        <f>SUM(L7:L32)</f>
        <v>1</v>
      </c>
      <c r="M33" s="97">
        <f t="shared" si="7"/>
        <v>0.27857967289478164</v>
      </c>
      <c r="N33" s="99">
        <f>K33-L33</f>
        <v>0</v>
      </c>
      <c r="P33" s="40">
        <f t="shared" si="0"/>
        <v>5.89342641212136</v>
      </c>
      <c r="Q33" s="244">
        <f t="shared" si="0"/>
        <v>6.6574360446342098</v>
      </c>
      <c r="R33" s="98">
        <f t="shared" si="9"/>
        <v>0.12963759604115288</v>
      </c>
    </row>
    <row r="35" spans="1:18" ht="15.75" thickBot="1" x14ac:dyDescent="0.3"/>
    <row r="36" spans="1:18" x14ac:dyDescent="0.25">
      <c r="A36" s="394" t="s">
        <v>2</v>
      </c>
      <c r="B36" s="378" t="s">
        <v>1</v>
      </c>
      <c r="C36" s="374"/>
      <c r="D36" s="378" t="s">
        <v>13</v>
      </c>
      <c r="E36" s="374"/>
      <c r="F36" s="397" t="s">
        <v>136</v>
      </c>
      <c r="G36" s="393"/>
      <c r="I36" s="398" t="s">
        <v>20</v>
      </c>
      <c r="J36" s="399"/>
      <c r="K36" s="378" t="s">
        <v>13</v>
      </c>
      <c r="L36" s="380"/>
      <c r="M36" s="392" t="s">
        <v>136</v>
      </c>
      <c r="N36" s="393"/>
      <c r="P36" s="373" t="s">
        <v>23</v>
      </c>
      <c r="Q36" s="374"/>
      <c r="R36" s="208" t="s">
        <v>0</v>
      </c>
    </row>
    <row r="37" spans="1:18" x14ac:dyDescent="0.25">
      <c r="A37" s="395"/>
      <c r="B37" s="381" t="str">
        <f>B5</f>
        <v>jan-mar</v>
      </c>
      <c r="C37" s="382"/>
      <c r="D37" s="381" t="str">
        <f>B5</f>
        <v>jan-mar</v>
      </c>
      <c r="E37" s="382"/>
      <c r="F37" s="381" t="str">
        <f>B5</f>
        <v>jan-mar</v>
      </c>
      <c r="G37" s="383"/>
      <c r="I37" s="371" t="str">
        <f>B5</f>
        <v>jan-mar</v>
      </c>
      <c r="J37" s="382"/>
      <c r="K37" s="381" t="str">
        <f>B5</f>
        <v>jan-mar</v>
      </c>
      <c r="L37" s="372"/>
      <c r="M37" s="382" t="str">
        <f>B5</f>
        <v>jan-mar</v>
      </c>
      <c r="N37" s="383"/>
      <c r="P37" s="371" t="str">
        <f>B5</f>
        <v>jan-mar</v>
      </c>
      <c r="Q37" s="372"/>
      <c r="R37" s="209" t="str">
        <f>R5</f>
        <v>2018/2017</v>
      </c>
    </row>
    <row r="38" spans="1:18" ht="19.5" customHeight="1" thickBot="1" x14ac:dyDescent="0.3">
      <c r="A38" s="396"/>
      <c r="B38" s="148">
        <f>B6</f>
        <v>2017</v>
      </c>
      <c r="C38" s="213">
        <f>C6</f>
        <v>2018</v>
      </c>
      <c r="D38" s="148">
        <f>B6</f>
        <v>2017</v>
      </c>
      <c r="E38" s="213">
        <f>C6</f>
        <v>2018</v>
      </c>
      <c r="F38" s="148" t="s">
        <v>1</v>
      </c>
      <c r="G38" s="212" t="s">
        <v>15</v>
      </c>
      <c r="I38" s="36">
        <f>B6</f>
        <v>2017</v>
      </c>
      <c r="J38" s="213">
        <f>C6</f>
        <v>2018</v>
      </c>
      <c r="K38" s="148">
        <f>B6</f>
        <v>2017</v>
      </c>
      <c r="L38" s="213">
        <f>C6</f>
        <v>2018</v>
      </c>
      <c r="M38" s="37">
        <v>1000</v>
      </c>
      <c r="N38" s="212" t="s">
        <v>15</v>
      </c>
      <c r="P38" s="36">
        <f>B6</f>
        <v>2017</v>
      </c>
      <c r="Q38" s="213">
        <f>C6</f>
        <v>2018</v>
      </c>
      <c r="R38" s="210" t="s">
        <v>24</v>
      </c>
    </row>
    <row r="39" spans="1:18" ht="20.100000000000001" customHeight="1" x14ac:dyDescent="0.25">
      <c r="A39" s="57" t="s">
        <v>153</v>
      </c>
      <c r="B39" s="59">
        <v>208.07000000000002</v>
      </c>
      <c r="C39" s="245">
        <v>353.69</v>
      </c>
      <c r="D39" s="4">
        <f t="shared" ref="D39:D56" si="22">B39/$B$57</f>
        <v>0.25476919309415952</v>
      </c>
      <c r="E39" s="247">
        <f t="shared" ref="E39:E56" si="23">C39/$C$57</f>
        <v>0.48493864399808057</v>
      </c>
      <c r="F39" s="87">
        <f>(C39-B39)/B39</f>
        <v>0.6998606238285191</v>
      </c>
      <c r="G39" s="101">
        <f>(E39-D39)/D39</f>
        <v>0.90344302664118925</v>
      </c>
      <c r="I39" s="59">
        <v>53.475000000000001</v>
      </c>
      <c r="J39" s="245">
        <v>561.19799999999998</v>
      </c>
      <c r="K39" s="4">
        <f t="shared" ref="K39:K56" si="24">I39/$I$57</f>
        <v>0.19529110151850476</v>
      </c>
      <c r="L39" s="247">
        <f t="shared" ref="L39:L56" si="25">J39/$J$57</f>
        <v>0.70872114022170973</v>
      </c>
      <c r="M39" s="87">
        <f>(J39-I39)/I39</f>
        <v>9.4945862552594651</v>
      </c>
      <c r="N39" s="101">
        <f>(L39-K39)/K39</f>
        <v>2.6290498374528086</v>
      </c>
      <c r="P39" s="49">
        <f t="shared" ref="P39:Q57" si="26">(I39/B39)*10</f>
        <v>2.5700485413562739</v>
      </c>
      <c r="Q39" s="253">
        <f t="shared" si="26"/>
        <v>15.866945630354266</v>
      </c>
      <c r="R39" s="104">
        <f t="shared" si="9"/>
        <v>5.1737921969290559</v>
      </c>
    </row>
    <row r="40" spans="1:18" ht="20.100000000000001" customHeight="1" x14ac:dyDescent="0.25">
      <c r="A40" s="57" t="s">
        <v>142</v>
      </c>
      <c r="B40" s="25">
        <v>88.839999999999975</v>
      </c>
      <c r="C40" s="223">
        <v>121.23000000000002</v>
      </c>
      <c r="D40" s="4">
        <f t="shared" si="22"/>
        <v>0.10877923350067344</v>
      </c>
      <c r="E40" s="229">
        <f t="shared" si="23"/>
        <v>0.16621649413861661</v>
      </c>
      <c r="F40" s="87">
        <f t="shared" ref="F40:F57" si="27">(C40-B40)/B40</f>
        <v>0.36458802341287766</v>
      </c>
      <c r="G40" s="83">
        <f t="shared" ref="G40:G46" si="28">(E40-D40)/D40</f>
        <v>0.52801678031301436</v>
      </c>
      <c r="I40" s="25">
        <v>31.909000000000002</v>
      </c>
      <c r="J40" s="223">
        <v>73.063000000000017</v>
      </c>
      <c r="K40" s="4">
        <f t="shared" si="24"/>
        <v>0.11653190758960204</v>
      </c>
      <c r="L40" s="229">
        <f t="shared" si="25"/>
        <v>9.2269203860346607E-2</v>
      </c>
      <c r="M40" s="87">
        <f t="shared" ref="M40:M57" si="29">(J40-I40)/I40</f>
        <v>1.2897301701714252</v>
      </c>
      <c r="N40" s="83">
        <f t="shared" ref="N40:N46" si="30">(L40-K40)/K40</f>
        <v>-0.20820652670256601</v>
      </c>
      <c r="P40" s="49">
        <f t="shared" si="26"/>
        <v>3.591737955875733</v>
      </c>
      <c r="Q40" s="254">
        <f t="shared" si="26"/>
        <v>6.0268085457395042</v>
      </c>
      <c r="R40" s="92">
        <f t="shared" si="9"/>
        <v>0.67796443386974636</v>
      </c>
    </row>
    <row r="41" spans="1:18" ht="20.100000000000001" customHeight="1" x14ac:dyDescent="0.25">
      <c r="A41" s="57" t="s">
        <v>148</v>
      </c>
      <c r="B41" s="25">
        <v>128.94999999999999</v>
      </c>
      <c r="C41" s="223">
        <v>50.019999999999996</v>
      </c>
      <c r="D41" s="4">
        <f t="shared" si="22"/>
        <v>0.15789151463205586</v>
      </c>
      <c r="E41" s="229">
        <f t="shared" si="23"/>
        <v>6.8581613765681781E-2</v>
      </c>
      <c r="F41" s="87">
        <f t="shared" si="27"/>
        <v>-0.61209771229158594</v>
      </c>
      <c r="G41" s="83">
        <f t="shared" si="28"/>
        <v>-0.56564091537470107</v>
      </c>
      <c r="I41" s="25">
        <v>73.650000000000006</v>
      </c>
      <c r="J41" s="223">
        <v>51.344999999999999</v>
      </c>
      <c r="K41" s="4">
        <f t="shared" si="24"/>
        <v>0.26897035300304584</v>
      </c>
      <c r="L41" s="229">
        <f t="shared" si="25"/>
        <v>6.4842153651088724E-2</v>
      </c>
      <c r="M41" s="87">
        <f t="shared" si="29"/>
        <v>-0.30285132382892066</v>
      </c>
      <c r="N41" s="83">
        <f t="shared" si="30"/>
        <v>-0.75892453228719059</v>
      </c>
      <c r="P41" s="49">
        <f t="shared" si="26"/>
        <v>5.7115160915083374</v>
      </c>
      <c r="Q41" s="254">
        <f t="shared" si="26"/>
        <v>10.264894042383048</v>
      </c>
      <c r="R41" s="92">
        <f t="shared" si="9"/>
        <v>0.79722754482728286</v>
      </c>
    </row>
    <row r="42" spans="1:18" ht="20.100000000000001" customHeight="1" x14ac:dyDescent="0.25">
      <c r="A42" s="57" t="s">
        <v>156</v>
      </c>
      <c r="B42" s="25">
        <v>55.370000000000005</v>
      </c>
      <c r="C42" s="223">
        <v>26.539999999999996</v>
      </c>
      <c r="D42" s="4">
        <f t="shared" si="22"/>
        <v>6.7797232766009574E-2</v>
      </c>
      <c r="E42" s="229">
        <f t="shared" si="23"/>
        <v>3.6388565160759577E-2</v>
      </c>
      <c r="F42" s="87">
        <f t="shared" si="27"/>
        <v>-0.52067906808741204</v>
      </c>
      <c r="G42" s="83">
        <f t="shared" si="28"/>
        <v>-0.46327359279768221</v>
      </c>
      <c r="I42" s="25">
        <v>13.628999999999998</v>
      </c>
      <c r="J42" s="223">
        <v>38.408000000000001</v>
      </c>
      <c r="K42" s="4">
        <f t="shared" si="24"/>
        <v>4.9773210333720445E-2</v>
      </c>
      <c r="L42" s="229">
        <f t="shared" si="25"/>
        <v>4.8504380902347176E-2</v>
      </c>
      <c r="M42" s="87">
        <f t="shared" si="29"/>
        <v>1.8181084452270899</v>
      </c>
      <c r="N42" s="83">
        <f t="shared" si="30"/>
        <v>-2.5492216050883514E-2</v>
      </c>
      <c r="P42" s="49">
        <f t="shared" si="26"/>
        <v>2.4614412136536021</v>
      </c>
      <c r="Q42" s="254">
        <f t="shared" si="26"/>
        <v>14.471740768651095</v>
      </c>
      <c r="R42" s="92">
        <f t="shared" si="9"/>
        <v>4.8793769635351927</v>
      </c>
    </row>
    <row r="43" spans="1:18" ht="20.100000000000001" customHeight="1" x14ac:dyDescent="0.25">
      <c r="A43" s="57" t="s">
        <v>145</v>
      </c>
      <c r="B43" s="25">
        <v>62.3</v>
      </c>
      <c r="C43" s="223">
        <v>50.32</v>
      </c>
      <c r="D43" s="4">
        <f t="shared" si="22"/>
        <v>7.6282600710175105E-2</v>
      </c>
      <c r="E43" s="229">
        <f t="shared" si="23"/>
        <v>6.8992938918214855E-2</v>
      </c>
      <c r="F43" s="87">
        <f t="shared" si="27"/>
        <v>-0.19229534510433383</v>
      </c>
      <c r="G43" s="83">
        <f t="shared" si="28"/>
        <v>-9.5561264614669919E-2</v>
      </c>
      <c r="I43" s="25">
        <v>23.183</v>
      </c>
      <c r="J43" s="223">
        <v>17.262999999999998</v>
      </c>
      <c r="K43" s="4">
        <f t="shared" si="24"/>
        <v>8.4664490070191598E-2</v>
      </c>
      <c r="L43" s="229">
        <f t="shared" si="25"/>
        <v>2.1800956246542887E-2</v>
      </c>
      <c r="M43" s="87">
        <f t="shared" si="29"/>
        <v>-0.25535953069059231</v>
      </c>
      <c r="N43" s="83">
        <f t="shared" si="30"/>
        <v>-0.74250177106755522</v>
      </c>
      <c r="P43" s="49">
        <f t="shared" si="26"/>
        <v>3.7211878009630821</v>
      </c>
      <c r="Q43" s="254">
        <f t="shared" si="26"/>
        <v>3.4306438791732905</v>
      </c>
      <c r="R43" s="92">
        <f t="shared" si="9"/>
        <v>-7.8078274285053775E-2</v>
      </c>
    </row>
    <row r="44" spans="1:18" ht="20.100000000000001" customHeight="1" x14ac:dyDescent="0.25">
      <c r="A44" s="57" t="s">
        <v>157</v>
      </c>
      <c r="B44" s="25">
        <v>98.009999999999991</v>
      </c>
      <c r="C44" s="223">
        <v>34.28</v>
      </c>
      <c r="D44" s="4">
        <f t="shared" si="22"/>
        <v>0.12000734663891272</v>
      </c>
      <c r="E44" s="229">
        <f t="shared" si="23"/>
        <v>4.7000754096112984E-2</v>
      </c>
      <c r="F44" s="87">
        <f t="shared" si="27"/>
        <v>-0.6502397714518926</v>
      </c>
      <c r="G44" s="83">
        <f t="shared" si="28"/>
        <v>-0.60835102672895147</v>
      </c>
      <c r="I44" s="25">
        <v>26.332000000000001</v>
      </c>
      <c r="J44" s="223">
        <v>13.120999999999999</v>
      </c>
      <c r="K44" s="4">
        <f t="shared" si="24"/>
        <v>9.6164661714544505E-2</v>
      </c>
      <c r="L44" s="229">
        <f t="shared" si="25"/>
        <v>1.6570141163812155E-2</v>
      </c>
      <c r="M44" s="87">
        <f t="shared" si="29"/>
        <v>-0.50170894728847037</v>
      </c>
      <c r="N44" s="83">
        <f t="shared" si="30"/>
        <v>-0.82768991365041122</v>
      </c>
      <c r="P44" s="49">
        <f t="shared" si="26"/>
        <v>2.6866646260585658</v>
      </c>
      <c r="Q44" s="254">
        <f t="shared" si="26"/>
        <v>3.8275962660443401</v>
      </c>
      <c r="R44" s="92">
        <f t="shared" si="9"/>
        <v>0.424664704674942</v>
      </c>
    </row>
    <row r="45" spans="1:18" ht="20.100000000000001" customHeight="1" x14ac:dyDescent="0.25">
      <c r="A45" s="57" t="s">
        <v>144</v>
      </c>
      <c r="B45" s="25">
        <v>12.779999999999998</v>
      </c>
      <c r="C45" s="223">
        <v>23.84</v>
      </c>
      <c r="D45" s="4">
        <f t="shared" si="22"/>
        <v>1.5648340884045549E-2</v>
      </c>
      <c r="E45" s="229">
        <f t="shared" si="23"/>
        <v>3.2686638787961887E-2</v>
      </c>
      <c r="F45" s="87">
        <f t="shared" si="27"/>
        <v>0.86541471048513341</v>
      </c>
      <c r="G45" s="83">
        <f t="shared" si="28"/>
        <v>1.0888245616688947</v>
      </c>
      <c r="I45" s="25">
        <v>5.5360000000000014</v>
      </c>
      <c r="J45" s="223">
        <v>8.7420000000000009</v>
      </c>
      <c r="K45" s="4">
        <f t="shared" si="24"/>
        <v>2.0217513567207902E-2</v>
      </c>
      <c r="L45" s="229">
        <f t="shared" si="25"/>
        <v>1.1040025459495914E-2</v>
      </c>
      <c r="M45" s="87">
        <f t="shared" si="29"/>
        <v>0.57911849710982632</v>
      </c>
      <c r="N45" s="83">
        <f t="shared" si="30"/>
        <v>-0.45393752684788857</v>
      </c>
      <c r="P45" s="49">
        <f t="shared" si="26"/>
        <v>4.3317683881064184</v>
      </c>
      <c r="Q45" s="254">
        <f t="shared" si="26"/>
        <v>3.6669463087248326</v>
      </c>
      <c r="R45" s="92">
        <f t="shared" si="9"/>
        <v>-0.15347590633122582</v>
      </c>
    </row>
    <row r="46" spans="1:18" ht="20.100000000000001" customHeight="1" x14ac:dyDescent="0.25">
      <c r="A46" s="57" t="s">
        <v>149</v>
      </c>
      <c r="B46" s="25">
        <v>105.90000000000002</v>
      </c>
      <c r="C46" s="223">
        <v>18.350000000000001</v>
      </c>
      <c r="D46" s="4">
        <f t="shared" si="22"/>
        <v>0.12966817680910989</v>
      </c>
      <c r="E46" s="229">
        <f t="shared" si="23"/>
        <v>2.5159388496606573E-2</v>
      </c>
      <c r="F46" s="87">
        <f t="shared" si="27"/>
        <v>-0.82672332389046266</v>
      </c>
      <c r="G46" s="83">
        <f t="shared" si="28"/>
        <v>-0.80597098597565087</v>
      </c>
      <c r="I46" s="25">
        <v>26.367000000000001</v>
      </c>
      <c r="J46" s="223">
        <v>8.4810000000000016</v>
      </c>
      <c r="K46" s="4">
        <f t="shared" si="24"/>
        <v>9.629248197734297E-2</v>
      </c>
      <c r="L46" s="229">
        <f t="shared" si="25"/>
        <v>1.0710415914205542E-2</v>
      </c>
      <c r="M46" s="87">
        <f t="shared" si="29"/>
        <v>-0.67834793491864831</v>
      </c>
      <c r="N46" s="83">
        <f t="shared" si="30"/>
        <v>-0.88877204435621837</v>
      </c>
      <c r="P46" s="49">
        <f t="shared" si="26"/>
        <v>2.4898016997167134</v>
      </c>
      <c r="Q46" s="254">
        <f t="shared" si="26"/>
        <v>4.6217983651226167</v>
      </c>
      <c r="R46" s="92">
        <f t="shared" si="9"/>
        <v>0.85629175433870064</v>
      </c>
    </row>
    <row r="47" spans="1:18" ht="20.100000000000001" customHeight="1" x14ac:dyDescent="0.25">
      <c r="A47" s="57" t="s">
        <v>171</v>
      </c>
      <c r="B47" s="25">
        <v>13.81</v>
      </c>
      <c r="C47" s="223">
        <v>13.39</v>
      </c>
      <c r="D47" s="4">
        <f t="shared" si="22"/>
        <v>1.6909513897391946E-2</v>
      </c>
      <c r="E47" s="229">
        <f t="shared" si="23"/>
        <v>1.8358812641393024E-2</v>
      </c>
      <c r="F47" s="87">
        <f t="shared" ref="F47:F56" si="31">(C47-B47)/B47</f>
        <v>-3.0412744388124541E-2</v>
      </c>
      <c r="G47" s="83">
        <f t="shared" ref="G47:G56" si="32">(E47-D47)/D47</f>
        <v>8.5709071993170155E-2</v>
      </c>
      <c r="I47" s="25">
        <v>5.0209999999999999</v>
      </c>
      <c r="J47" s="223">
        <v>4.9719999999999995</v>
      </c>
      <c r="K47" s="4">
        <f t="shared" si="24"/>
        <v>1.8336729700316266E-2</v>
      </c>
      <c r="L47" s="229">
        <f t="shared" si="25"/>
        <v>6.2789986941905367E-3</v>
      </c>
      <c r="M47" s="87">
        <f t="shared" ref="M47:M56" si="33">(J47-I47)/I47</f>
        <v>-9.7590121489743824E-3</v>
      </c>
      <c r="N47" s="83">
        <f t="shared" ref="N47:N56" si="34">(L47-K47)/K47</f>
        <v>-0.65757259899608833</v>
      </c>
      <c r="P47" s="49">
        <f t="shared" ref="P47:P56" si="35">(I47/B47)*10</f>
        <v>3.6357711803041273</v>
      </c>
      <c r="Q47" s="254">
        <f t="shared" ref="Q47:Q56" si="36">(J47/C47)*10</f>
        <v>3.7132188200149359</v>
      </c>
      <c r="R47" s="92">
        <f t="shared" ref="R47:R56" si="37">(Q47-P47)/P47</f>
        <v>2.1301571487876255E-2</v>
      </c>
    </row>
    <row r="48" spans="1:18" ht="20.100000000000001" customHeight="1" x14ac:dyDescent="0.25">
      <c r="A48" s="57" t="s">
        <v>176</v>
      </c>
      <c r="B48" s="25">
        <v>15.75</v>
      </c>
      <c r="C48" s="223">
        <v>11.25</v>
      </c>
      <c r="D48" s="4">
        <f t="shared" si="22"/>
        <v>1.9284927145830785E-2</v>
      </c>
      <c r="E48" s="229">
        <f t="shared" si="23"/>
        <v>1.5424693219990404E-2</v>
      </c>
      <c r="F48" s="87">
        <f t="shared" si="31"/>
        <v>-0.2857142857142857</v>
      </c>
      <c r="G48" s="83">
        <f t="shared" si="32"/>
        <v>-0.20016844744341833</v>
      </c>
      <c r="I48" s="25">
        <v>5.641</v>
      </c>
      <c r="J48" s="223">
        <v>4.0150000000000006</v>
      </c>
      <c r="K48" s="4">
        <f t="shared" si="24"/>
        <v>2.0600974355603281E-2</v>
      </c>
      <c r="L48" s="229">
        <f t="shared" si="25"/>
        <v>5.0704303614591733E-3</v>
      </c>
      <c r="M48" s="87">
        <f t="shared" si="33"/>
        <v>-0.28824676475802152</v>
      </c>
      <c r="N48" s="83">
        <f t="shared" si="34"/>
        <v>-0.75387424526937186</v>
      </c>
      <c r="P48" s="49">
        <f t="shared" si="35"/>
        <v>3.5815873015873017</v>
      </c>
      <c r="Q48" s="254">
        <f t="shared" si="36"/>
        <v>3.568888888888889</v>
      </c>
      <c r="R48" s="92">
        <f t="shared" si="37"/>
        <v>-3.5454706612302656E-3</v>
      </c>
    </row>
    <row r="49" spans="1:18" ht="20.100000000000001" customHeight="1" x14ac:dyDescent="0.25">
      <c r="A49" s="57" t="s">
        <v>174</v>
      </c>
      <c r="B49" s="25">
        <v>1.21</v>
      </c>
      <c r="C49" s="223">
        <v>7.45</v>
      </c>
      <c r="D49" s="4">
        <f t="shared" si="22"/>
        <v>1.4815721807273175E-3</v>
      </c>
      <c r="E49" s="229">
        <f t="shared" si="23"/>
        <v>1.0214574621238091E-2</v>
      </c>
      <c r="F49" s="87">
        <f t="shared" si="31"/>
        <v>5.1570247933884303</v>
      </c>
      <c r="G49" s="83">
        <f t="shared" si="32"/>
        <v>5.8944157794753291</v>
      </c>
      <c r="I49" s="25">
        <v>0.56800000000000006</v>
      </c>
      <c r="J49" s="223">
        <v>3.2909999999999995</v>
      </c>
      <c r="K49" s="4">
        <f t="shared" si="24"/>
        <v>2.074340264843585E-3</v>
      </c>
      <c r="L49" s="229">
        <f t="shared" si="25"/>
        <v>4.156111163029174E-3</v>
      </c>
      <c r="M49" s="87">
        <f t="shared" si="33"/>
        <v>4.7940140845070411</v>
      </c>
      <c r="N49" s="83">
        <f t="shared" si="34"/>
        <v>1.0035821670474898</v>
      </c>
      <c r="P49" s="49">
        <f t="shared" si="35"/>
        <v>4.6942148760330591</v>
      </c>
      <c r="Q49" s="254">
        <f t="shared" si="36"/>
        <v>4.4174496644295296</v>
      </c>
      <c r="R49" s="92">
        <f t="shared" si="37"/>
        <v>-5.8958786274695529E-2</v>
      </c>
    </row>
    <row r="50" spans="1:18" ht="20.100000000000001" customHeight="1" x14ac:dyDescent="0.25">
      <c r="A50" s="57" t="s">
        <v>173</v>
      </c>
      <c r="B50" s="25">
        <v>10.68</v>
      </c>
      <c r="C50" s="223">
        <v>7.9399999999999995</v>
      </c>
      <c r="D50" s="4">
        <f t="shared" si="22"/>
        <v>1.3077017264601448E-2</v>
      </c>
      <c r="E50" s="229">
        <f t="shared" si="23"/>
        <v>1.0886405703708782E-2</v>
      </c>
      <c r="F50" s="87">
        <f t="shared" si="31"/>
        <v>-0.25655430711610488</v>
      </c>
      <c r="G50" s="83">
        <f t="shared" si="32"/>
        <v>-0.16751614810683893</v>
      </c>
      <c r="I50" s="25">
        <v>3.3960000000000004</v>
      </c>
      <c r="J50" s="223">
        <v>3.2559999999999998</v>
      </c>
      <c r="K50" s="4">
        <f t="shared" si="24"/>
        <v>1.2402217498959181E-2</v>
      </c>
      <c r="L50" s="229">
        <f t="shared" si="25"/>
        <v>4.1119106492929179E-3</v>
      </c>
      <c r="M50" s="87">
        <f t="shared" si="33"/>
        <v>-4.1224970553592623E-2</v>
      </c>
      <c r="N50" s="83">
        <f t="shared" si="34"/>
        <v>-0.66845359310639429</v>
      </c>
      <c r="P50" s="49">
        <f t="shared" si="35"/>
        <v>3.1797752808988768</v>
      </c>
      <c r="Q50" s="254">
        <f t="shared" si="36"/>
        <v>4.1007556675062968</v>
      </c>
      <c r="R50" s="92">
        <f t="shared" si="37"/>
        <v>0.28963694137123802</v>
      </c>
    </row>
    <row r="51" spans="1:18" ht="20.100000000000001" customHeight="1" x14ac:dyDescent="0.25">
      <c r="A51" s="57" t="s">
        <v>169</v>
      </c>
      <c r="B51" s="25">
        <v>1.35</v>
      </c>
      <c r="C51" s="223">
        <v>3.2</v>
      </c>
      <c r="D51" s="4">
        <f t="shared" si="22"/>
        <v>1.6529937553569247E-3</v>
      </c>
      <c r="E51" s="229">
        <f t="shared" si="23"/>
        <v>4.3874682936861599E-3</v>
      </c>
      <c r="F51" s="87">
        <f t="shared" si="31"/>
        <v>1.3703703703703702</v>
      </c>
      <c r="G51" s="83">
        <f t="shared" si="32"/>
        <v>1.6542558188544338</v>
      </c>
      <c r="I51" s="25">
        <v>0.51</v>
      </c>
      <c r="J51" s="223">
        <v>1.147</v>
      </c>
      <c r="K51" s="4">
        <f t="shared" si="24"/>
        <v>1.8625238293489936E-3</v>
      </c>
      <c r="L51" s="229">
        <f t="shared" si="25"/>
        <v>1.4485139787281871E-3</v>
      </c>
      <c r="M51" s="87">
        <f t="shared" si="33"/>
        <v>1.2490196078431373</v>
      </c>
      <c r="N51" s="83">
        <f t="shared" si="34"/>
        <v>-0.22228432415037347</v>
      </c>
      <c r="P51" s="49">
        <f t="shared" si="35"/>
        <v>3.7777777777777777</v>
      </c>
      <c r="Q51" s="254">
        <f t="shared" si="36"/>
        <v>3.5843749999999996</v>
      </c>
      <c r="R51" s="92">
        <f t="shared" si="37"/>
        <v>-5.1194852941176539E-2</v>
      </c>
    </row>
    <row r="52" spans="1:18" ht="20.100000000000001" customHeight="1" x14ac:dyDescent="0.25">
      <c r="A52" s="57" t="s">
        <v>161</v>
      </c>
      <c r="B52" s="25"/>
      <c r="C52" s="223">
        <v>0.26</v>
      </c>
      <c r="D52" s="4">
        <f t="shared" si="22"/>
        <v>0</v>
      </c>
      <c r="E52" s="229">
        <f t="shared" si="23"/>
        <v>3.5648179886200049E-4</v>
      </c>
      <c r="F52" s="87"/>
      <c r="G52" s="83"/>
      <c r="I52" s="25"/>
      <c r="J52" s="223">
        <v>0.73299999999999998</v>
      </c>
      <c r="K52" s="4">
        <f t="shared" si="24"/>
        <v>0</v>
      </c>
      <c r="L52" s="229">
        <f t="shared" si="25"/>
        <v>9.2568504481932087E-4</v>
      </c>
      <c r="M52" s="87"/>
      <c r="N52" s="83"/>
      <c r="P52" s="49"/>
      <c r="Q52" s="254">
        <f t="shared" ref="Q52:Q53" si="38">(J52/C52)*10</f>
        <v>28.19230769230769</v>
      </c>
      <c r="R52" s="92"/>
    </row>
    <row r="53" spans="1:18" ht="20.100000000000001" customHeight="1" x14ac:dyDescent="0.25">
      <c r="A53" s="57" t="s">
        <v>152</v>
      </c>
      <c r="B53" s="25">
        <v>11.89</v>
      </c>
      <c r="C53" s="223">
        <v>1.43</v>
      </c>
      <c r="D53" s="4">
        <f t="shared" si="22"/>
        <v>1.4558589445328765E-2</v>
      </c>
      <c r="E53" s="229">
        <f t="shared" si="23"/>
        <v>1.9606498937410023E-3</v>
      </c>
      <c r="F53" s="87">
        <f t="shared" ref="F53:F54" si="39">(C53-B53)/B53</f>
        <v>-0.87973086627418007</v>
      </c>
      <c r="G53" s="83">
        <f t="shared" ref="G53:G54" si="40">(E53-D53)/D53</f>
        <v>-0.86532693286641926</v>
      </c>
      <c r="I53" s="25">
        <v>3.8660000000000001</v>
      </c>
      <c r="J53" s="223">
        <v>0.68199999999999994</v>
      </c>
      <c r="K53" s="4">
        <f t="shared" si="24"/>
        <v>1.4118661027967076E-2</v>
      </c>
      <c r="L53" s="229">
        <f t="shared" si="25"/>
        <v>8.6127858194648952E-4</v>
      </c>
      <c r="M53" s="87">
        <f t="shared" ref="M53:M54" si="41">(J53-I53)/I53</f>
        <v>-0.82359027418520436</v>
      </c>
      <c r="N53" s="83">
        <f t="shared" ref="N53:N54" si="42">(L53-K53)/K53</f>
        <v>-0.93899714850860017</v>
      </c>
      <c r="P53" s="49">
        <f t="shared" ref="P53" si="43">(I53/B53)*10</f>
        <v>3.2514718250630779</v>
      </c>
      <c r="Q53" s="254">
        <f t="shared" si="38"/>
        <v>4.7692307692307692</v>
      </c>
      <c r="R53" s="92">
        <f t="shared" ref="R53" si="44">(Q53-P53)/P53</f>
        <v>0.46679135659994442</v>
      </c>
    </row>
    <row r="54" spans="1:18" ht="20.100000000000001" customHeight="1" x14ac:dyDescent="0.25">
      <c r="A54" s="57" t="s">
        <v>167</v>
      </c>
      <c r="B54" s="25">
        <v>0.69</v>
      </c>
      <c r="C54" s="223">
        <v>2.25</v>
      </c>
      <c r="D54" s="4">
        <f t="shared" si="22"/>
        <v>8.4486347496020588E-4</v>
      </c>
      <c r="E54" s="229">
        <f t="shared" si="23"/>
        <v>3.0849386439980807E-3</v>
      </c>
      <c r="F54" s="87">
        <f t="shared" si="39"/>
        <v>2.2608695652173916</v>
      </c>
      <c r="G54" s="83">
        <f t="shared" si="40"/>
        <v>2.6514049138452642</v>
      </c>
      <c r="I54" s="25">
        <v>0.29599999999999999</v>
      </c>
      <c r="J54" s="223">
        <v>0.624</v>
      </c>
      <c r="K54" s="4">
        <f t="shared" si="24"/>
        <v>1.0809942225241216E-3</v>
      </c>
      <c r="L54" s="229">
        <f t="shared" si="25"/>
        <v>7.8803201632640695E-4</v>
      </c>
      <c r="M54" s="87">
        <f t="shared" si="41"/>
        <v>1.1081081081081081</v>
      </c>
      <c r="N54" s="83">
        <f t="shared" si="42"/>
        <v>-0.2710118149509142</v>
      </c>
      <c r="P54" s="49">
        <f t="shared" si="35"/>
        <v>4.2898550724637676</v>
      </c>
      <c r="Q54" s="254">
        <f t="shared" si="36"/>
        <v>2.7733333333333334</v>
      </c>
      <c r="R54" s="92">
        <f t="shared" si="37"/>
        <v>-0.3535135135135134</v>
      </c>
    </row>
    <row r="55" spans="1:18" ht="20.100000000000001" customHeight="1" x14ac:dyDescent="0.25">
      <c r="A55" s="57" t="s">
        <v>212</v>
      </c>
      <c r="B55" s="25"/>
      <c r="C55" s="223">
        <v>0.9</v>
      </c>
      <c r="D55" s="4">
        <f t="shared" si="22"/>
        <v>0</v>
      </c>
      <c r="E55" s="229">
        <f t="shared" si="23"/>
        <v>1.2339754575992324E-3</v>
      </c>
      <c r="F55" s="87"/>
      <c r="G55" s="83"/>
      <c r="I55" s="25"/>
      <c r="J55" s="223">
        <v>0.621</v>
      </c>
      <c r="K55" s="4">
        <f t="shared" si="24"/>
        <v>0</v>
      </c>
      <c r="L55" s="229">
        <f t="shared" si="25"/>
        <v>7.8424340086329916E-4</v>
      </c>
      <c r="M55" s="87"/>
      <c r="N55" s="83"/>
      <c r="P55" s="49"/>
      <c r="Q55" s="254">
        <f t="shared" si="36"/>
        <v>6.8999999999999995</v>
      </c>
      <c r="R55" s="92"/>
    </row>
    <row r="56" spans="1:18" ht="20.100000000000001" customHeight="1" thickBot="1" x14ac:dyDescent="0.3">
      <c r="A56" s="14" t="s">
        <v>18</v>
      </c>
      <c r="B56" s="25">
        <f>B57-SUM(B39:B55)</f>
        <v>1.0999999999999091</v>
      </c>
      <c r="C56" s="223">
        <f>C57-SUM(C39:C55)</f>
        <v>3.0099999999997635</v>
      </c>
      <c r="D56" s="4">
        <f t="shared" si="22"/>
        <v>1.3468838006610864E-3</v>
      </c>
      <c r="E56" s="229">
        <f t="shared" si="23"/>
        <v>4.1269623637482196E-3</v>
      </c>
      <c r="F56" s="87">
        <f t="shared" si="31"/>
        <v>1.7363636363636477</v>
      </c>
      <c r="G56" s="83">
        <f t="shared" si="32"/>
        <v>2.0640819658849536</v>
      </c>
      <c r="I56" s="25">
        <f>I57-SUM(I39:I55)</f>
        <v>0.44299999999998363</v>
      </c>
      <c r="J56" s="223">
        <f>J57-SUM(J39:J55)</f>
        <v>0.88400000000001455</v>
      </c>
      <c r="K56" s="4">
        <f t="shared" si="24"/>
        <v>1.6178393262775953E-3</v>
      </c>
      <c r="L56" s="229">
        <f t="shared" si="25"/>
        <v>1.1163786897957614E-3</v>
      </c>
      <c r="M56" s="87">
        <f t="shared" si="33"/>
        <v>0.99548532731387629</v>
      </c>
      <c r="N56" s="83">
        <f t="shared" si="34"/>
        <v>-0.30995700768111456</v>
      </c>
      <c r="P56" s="49">
        <f t="shared" si="35"/>
        <v>4.0272727272729112</v>
      </c>
      <c r="Q56" s="254">
        <f t="shared" si="36"/>
        <v>2.9368770764122392</v>
      </c>
      <c r="R56" s="92">
        <f t="shared" si="37"/>
        <v>-0.2707528704168588</v>
      </c>
    </row>
    <row r="57" spans="1:18" ht="26.25" customHeight="1" thickBot="1" x14ac:dyDescent="0.3">
      <c r="A57" s="18" t="s">
        <v>19</v>
      </c>
      <c r="B57" s="61">
        <v>816.69999999999982</v>
      </c>
      <c r="C57" s="251">
        <v>729.34999999999991</v>
      </c>
      <c r="D57" s="58">
        <f>SUM(D39:D56)</f>
        <v>1</v>
      </c>
      <c r="E57" s="252">
        <f>SUM(E39:E56)</f>
        <v>1</v>
      </c>
      <c r="F57" s="97">
        <f t="shared" si="27"/>
        <v>-0.10695481817068682</v>
      </c>
      <c r="G57" s="99">
        <v>0</v>
      </c>
      <c r="H57" s="2"/>
      <c r="I57" s="61">
        <v>273.82199999999995</v>
      </c>
      <c r="J57" s="251">
        <v>791.846</v>
      </c>
      <c r="K57" s="58">
        <f>SUM(K39:K56)</f>
        <v>1.0000000000000002</v>
      </c>
      <c r="L57" s="252">
        <f>SUM(L39:L56)</f>
        <v>0.99999999999999989</v>
      </c>
      <c r="M57" s="97">
        <f t="shared" si="29"/>
        <v>1.8918275375974181</v>
      </c>
      <c r="N57" s="99">
        <v>0</v>
      </c>
      <c r="O57" s="2"/>
      <c r="P57" s="40">
        <f t="shared" si="26"/>
        <v>3.352785600587731</v>
      </c>
      <c r="Q57" s="244">
        <f t="shared" si="26"/>
        <v>10.856872557756908</v>
      </c>
      <c r="R57" s="98">
        <f t="shared" si="9"/>
        <v>2.238164872771387</v>
      </c>
    </row>
    <row r="59" spans="1:18" ht="15.75" thickBot="1" x14ac:dyDescent="0.3"/>
    <row r="60" spans="1:18" x14ac:dyDescent="0.25">
      <c r="A60" s="394" t="s">
        <v>16</v>
      </c>
      <c r="B60" s="378" t="s">
        <v>1</v>
      </c>
      <c r="C60" s="374"/>
      <c r="D60" s="378" t="s">
        <v>13</v>
      </c>
      <c r="E60" s="374"/>
      <c r="F60" s="397" t="s">
        <v>136</v>
      </c>
      <c r="G60" s="393"/>
      <c r="I60" s="398" t="s">
        <v>20</v>
      </c>
      <c r="J60" s="399"/>
      <c r="K60" s="378" t="s">
        <v>13</v>
      </c>
      <c r="L60" s="380"/>
      <c r="M60" s="392" t="s">
        <v>136</v>
      </c>
      <c r="N60" s="393"/>
      <c r="P60" s="373" t="s">
        <v>23</v>
      </c>
      <c r="Q60" s="374"/>
      <c r="R60" s="208" t="s">
        <v>0</v>
      </c>
    </row>
    <row r="61" spans="1:18" x14ac:dyDescent="0.25">
      <c r="A61" s="395"/>
      <c r="B61" s="381" t="str">
        <f>B5</f>
        <v>jan-mar</v>
      </c>
      <c r="C61" s="382"/>
      <c r="D61" s="381" t="str">
        <f>B5</f>
        <v>jan-mar</v>
      </c>
      <c r="E61" s="382"/>
      <c r="F61" s="381" t="str">
        <f>B5</f>
        <v>jan-mar</v>
      </c>
      <c r="G61" s="383"/>
      <c r="I61" s="371" t="str">
        <f>B5</f>
        <v>jan-mar</v>
      </c>
      <c r="J61" s="382"/>
      <c r="K61" s="381" t="str">
        <f>B5</f>
        <v>jan-mar</v>
      </c>
      <c r="L61" s="372"/>
      <c r="M61" s="382" t="str">
        <f>B5</f>
        <v>jan-mar</v>
      </c>
      <c r="N61" s="383"/>
      <c r="P61" s="371" t="str">
        <f>B5</f>
        <v>jan-mar</v>
      </c>
      <c r="Q61" s="372"/>
      <c r="R61" s="209" t="str">
        <f>R37</f>
        <v>2018/2017</v>
      </c>
    </row>
    <row r="62" spans="1:18" ht="19.5" customHeight="1" thickBot="1" x14ac:dyDescent="0.3">
      <c r="A62" s="396"/>
      <c r="B62" s="148">
        <f>B6</f>
        <v>2017</v>
      </c>
      <c r="C62" s="213">
        <f>C6</f>
        <v>2018</v>
      </c>
      <c r="D62" s="148">
        <f>B6</f>
        <v>2017</v>
      </c>
      <c r="E62" s="213">
        <f>C6</f>
        <v>2018</v>
      </c>
      <c r="F62" s="148" t="s">
        <v>1</v>
      </c>
      <c r="G62" s="212" t="s">
        <v>15</v>
      </c>
      <c r="I62" s="36">
        <f>B6</f>
        <v>2017</v>
      </c>
      <c r="J62" s="213">
        <f>C6</f>
        <v>2018</v>
      </c>
      <c r="K62" s="148">
        <f>B6</f>
        <v>2017</v>
      </c>
      <c r="L62" s="213">
        <f>C6</f>
        <v>2018</v>
      </c>
      <c r="M62" s="37">
        <v>1000</v>
      </c>
      <c r="N62" s="212" t="s">
        <v>15</v>
      </c>
      <c r="P62" s="36">
        <f>B6</f>
        <v>2017</v>
      </c>
      <c r="Q62" s="213">
        <f>C6</f>
        <v>2018</v>
      </c>
      <c r="R62" s="210" t="s">
        <v>24</v>
      </c>
    </row>
    <row r="63" spans="1:18" ht="20.100000000000001" customHeight="1" x14ac:dyDescent="0.25">
      <c r="A63" s="57" t="s">
        <v>146</v>
      </c>
      <c r="B63" s="59">
        <v>145.91999999999999</v>
      </c>
      <c r="C63" s="245">
        <v>477.48</v>
      </c>
      <c r="D63" s="4">
        <f>B63/$B$91</f>
        <v>8.8665820031232329E-2</v>
      </c>
      <c r="E63" s="247">
        <f>C63/$C$91</f>
        <v>0.23203984935001812</v>
      </c>
      <c r="F63" s="100">
        <f t="shared" ref="F63:F69" si="45">(C63-B63)/B63</f>
        <v>2.2722039473684217</v>
      </c>
      <c r="G63" s="101">
        <f t="shared" ref="G63:G69" si="46">(E63-D63)/D63</f>
        <v>1.6170157707703219</v>
      </c>
      <c r="I63" s="25">
        <v>131.55099999999999</v>
      </c>
      <c r="J63" s="245">
        <v>316.36699999999996</v>
      </c>
      <c r="K63" s="63">
        <f>I63/$I$91</f>
        <v>0.11173074750741682</v>
      </c>
      <c r="L63" s="247">
        <f>J63/$J$91</f>
        <v>0.29743580583050022</v>
      </c>
      <c r="M63" s="100">
        <f t="shared" ref="M63:M69" si="47">(J63-I63)/I63</f>
        <v>1.4049000007601613</v>
      </c>
      <c r="N63" s="101">
        <f t="shared" ref="N63:N69" si="48">(L63-K63)/K63</f>
        <v>1.6620765766447241</v>
      </c>
      <c r="P63" s="64">
        <f t="shared" ref="P63:Q91" si="49">(I63/B63)*10</f>
        <v>9.0152823464912277</v>
      </c>
      <c r="Q63" s="249">
        <f t="shared" si="49"/>
        <v>6.6257644299237652</v>
      </c>
      <c r="R63" s="104">
        <f t="shared" si="9"/>
        <v>-0.26505192236130787</v>
      </c>
    </row>
    <row r="64" spans="1:18" ht="20.100000000000001" customHeight="1" x14ac:dyDescent="0.25">
      <c r="A64" s="57" t="s">
        <v>151</v>
      </c>
      <c r="B64" s="25">
        <v>374.65000000000003</v>
      </c>
      <c r="C64" s="223">
        <v>156.04999999999998</v>
      </c>
      <c r="D64" s="4">
        <f t="shared" ref="D64:D90" si="50">B64/$B$91</f>
        <v>0.22764973598342378</v>
      </c>
      <c r="E64" s="229">
        <f t="shared" ref="E64:E90" si="51">C64/$C$91</f>
        <v>7.583525695541242E-2</v>
      </c>
      <c r="F64" s="102">
        <f t="shared" si="45"/>
        <v>-0.58347791271853744</v>
      </c>
      <c r="G64" s="83">
        <f t="shared" si="46"/>
        <v>-0.66687746582348628</v>
      </c>
      <c r="I64" s="25">
        <v>492.96300000000002</v>
      </c>
      <c r="J64" s="223">
        <v>147.762</v>
      </c>
      <c r="K64" s="31">
        <f t="shared" ref="K64:K91" si="52">I64/$I$91</f>
        <v>0.41869027588918917</v>
      </c>
      <c r="L64" s="229">
        <f t="shared" ref="L64:L91" si="53">J64/$J$91</f>
        <v>0.13892001865278736</v>
      </c>
      <c r="M64" s="102">
        <f t="shared" si="47"/>
        <v>-0.70025742297089233</v>
      </c>
      <c r="N64" s="83">
        <f t="shared" si="48"/>
        <v>-0.66820337931718765</v>
      </c>
      <c r="P64" s="62">
        <f t="shared" si="49"/>
        <v>13.157960763379153</v>
      </c>
      <c r="Q64" s="236">
        <f t="shared" si="49"/>
        <v>9.4688881768663897</v>
      </c>
      <c r="R64" s="92">
        <f t="shared" si="9"/>
        <v>-0.28036810968308107</v>
      </c>
    </row>
    <row r="65" spans="1:18" ht="20.100000000000001" customHeight="1" x14ac:dyDescent="0.25">
      <c r="A65" s="57" t="s">
        <v>143</v>
      </c>
      <c r="B65" s="25">
        <v>342.45</v>
      </c>
      <c r="C65" s="223">
        <v>326.62</v>
      </c>
      <c r="D65" s="4">
        <f t="shared" si="50"/>
        <v>0.20808395058727736</v>
      </c>
      <c r="E65" s="229">
        <f t="shared" si="51"/>
        <v>0.15872676467014937</v>
      </c>
      <c r="F65" s="102">
        <f t="shared" si="45"/>
        <v>-4.6225726383413594E-2</v>
      </c>
      <c r="G65" s="83">
        <f t="shared" si="46"/>
        <v>-0.23719842773950955</v>
      </c>
      <c r="I65" s="25">
        <v>136.374</v>
      </c>
      <c r="J65" s="223">
        <v>146.88300000000001</v>
      </c>
      <c r="K65" s="31">
        <f t="shared" si="52"/>
        <v>0.11582708577339938</v>
      </c>
      <c r="L65" s="229">
        <f t="shared" si="53"/>
        <v>0.13809361743734769</v>
      </c>
      <c r="M65" s="102">
        <f t="shared" si="47"/>
        <v>7.7060143429099504E-2</v>
      </c>
      <c r="N65" s="83">
        <f t="shared" si="48"/>
        <v>0.19223941891717691</v>
      </c>
      <c r="P65" s="62">
        <f t="shared" si="49"/>
        <v>3.9823039859833553</v>
      </c>
      <c r="Q65" s="236">
        <f t="shared" si="49"/>
        <v>4.4970608046047396</v>
      </c>
      <c r="R65" s="92">
        <f t="shared" si="9"/>
        <v>0.12926105602013069</v>
      </c>
    </row>
    <row r="66" spans="1:18" ht="20.100000000000001" customHeight="1" x14ac:dyDescent="0.25">
      <c r="A66" s="57" t="s">
        <v>147</v>
      </c>
      <c r="B66" s="25">
        <v>51.62</v>
      </c>
      <c r="C66" s="223">
        <v>145.27000000000004</v>
      </c>
      <c r="D66" s="4">
        <f t="shared" si="50"/>
        <v>3.1366019942517906E-2</v>
      </c>
      <c r="E66" s="229">
        <f t="shared" si="51"/>
        <v>7.0596525331065474E-2</v>
      </c>
      <c r="F66" s="102">
        <f t="shared" si="45"/>
        <v>1.8142192948469593</v>
      </c>
      <c r="G66" s="83">
        <f t="shared" si="46"/>
        <v>1.2507326546511894</v>
      </c>
      <c r="I66" s="25">
        <v>27.234000000000002</v>
      </c>
      <c r="J66" s="223">
        <v>72.308999999999997</v>
      </c>
      <c r="K66" s="31">
        <f t="shared" si="52"/>
        <v>2.3130764324231591E-2</v>
      </c>
      <c r="L66" s="229">
        <f t="shared" si="53"/>
        <v>6.7982076777279687E-2</v>
      </c>
      <c r="M66" s="102">
        <f t="shared" si="47"/>
        <v>1.6551002423441283</v>
      </c>
      <c r="N66" s="83">
        <f t="shared" si="48"/>
        <v>1.9390328751939359</v>
      </c>
      <c r="P66" s="62">
        <f t="shared" si="49"/>
        <v>5.2758620689655178</v>
      </c>
      <c r="Q66" s="236">
        <f t="shared" si="49"/>
        <v>4.9775590280167945</v>
      </c>
      <c r="R66" s="92">
        <f t="shared" si="9"/>
        <v>-5.654109926479068E-2</v>
      </c>
    </row>
    <row r="67" spans="1:18" ht="20.100000000000001" customHeight="1" x14ac:dyDescent="0.25">
      <c r="A67" s="57" t="s">
        <v>160</v>
      </c>
      <c r="B67" s="25">
        <v>25.86</v>
      </c>
      <c r="C67" s="223">
        <v>14.27</v>
      </c>
      <c r="D67" s="4">
        <f t="shared" si="50"/>
        <v>1.5713391625600797E-2</v>
      </c>
      <c r="E67" s="229">
        <f t="shared" si="51"/>
        <v>6.9347588385372336E-3</v>
      </c>
      <c r="F67" s="102">
        <f t="shared" si="45"/>
        <v>-0.44818252126836816</v>
      </c>
      <c r="G67" s="83">
        <f t="shared" si="46"/>
        <v>-0.55867205478167514</v>
      </c>
      <c r="I67" s="25">
        <v>77.253999999999991</v>
      </c>
      <c r="J67" s="223">
        <v>66.972999999999999</v>
      </c>
      <c r="K67" s="31">
        <f t="shared" si="52"/>
        <v>6.5614454986567788E-2</v>
      </c>
      <c r="L67" s="229">
        <f t="shared" si="53"/>
        <v>6.2965379524053067E-2</v>
      </c>
      <c r="M67" s="102">
        <f t="shared" si="47"/>
        <v>-0.13308048774173498</v>
      </c>
      <c r="N67" s="83">
        <f t="shared" si="48"/>
        <v>-4.0373351619807332E-2</v>
      </c>
      <c r="P67" s="62">
        <f t="shared" si="49"/>
        <v>29.873936581593192</v>
      </c>
      <c r="Q67" s="236">
        <f t="shared" si="49"/>
        <v>46.932725998598457</v>
      </c>
      <c r="R67" s="92">
        <f t="shared" ref="R67:R69" si="54">(Q67-P67)/P67</f>
        <v>0.57102582950236391</v>
      </c>
    </row>
    <row r="68" spans="1:18" ht="20.100000000000001" customHeight="1" x14ac:dyDescent="0.25">
      <c r="A68" s="57" t="s">
        <v>181</v>
      </c>
      <c r="B68" s="25">
        <v>5.94</v>
      </c>
      <c r="C68" s="223">
        <v>180</v>
      </c>
      <c r="D68" s="4">
        <f t="shared" si="50"/>
        <v>3.6093405358108561E-3</v>
      </c>
      <c r="E68" s="229">
        <f t="shared" si="51"/>
        <v>8.7474182966832667E-2</v>
      </c>
      <c r="F68" s="102">
        <f t="shared" si="45"/>
        <v>29.303030303030301</v>
      </c>
      <c r="G68" s="83">
        <f t="shared" si="46"/>
        <v>23.235502884512712</v>
      </c>
      <c r="I68" s="25">
        <v>2.508</v>
      </c>
      <c r="J68" s="223">
        <v>34.038000000000004</v>
      </c>
      <c r="K68" s="31">
        <f t="shared" si="52"/>
        <v>2.1301298716741141E-3</v>
      </c>
      <c r="L68" s="229">
        <f t="shared" si="53"/>
        <v>3.2001188363067479E-2</v>
      </c>
      <c r="M68" s="102">
        <f t="shared" si="47"/>
        <v>12.571770334928232</v>
      </c>
      <c r="N68" s="83">
        <f t="shared" si="48"/>
        <v>14.023116096633615</v>
      </c>
      <c r="P68" s="62">
        <f t="shared" si="49"/>
        <v>4.2222222222222223</v>
      </c>
      <c r="Q68" s="236">
        <f t="shared" si="49"/>
        <v>1.8910000000000002</v>
      </c>
      <c r="R68" s="92">
        <f t="shared" si="54"/>
        <v>-0.55213157894736842</v>
      </c>
    </row>
    <row r="69" spans="1:18" ht="20.100000000000001" customHeight="1" x14ac:dyDescent="0.25">
      <c r="A69" s="57" t="s">
        <v>162</v>
      </c>
      <c r="B69" s="25">
        <v>12.04</v>
      </c>
      <c r="C69" s="223">
        <v>66.31</v>
      </c>
      <c r="D69" s="4">
        <f t="shared" si="50"/>
        <v>7.3159023655156065E-3</v>
      </c>
      <c r="E69" s="229">
        <f t="shared" si="51"/>
        <v>3.2224517069614857E-2</v>
      </c>
      <c r="F69" s="102">
        <f t="shared" si="45"/>
        <v>4.5074750830564794</v>
      </c>
      <c r="G69" s="83">
        <f t="shared" si="46"/>
        <v>3.4047221326393076</v>
      </c>
      <c r="I69" s="25">
        <v>8.1440000000000001</v>
      </c>
      <c r="J69" s="223">
        <v>33.9</v>
      </c>
      <c r="K69" s="31">
        <f t="shared" si="52"/>
        <v>6.916976744383567E-3</v>
      </c>
      <c r="L69" s="229">
        <f t="shared" si="53"/>
        <v>3.187144619272541E-2</v>
      </c>
      <c r="M69" s="102">
        <f t="shared" si="47"/>
        <v>3.1625736738703338</v>
      </c>
      <c r="N69" s="83">
        <f t="shared" si="48"/>
        <v>3.6077133653231268</v>
      </c>
      <c r="P69" s="62">
        <f t="shared" si="49"/>
        <v>6.764119601328904</v>
      </c>
      <c r="Q69" s="236">
        <f t="shared" si="49"/>
        <v>5.1123510782687376</v>
      </c>
      <c r="R69" s="92">
        <f t="shared" si="54"/>
        <v>-0.24419564117932716</v>
      </c>
    </row>
    <row r="70" spans="1:18" ht="20.100000000000001" customHeight="1" x14ac:dyDescent="0.25">
      <c r="A70" s="57" t="s">
        <v>159</v>
      </c>
      <c r="B70" s="25">
        <v>210.08</v>
      </c>
      <c r="C70" s="223">
        <v>89.640000000000015</v>
      </c>
      <c r="D70" s="4">
        <f t="shared" si="50"/>
        <v>0.12765155888268429</v>
      </c>
      <c r="E70" s="229">
        <f t="shared" si="51"/>
        <v>4.3562143117482674E-2</v>
      </c>
      <c r="F70" s="102">
        <f t="shared" ref="F70:F89" si="55">(C70-B70)/B70</f>
        <v>-0.5733054074638233</v>
      </c>
      <c r="G70" s="83">
        <f t="shared" ref="G70:G89" si="56">(E70-D70)/D70</f>
        <v>-0.65874178506885583</v>
      </c>
      <c r="I70" s="25">
        <v>67.936000000000007</v>
      </c>
      <c r="J70" s="223">
        <v>32.747999999999998</v>
      </c>
      <c r="K70" s="31">
        <f t="shared" si="52"/>
        <v>5.7700360032716363E-2</v>
      </c>
      <c r="L70" s="229">
        <f t="shared" si="53"/>
        <v>3.0788381118565532E-2</v>
      </c>
      <c r="M70" s="102">
        <f>(J70-I70)/I70</f>
        <v>-0.51795807819123885</v>
      </c>
      <c r="N70" s="83">
        <f>(L70-K70)/K70</f>
        <v>-0.46640920262701341</v>
      </c>
      <c r="P70" s="62">
        <f t="shared" ref="P70:P90" si="57">(I70/B70)*10</f>
        <v>3.2338156892612342</v>
      </c>
      <c r="Q70" s="236">
        <f t="shared" ref="Q70:Q90" si="58">(J70/C70)*10</f>
        <v>3.6532797858099055</v>
      </c>
      <c r="R70" s="92">
        <f t="shared" ref="R70:R90" si="59">(Q70-P70)/P70</f>
        <v>0.12971181318144262</v>
      </c>
    </row>
    <row r="71" spans="1:18" ht="20.100000000000001" customHeight="1" x14ac:dyDescent="0.25">
      <c r="A71" s="57" t="s">
        <v>150</v>
      </c>
      <c r="B71" s="25">
        <v>121.41999999999999</v>
      </c>
      <c r="C71" s="223">
        <v>68.839999999999989</v>
      </c>
      <c r="D71" s="4">
        <f t="shared" si="50"/>
        <v>7.3778809403729648E-2</v>
      </c>
      <c r="E71" s="229">
        <f t="shared" si="51"/>
        <v>3.3454015307981998E-2</v>
      </c>
      <c r="F71" s="102">
        <f t="shared" ref="F71:F87" si="60">(C71-B71)/B71</f>
        <v>-0.43304233239993417</v>
      </c>
      <c r="G71" s="83">
        <f t="shared" ref="G71:G87" si="61">(E71-D71)/D71</f>
        <v>-0.54656336177890619</v>
      </c>
      <c r="I71" s="25">
        <v>43.756999999999998</v>
      </c>
      <c r="J71" s="223">
        <v>32.714999999999996</v>
      </c>
      <c r="K71" s="31">
        <f t="shared" si="52"/>
        <v>3.7164311321708221E-2</v>
      </c>
      <c r="L71" s="229">
        <f t="shared" si="53"/>
        <v>3.0757355816961995E-2</v>
      </c>
      <c r="M71" s="102">
        <f t="shared" ref="M71:M87" si="62">(J71-I71)/I71</f>
        <v>-0.2523481957172567</v>
      </c>
      <c r="N71" s="83">
        <f t="shared" ref="N71:N87" si="63">(L71-K71)/K71</f>
        <v>-0.17239537817034239</v>
      </c>
      <c r="P71" s="62">
        <f t="shared" ref="P71:P87" si="64">(I71/B71)*10</f>
        <v>3.6037720309668919</v>
      </c>
      <c r="Q71" s="236">
        <f t="shared" ref="Q71:Q88" si="65">(J71/C71)*10</f>
        <v>4.7523242300987798</v>
      </c>
      <c r="R71" s="92">
        <f t="shared" ref="R71:R87" si="66">(Q71-P71)/P71</f>
        <v>0.31870833927964398</v>
      </c>
    </row>
    <row r="72" spans="1:18" ht="20.100000000000001" customHeight="1" x14ac:dyDescent="0.25">
      <c r="A72" s="57" t="s">
        <v>164</v>
      </c>
      <c r="B72" s="25">
        <v>23.299999999999997</v>
      </c>
      <c r="C72" s="223">
        <v>105.30000000000001</v>
      </c>
      <c r="D72" s="4">
        <f t="shared" si="50"/>
        <v>1.4157850923298474E-2</v>
      </c>
      <c r="E72" s="229">
        <f t="shared" si="51"/>
        <v>5.1172397035597117E-2</v>
      </c>
      <c r="F72" s="102">
        <f t="shared" si="60"/>
        <v>3.519313304721031</v>
      </c>
      <c r="G72" s="83">
        <f t="shared" si="61"/>
        <v>2.6144184108752468</v>
      </c>
      <c r="I72" s="25">
        <v>21.880000000000003</v>
      </c>
      <c r="J72" s="223">
        <v>30.338999999999999</v>
      </c>
      <c r="K72" s="31">
        <f t="shared" si="52"/>
        <v>1.8583429661973534E-2</v>
      </c>
      <c r="L72" s="229">
        <f t="shared" si="53"/>
        <v>2.8523534101507261E-2</v>
      </c>
      <c r="M72" s="102">
        <f t="shared" si="62"/>
        <v>0.38660877513711128</v>
      </c>
      <c r="N72" s="83">
        <f t="shared" si="63"/>
        <v>0.53489073977952151</v>
      </c>
      <c r="P72" s="62">
        <f t="shared" si="64"/>
        <v>9.3905579399141654</v>
      </c>
      <c r="Q72" s="236">
        <f t="shared" si="65"/>
        <v>2.8811965811965807</v>
      </c>
      <c r="R72" s="92">
        <f t="shared" si="66"/>
        <v>-0.69318153408647021</v>
      </c>
    </row>
    <row r="73" spans="1:18" ht="20.100000000000001" customHeight="1" x14ac:dyDescent="0.25">
      <c r="A73" s="57" t="s">
        <v>154</v>
      </c>
      <c r="B73" s="25">
        <v>28.119999999999997</v>
      </c>
      <c r="C73" s="223">
        <v>115.40000000000002</v>
      </c>
      <c r="D73" s="4">
        <f t="shared" si="50"/>
        <v>1.7086642401852065E-2</v>
      </c>
      <c r="E73" s="229">
        <f t="shared" si="51"/>
        <v>5.608067063540273E-2</v>
      </c>
      <c r="F73" s="102">
        <f t="shared" si="60"/>
        <v>3.1038406827880527</v>
      </c>
      <c r="G73" s="83">
        <f t="shared" si="61"/>
        <v>2.2821352092745855</v>
      </c>
      <c r="I73" s="25">
        <v>13.48</v>
      </c>
      <c r="J73" s="223">
        <v>25.558000000000003</v>
      </c>
      <c r="K73" s="31">
        <f t="shared" si="52"/>
        <v>1.1449023393208557E-2</v>
      </c>
      <c r="L73" s="229">
        <f t="shared" si="53"/>
        <v>2.4028626011612864E-2</v>
      </c>
      <c r="M73" s="102">
        <f t="shared" si="62"/>
        <v>0.89599406528189929</v>
      </c>
      <c r="N73" s="83">
        <f t="shared" si="63"/>
        <v>1.0987489662975445</v>
      </c>
      <c r="P73" s="62">
        <f t="shared" si="64"/>
        <v>4.7937411095305835</v>
      </c>
      <c r="Q73" s="236">
        <f t="shared" si="65"/>
        <v>2.2147313691507797</v>
      </c>
      <c r="R73" s="92">
        <f t="shared" si="66"/>
        <v>-0.53799520696943681</v>
      </c>
    </row>
    <row r="74" spans="1:18" ht="20.100000000000001" customHeight="1" x14ac:dyDescent="0.25">
      <c r="A74" s="57" t="s">
        <v>178</v>
      </c>
      <c r="B74" s="25">
        <v>22.189999999999998</v>
      </c>
      <c r="C74" s="223">
        <v>27.18</v>
      </c>
      <c r="D74" s="4">
        <f t="shared" si="50"/>
        <v>1.3483378196909576E-2</v>
      </c>
      <c r="E74" s="229">
        <f t="shared" si="51"/>
        <v>1.3208601627991732E-2</v>
      </c>
      <c r="F74" s="102">
        <f t="shared" si="60"/>
        <v>0.22487607030193793</v>
      </c>
      <c r="G74" s="83">
        <f t="shared" si="61"/>
        <v>-2.0378911345883908E-2</v>
      </c>
      <c r="I74" s="25">
        <v>9.4420000000000002</v>
      </c>
      <c r="J74" s="223">
        <v>22.099</v>
      </c>
      <c r="K74" s="31">
        <f t="shared" si="52"/>
        <v>8.0194123797236797E-3</v>
      </c>
      <c r="L74" s="229">
        <f t="shared" si="53"/>
        <v>2.0776610307169287E-2</v>
      </c>
      <c r="M74" s="102">
        <f t="shared" si="62"/>
        <v>1.3404998940902351</v>
      </c>
      <c r="N74" s="83">
        <f t="shared" si="63"/>
        <v>1.590789614423741</v>
      </c>
      <c r="P74" s="62">
        <f t="shared" si="64"/>
        <v>4.2550698512843628</v>
      </c>
      <c r="Q74" s="236">
        <f t="shared" si="65"/>
        <v>8.1306107431935253</v>
      </c>
      <c r="R74" s="92">
        <f t="shared" si="66"/>
        <v>0.91080546908985704</v>
      </c>
    </row>
    <row r="75" spans="1:18" ht="20.100000000000001" customHeight="1" x14ac:dyDescent="0.25">
      <c r="A75" s="57" t="s">
        <v>166</v>
      </c>
      <c r="B75" s="25">
        <v>55.169999999999995</v>
      </c>
      <c r="C75" s="223">
        <v>79.399999999999991</v>
      </c>
      <c r="D75" s="4">
        <f t="shared" si="50"/>
        <v>3.3523117400788706E-2</v>
      </c>
      <c r="E75" s="229">
        <f t="shared" si="51"/>
        <v>3.8585834042036186E-2</v>
      </c>
      <c r="F75" s="102">
        <f t="shared" si="60"/>
        <v>0.43918796447344571</v>
      </c>
      <c r="G75" s="83">
        <f t="shared" si="61"/>
        <v>0.15102165412362184</v>
      </c>
      <c r="I75" s="25">
        <v>14.329000000000001</v>
      </c>
      <c r="J75" s="223">
        <v>16.501000000000001</v>
      </c>
      <c r="K75" s="31">
        <f t="shared" si="52"/>
        <v>1.2170108026801589E-2</v>
      </c>
      <c r="L75" s="229">
        <f t="shared" si="53"/>
        <v>1.5513590962423659E-2</v>
      </c>
      <c r="M75" s="102">
        <f t="shared" si="62"/>
        <v>0.15158071044734459</v>
      </c>
      <c r="N75" s="83">
        <f t="shared" si="63"/>
        <v>0.27472910908094594</v>
      </c>
      <c r="P75" s="62">
        <f t="shared" si="64"/>
        <v>2.5972448794634766</v>
      </c>
      <c r="Q75" s="236">
        <f t="shared" si="65"/>
        <v>2.0782115869017637</v>
      </c>
      <c r="R75" s="92">
        <f t="shared" si="66"/>
        <v>-0.19983995219924419</v>
      </c>
    </row>
    <row r="76" spans="1:18" ht="20.100000000000001" customHeight="1" x14ac:dyDescent="0.25">
      <c r="A76" s="57" t="s">
        <v>209</v>
      </c>
      <c r="B76" s="25"/>
      <c r="C76" s="223">
        <v>43.2</v>
      </c>
      <c r="D76" s="4">
        <f t="shared" si="50"/>
        <v>0</v>
      </c>
      <c r="E76" s="229">
        <f t="shared" si="51"/>
        <v>2.0993803912039841E-2</v>
      </c>
      <c r="F76" s="102"/>
      <c r="G76" s="83"/>
      <c r="I76" s="25"/>
      <c r="J76" s="223">
        <v>14.840999999999999</v>
      </c>
      <c r="K76" s="31">
        <f t="shared" si="52"/>
        <v>0</v>
      </c>
      <c r="L76" s="229">
        <f t="shared" si="53"/>
        <v>1.3952924275700229E-2</v>
      </c>
      <c r="M76" s="102"/>
      <c r="N76" s="83"/>
      <c r="P76" s="62"/>
      <c r="Q76" s="236">
        <f t="shared" si="65"/>
        <v>3.4354166666666663</v>
      </c>
      <c r="R76" s="92"/>
    </row>
    <row r="77" spans="1:18" ht="20.100000000000001" customHeight="1" x14ac:dyDescent="0.25">
      <c r="A77" s="57" t="s">
        <v>177</v>
      </c>
      <c r="B77" s="25">
        <v>37.940000000000005</v>
      </c>
      <c r="C77" s="223">
        <v>49.7</v>
      </c>
      <c r="D77" s="4">
        <f t="shared" si="50"/>
        <v>2.3053599314589879E-2</v>
      </c>
      <c r="E77" s="229">
        <f t="shared" si="51"/>
        <v>2.41525938525088E-2</v>
      </c>
      <c r="F77" s="102">
        <f t="shared" si="60"/>
        <v>0.30996309963099622</v>
      </c>
      <c r="G77" s="83">
        <f t="shared" si="61"/>
        <v>4.7671277830503546E-2</v>
      </c>
      <c r="I77" s="25">
        <v>11.347999999999999</v>
      </c>
      <c r="J77" s="223">
        <v>12.200000000000001</v>
      </c>
      <c r="K77" s="31">
        <f t="shared" si="52"/>
        <v>9.638243135469635E-3</v>
      </c>
      <c r="L77" s="229">
        <f t="shared" si="53"/>
        <v>1.1469959986762538E-2</v>
      </c>
      <c r="M77" s="102">
        <f t="shared" si="62"/>
        <v>7.5079309129362198E-2</v>
      </c>
      <c r="N77" s="83">
        <f t="shared" si="63"/>
        <v>0.19004675702276216</v>
      </c>
      <c r="P77" s="62">
        <f t="shared" si="64"/>
        <v>2.9910384818133888</v>
      </c>
      <c r="Q77" s="236">
        <f t="shared" si="65"/>
        <v>2.4547283702213281</v>
      </c>
      <c r="R77" s="92">
        <f t="shared" si="66"/>
        <v>-0.1793056541575854</v>
      </c>
    </row>
    <row r="78" spans="1:18" ht="20.100000000000001" customHeight="1" x14ac:dyDescent="0.25">
      <c r="A78" s="57" t="s">
        <v>210</v>
      </c>
      <c r="B78" s="25">
        <v>4.58</v>
      </c>
      <c r="C78" s="223">
        <v>5.99</v>
      </c>
      <c r="D78" s="4">
        <f t="shared" si="50"/>
        <v>2.7829595377127474E-3</v>
      </c>
      <c r="E78" s="229">
        <f t="shared" si="51"/>
        <v>2.9109464220629317E-3</v>
      </c>
      <c r="F78" s="102">
        <f t="shared" si="60"/>
        <v>0.30786026200873368</v>
      </c>
      <c r="G78" s="83">
        <f t="shared" si="61"/>
        <v>4.5989488030923321E-2</v>
      </c>
      <c r="I78" s="25">
        <v>7.08</v>
      </c>
      <c r="J78" s="223">
        <v>9.3689999999999998</v>
      </c>
      <c r="K78" s="31">
        <f t="shared" si="52"/>
        <v>6.0132852836733367E-3</v>
      </c>
      <c r="L78" s="229">
        <f t="shared" si="53"/>
        <v>8.8083651734408366E-3</v>
      </c>
      <c r="M78" s="102">
        <f t="shared" si="62"/>
        <v>0.32330508474576269</v>
      </c>
      <c r="N78" s="83">
        <f t="shared" si="63"/>
        <v>0.46481744303008837</v>
      </c>
      <c r="P78" s="62">
        <f t="shared" si="64"/>
        <v>15.458515283842795</v>
      </c>
      <c r="Q78" s="236">
        <f t="shared" si="65"/>
        <v>15.641068447412355</v>
      </c>
      <c r="R78" s="92">
        <f t="shared" si="66"/>
        <v>1.1809230072720129E-2</v>
      </c>
    </row>
    <row r="79" spans="1:18" ht="20.100000000000001" customHeight="1" x14ac:dyDescent="0.25">
      <c r="A79" s="57" t="s">
        <v>211</v>
      </c>
      <c r="B79" s="25"/>
      <c r="C79" s="223">
        <v>19.350000000000001</v>
      </c>
      <c r="D79" s="4">
        <f t="shared" si="50"/>
        <v>0</v>
      </c>
      <c r="E79" s="229">
        <f t="shared" si="51"/>
        <v>9.4034746689345122E-3</v>
      </c>
      <c r="F79" s="102"/>
      <c r="G79" s="83"/>
      <c r="I79" s="25"/>
      <c r="J79" s="223">
        <v>8.0510000000000002</v>
      </c>
      <c r="K79" s="31">
        <f t="shared" si="52"/>
        <v>0</v>
      </c>
      <c r="L79" s="229">
        <f t="shared" si="53"/>
        <v>7.5692334306086215E-3</v>
      </c>
      <c r="M79" s="102"/>
      <c r="N79" s="83"/>
      <c r="P79" s="62"/>
      <c r="Q79" s="236">
        <f t="shared" si="65"/>
        <v>4.1607235142118864</v>
      </c>
      <c r="R79" s="92"/>
    </row>
    <row r="80" spans="1:18" ht="20.100000000000001" customHeight="1" x14ac:dyDescent="0.25">
      <c r="A80" s="57" t="s">
        <v>158</v>
      </c>
      <c r="B80" s="25">
        <v>30.19</v>
      </c>
      <c r="C80" s="223">
        <v>12.489999999999998</v>
      </c>
      <c r="D80" s="4">
        <f t="shared" si="50"/>
        <v>1.8344442891604335E-2</v>
      </c>
      <c r="E80" s="229">
        <f t="shared" si="51"/>
        <v>6.0697363625318882E-3</v>
      </c>
      <c r="F80" s="102">
        <f t="shared" si="60"/>
        <v>-0.58628684995031477</v>
      </c>
      <c r="G80" s="83">
        <f t="shared" si="61"/>
        <v>-0.66912397403413038</v>
      </c>
      <c r="I80" s="25">
        <v>24.225000000000005</v>
      </c>
      <c r="J80" s="223">
        <v>7.7290000000000001</v>
      </c>
      <c r="K80" s="31">
        <f t="shared" si="52"/>
        <v>2.0575118078670428E-2</v>
      </c>
      <c r="L80" s="229">
        <f t="shared" si="53"/>
        <v>7.2665016998104629E-3</v>
      </c>
      <c r="M80" s="102">
        <f t="shared" si="62"/>
        <v>-0.68094943240454087</v>
      </c>
      <c r="N80" s="83">
        <f t="shared" si="63"/>
        <v>-0.64683061977936274</v>
      </c>
      <c r="P80" s="62">
        <f t="shared" si="64"/>
        <v>8.0241801921165958</v>
      </c>
      <c r="Q80" s="236">
        <f t="shared" si="65"/>
        <v>6.1881505204163334</v>
      </c>
      <c r="R80" s="92">
        <f t="shared" si="66"/>
        <v>-0.22881211883851771</v>
      </c>
    </row>
    <row r="81" spans="1:18" ht="20.100000000000001" customHeight="1" x14ac:dyDescent="0.25">
      <c r="A81" s="57" t="s">
        <v>213</v>
      </c>
      <c r="B81" s="25">
        <v>1.35</v>
      </c>
      <c r="C81" s="223">
        <v>22.95</v>
      </c>
      <c r="D81" s="4">
        <f t="shared" si="50"/>
        <v>8.2030466722973999E-4</v>
      </c>
      <c r="E81" s="229">
        <f t="shared" si="51"/>
        <v>1.1152958328271165E-2</v>
      </c>
      <c r="F81" s="102">
        <f t="shared" si="60"/>
        <v>15.999999999999998</v>
      </c>
      <c r="G81" s="83">
        <f t="shared" si="61"/>
        <v>12.596117118211634</v>
      </c>
      <c r="I81" s="25">
        <v>0.495</v>
      </c>
      <c r="J81" s="223">
        <v>7.6580000000000004</v>
      </c>
      <c r="K81" s="31">
        <f t="shared" si="52"/>
        <v>4.2042036940936466E-4</v>
      </c>
      <c r="L81" s="229">
        <f t="shared" si="53"/>
        <v>7.1997502933301236E-3</v>
      </c>
      <c r="M81" s="102">
        <f t="shared" si="62"/>
        <v>14.470707070707071</v>
      </c>
      <c r="N81" s="83">
        <f t="shared" si="63"/>
        <v>16.125122418413802</v>
      </c>
      <c r="P81" s="62">
        <f t="shared" si="64"/>
        <v>3.6666666666666665</v>
      </c>
      <c r="Q81" s="236">
        <f t="shared" si="65"/>
        <v>3.33681917211329</v>
      </c>
      <c r="R81" s="92">
        <f t="shared" si="66"/>
        <v>-8.995840760546632E-2</v>
      </c>
    </row>
    <row r="82" spans="1:18" ht="20.100000000000001" customHeight="1" x14ac:dyDescent="0.25">
      <c r="A82" s="57" t="s">
        <v>214</v>
      </c>
      <c r="B82" s="25"/>
      <c r="C82" s="223">
        <v>11.129999999999999</v>
      </c>
      <c r="D82" s="4">
        <f t="shared" si="50"/>
        <v>0</v>
      </c>
      <c r="E82" s="229">
        <f t="shared" si="51"/>
        <v>5.4088203134491529E-3</v>
      </c>
      <c r="F82" s="102"/>
      <c r="G82" s="83"/>
      <c r="I82" s="25"/>
      <c r="J82" s="223">
        <v>3.625</v>
      </c>
      <c r="K82" s="31">
        <f t="shared" si="52"/>
        <v>0</v>
      </c>
      <c r="L82" s="229">
        <f t="shared" si="53"/>
        <v>3.4080823731159177E-3</v>
      </c>
      <c r="M82" s="102"/>
      <c r="N82" s="83"/>
      <c r="P82" s="62"/>
      <c r="Q82" s="236">
        <f t="shared" si="65"/>
        <v>3.2569631626235402</v>
      </c>
      <c r="R82" s="92"/>
    </row>
    <row r="83" spans="1:18" ht="20.100000000000001" customHeight="1" x14ac:dyDescent="0.25">
      <c r="A83" s="57" t="s">
        <v>185</v>
      </c>
      <c r="B83" s="25">
        <v>0.9</v>
      </c>
      <c r="C83" s="223">
        <v>4.16</v>
      </c>
      <c r="D83" s="4">
        <f t="shared" si="50"/>
        <v>5.4686977815316003E-4</v>
      </c>
      <c r="E83" s="229">
        <f t="shared" si="51"/>
        <v>2.0216255619001327E-3</v>
      </c>
      <c r="F83" s="102">
        <f t="shared" si="60"/>
        <v>3.6222222222222222</v>
      </c>
      <c r="G83" s="83">
        <f t="shared" si="61"/>
        <v>2.6967220399843388</v>
      </c>
      <c r="I83" s="25">
        <v>0.6</v>
      </c>
      <c r="J83" s="223">
        <v>3.4019999999999997</v>
      </c>
      <c r="K83" s="31">
        <f t="shared" si="52"/>
        <v>5.0960044776892689E-4</v>
      </c>
      <c r="L83" s="229">
        <f t="shared" si="53"/>
        <v>3.1984265471283724E-3</v>
      </c>
      <c r="M83" s="102">
        <f t="shared" si="62"/>
        <v>4.67</v>
      </c>
      <c r="N83" s="83">
        <f t="shared" si="63"/>
        <v>5.2763417126718588</v>
      </c>
      <c r="P83" s="62">
        <f t="shared" si="64"/>
        <v>6.6666666666666661</v>
      </c>
      <c r="Q83" s="236">
        <f t="shared" si="65"/>
        <v>8.1778846153846132</v>
      </c>
      <c r="R83" s="92">
        <f t="shared" si="66"/>
        <v>0.22668269230769209</v>
      </c>
    </row>
    <row r="84" spans="1:18" ht="20.100000000000001" customHeight="1" x14ac:dyDescent="0.25">
      <c r="A84" s="57" t="s">
        <v>194</v>
      </c>
      <c r="B84" s="25"/>
      <c r="C84" s="223">
        <v>3.33</v>
      </c>
      <c r="D84" s="4">
        <f t="shared" si="50"/>
        <v>0</v>
      </c>
      <c r="E84" s="229">
        <f t="shared" si="51"/>
        <v>1.6182723848864045E-3</v>
      </c>
      <c r="F84" s="102"/>
      <c r="G84" s="83"/>
      <c r="I84" s="25"/>
      <c r="J84" s="223">
        <v>3.18</v>
      </c>
      <c r="K84" s="31">
        <f t="shared" si="52"/>
        <v>0</v>
      </c>
      <c r="L84" s="229">
        <f t="shared" si="53"/>
        <v>2.9897108817954808E-3</v>
      </c>
      <c r="M84" s="102"/>
      <c r="N84" s="83"/>
      <c r="P84" s="62"/>
      <c r="Q84" s="236">
        <f t="shared" si="65"/>
        <v>9.5495495495495497</v>
      </c>
      <c r="R84" s="92"/>
    </row>
    <row r="85" spans="1:18" ht="20.100000000000001" customHeight="1" x14ac:dyDescent="0.25">
      <c r="A85" s="57" t="s">
        <v>180</v>
      </c>
      <c r="B85" s="25">
        <v>14.27</v>
      </c>
      <c r="C85" s="223">
        <v>5.0999999999999996</v>
      </c>
      <c r="D85" s="4">
        <f t="shared" si="50"/>
        <v>8.6709241491617697E-3</v>
      </c>
      <c r="E85" s="229">
        <f t="shared" si="51"/>
        <v>2.4784351840602585E-3</v>
      </c>
      <c r="F85" s="102">
        <f t="shared" si="60"/>
        <v>-0.64260686755430974</v>
      </c>
      <c r="G85" s="83">
        <f t="shared" si="61"/>
        <v>-0.71416712435434548</v>
      </c>
      <c r="I85" s="25">
        <v>35.643999999999991</v>
      </c>
      <c r="J85" s="223">
        <v>2.4380000000000002</v>
      </c>
      <c r="K85" s="31">
        <f t="shared" si="52"/>
        <v>3.0273663933792709E-2</v>
      </c>
      <c r="L85" s="229">
        <f t="shared" si="53"/>
        <v>2.2921116760432022E-3</v>
      </c>
      <c r="M85" s="102">
        <f t="shared" si="62"/>
        <v>-0.93160139153854782</v>
      </c>
      <c r="N85" s="83">
        <f t="shared" si="63"/>
        <v>-0.92428694190911409</v>
      </c>
      <c r="P85" s="62">
        <f t="shared" si="64"/>
        <v>24.97827610371408</v>
      </c>
      <c r="Q85" s="236">
        <f t="shared" si="65"/>
        <v>4.7803921568627459</v>
      </c>
      <c r="R85" s="92">
        <f t="shared" si="66"/>
        <v>-0.8086180112264858</v>
      </c>
    </row>
    <row r="86" spans="1:18" ht="20.100000000000001" customHeight="1" x14ac:dyDescent="0.25">
      <c r="A86" s="57" t="s">
        <v>207</v>
      </c>
      <c r="B86" s="25">
        <v>0.18</v>
      </c>
      <c r="C86" s="223">
        <v>5.18</v>
      </c>
      <c r="D86" s="4">
        <f t="shared" si="50"/>
        <v>1.09373955630632E-4</v>
      </c>
      <c r="E86" s="229">
        <f t="shared" si="51"/>
        <v>2.5173125987121843E-3</v>
      </c>
      <c r="F86" s="102">
        <f t="shared" si="60"/>
        <v>27.777777777777779</v>
      </c>
      <c r="G86" s="83">
        <f t="shared" si="61"/>
        <v>22.015649239325572</v>
      </c>
      <c r="I86" s="25">
        <v>2.4E-2</v>
      </c>
      <c r="J86" s="223">
        <v>2.0790000000000002</v>
      </c>
      <c r="K86" s="31">
        <f t="shared" si="52"/>
        <v>2.0384017910757075E-5</v>
      </c>
      <c r="L86" s="229">
        <f t="shared" si="53"/>
        <v>1.9545940010228949E-3</v>
      </c>
      <c r="M86" s="102">
        <f t="shared" si="62"/>
        <v>85.625</v>
      </c>
      <c r="N86" s="83">
        <f t="shared" si="63"/>
        <v>94.88855394359787</v>
      </c>
      <c r="P86" s="62">
        <f t="shared" si="64"/>
        <v>1.3333333333333333</v>
      </c>
      <c r="Q86" s="236">
        <f t="shared" si="65"/>
        <v>4.013513513513514</v>
      </c>
      <c r="R86" s="92">
        <f t="shared" si="66"/>
        <v>2.010135135135136</v>
      </c>
    </row>
    <row r="87" spans="1:18" ht="20.100000000000001" customHeight="1" x14ac:dyDescent="0.25">
      <c r="A87" s="57" t="s">
        <v>215</v>
      </c>
      <c r="B87" s="25">
        <v>0.02</v>
      </c>
      <c r="C87" s="223">
        <v>2.25</v>
      </c>
      <c r="D87" s="4">
        <f t="shared" si="50"/>
        <v>1.2152661736736889E-5</v>
      </c>
      <c r="E87" s="229">
        <f t="shared" si="51"/>
        <v>1.0934272870854083E-3</v>
      </c>
      <c r="F87" s="102">
        <f t="shared" si="60"/>
        <v>111.5</v>
      </c>
      <c r="G87" s="83">
        <f t="shared" si="61"/>
        <v>88.974304458753451</v>
      </c>
      <c r="I87" s="25">
        <v>5.1999999999999998E-2</v>
      </c>
      <c r="J87" s="223">
        <v>1.4970000000000001</v>
      </c>
      <c r="K87" s="31">
        <f t="shared" si="52"/>
        <v>4.4165372139973657E-5</v>
      </c>
      <c r="L87" s="229">
        <f t="shared" si="53"/>
        <v>1.4074205000150425E-3</v>
      </c>
      <c r="M87" s="102">
        <f t="shared" si="62"/>
        <v>27.78846153846154</v>
      </c>
      <c r="N87" s="83">
        <f t="shared" si="63"/>
        <v>30.867058553350208</v>
      </c>
      <c r="P87" s="62">
        <f t="shared" si="64"/>
        <v>25.999999999999996</v>
      </c>
      <c r="Q87" s="236">
        <f t="shared" si="65"/>
        <v>6.6533333333333333</v>
      </c>
      <c r="R87" s="92">
        <f t="shared" si="66"/>
        <v>-0.74410256410256415</v>
      </c>
    </row>
    <row r="88" spans="1:18" ht="20.100000000000001" customHeight="1" x14ac:dyDescent="0.25">
      <c r="A88" s="57" t="s">
        <v>216</v>
      </c>
      <c r="B88" s="25"/>
      <c r="C88" s="223">
        <v>3.52</v>
      </c>
      <c r="D88" s="4">
        <f t="shared" si="50"/>
        <v>0</v>
      </c>
      <c r="E88" s="229">
        <f t="shared" si="51"/>
        <v>1.7106062446847277E-3</v>
      </c>
      <c r="F88" s="102"/>
      <c r="G88" s="83"/>
      <c r="I88" s="25"/>
      <c r="J88" s="223">
        <v>1.452</v>
      </c>
      <c r="K88" s="31">
        <f t="shared" si="52"/>
        <v>0</v>
      </c>
      <c r="L88" s="229">
        <f t="shared" si="53"/>
        <v>1.3651132705556723E-3</v>
      </c>
      <c r="M88" s="102"/>
      <c r="N88" s="83"/>
      <c r="P88" s="62"/>
      <c r="Q88" s="236">
        <f t="shared" si="65"/>
        <v>4.125</v>
      </c>
      <c r="R88" s="92"/>
    </row>
    <row r="89" spans="1:18" ht="20.100000000000001" customHeight="1" x14ac:dyDescent="0.25">
      <c r="A89" s="57" t="s">
        <v>179</v>
      </c>
      <c r="B89" s="25">
        <v>0.52</v>
      </c>
      <c r="C89" s="223">
        <v>2.7</v>
      </c>
      <c r="D89" s="4">
        <f t="shared" si="50"/>
        <v>3.1596920515515912E-4</v>
      </c>
      <c r="E89" s="229">
        <f t="shared" si="51"/>
        <v>1.3121127445024901E-3</v>
      </c>
      <c r="F89" s="102">
        <f t="shared" si="55"/>
        <v>4.1923076923076925</v>
      </c>
      <c r="G89" s="83">
        <f t="shared" si="56"/>
        <v>3.1526602057886213</v>
      </c>
      <c r="I89" s="25">
        <v>0.47799999999999998</v>
      </c>
      <c r="J89" s="223">
        <v>1.262</v>
      </c>
      <c r="K89" s="31">
        <f t="shared" si="52"/>
        <v>4.0598169005591169E-4</v>
      </c>
      <c r="L89" s="229">
        <f t="shared" si="53"/>
        <v>1.1864827461716657E-3</v>
      </c>
      <c r="M89" s="102">
        <f t="shared" ref="M89:M90" si="67">(J89-I89)/I89</f>
        <v>1.6401673640167365</v>
      </c>
      <c r="N89" s="83">
        <f t="shared" ref="N89:N90" si="68">(L89-K89)/K89</f>
        <v>1.9225030961575229</v>
      </c>
      <c r="P89" s="62">
        <f t="shared" si="57"/>
        <v>9.1923076923076916</v>
      </c>
      <c r="Q89" s="236">
        <f t="shared" si="58"/>
        <v>4.674074074074074</v>
      </c>
      <c r="R89" s="92">
        <f t="shared" si="59"/>
        <v>-0.49152332248566555</v>
      </c>
    </row>
    <row r="90" spans="1:18" ht="20.100000000000001" customHeight="1" thickBot="1" x14ac:dyDescent="0.3">
      <c r="A90" s="14" t="s">
        <v>18</v>
      </c>
      <c r="B90" s="25">
        <f>B91-SUM(B63:B89)</f>
        <v>137.01999999999998</v>
      </c>
      <c r="C90" s="223">
        <f>C91-SUM(C63:C89)</f>
        <v>14.940000000000509</v>
      </c>
      <c r="D90" s="4">
        <f t="shared" si="50"/>
        <v>8.3257885558384412E-2</v>
      </c>
      <c r="E90" s="229">
        <f t="shared" si="51"/>
        <v>7.260357186247359E-3</v>
      </c>
      <c r="F90" s="102">
        <f>(C90-B90)/B90</f>
        <v>-0.89096482265362342</v>
      </c>
      <c r="G90" s="83">
        <f>(E90-D90)/D90</f>
        <v>-0.9127967622819817</v>
      </c>
      <c r="I90" s="25">
        <f>I91-SUM(I63:I89)</f>
        <v>50.595000000000255</v>
      </c>
      <c r="J90" s="223">
        <f>J91-SUM(J63:J89)</f>
        <v>6.6730000000000018</v>
      </c>
      <c r="K90" s="31">
        <f t="shared" si="52"/>
        <v>4.2972057758114975E-2</v>
      </c>
      <c r="L90" s="229">
        <f t="shared" si="53"/>
        <v>6.2736920484972479E-3</v>
      </c>
      <c r="M90" s="102">
        <f t="shared" si="67"/>
        <v>-0.86810949698586881</v>
      </c>
      <c r="N90" s="83">
        <f t="shared" si="68"/>
        <v>-0.85400531471378049</v>
      </c>
      <c r="P90" s="62">
        <f t="shared" si="57"/>
        <v>3.6925266384469611</v>
      </c>
      <c r="Q90" s="236">
        <f t="shared" si="58"/>
        <v>4.4665327978579477</v>
      </c>
      <c r="R90" s="92">
        <f t="shared" si="59"/>
        <v>0.20961423848699048</v>
      </c>
    </row>
    <row r="91" spans="1:18" ht="26.25" customHeight="1" thickBot="1" x14ac:dyDescent="0.3">
      <c r="A91" s="18" t="s">
        <v>19</v>
      </c>
      <c r="B91" s="23">
        <v>1645.73</v>
      </c>
      <c r="C91" s="242">
        <v>2057.7500000000009</v>
      </c>
      <c r="D91" s="20">
        <f>SUM(D63:D90)</f>
        <v>1</v>
      </c>
      <c r="E91" s="243">
        <f>SUM(E63:E90)</f>
        <v>0.99999999999999967</v>
      </c>
      <c r="F91" s="103">
        <f>(C91-B91)/B91</f>
        <v>0.25035698443851717</v>
      </c>
      <c r="G91" s="99">
        <v>0</v>
      </c>
      <c r="H91" s="2"/>
      <c r="I91" s="23">
        <v>1177.3929999999998</v>
      </c>
      <c r="J91" s="242">
        <v>1063.6480000000001</v>
      </c>
      <c r="K91" s="30">
        <f t="shared" si="52"/>
        <v>1</v>
      </c>
      <c r="L91" s="243">
        <f t="shared" si="53"/>
        <v>1</v>
      </c>
      <c r="M91" s="103">
        <f>(J91-I91)/I91</f>
        <v>-9.6607504885794018E-2</v>
      </c>
      <c r="N91" s="99">
        <f>(L91-K91)/K91</f>
        <v>0</v>
      </c>
      <c r="O91" s="2"/>
      <c r="P91" s="56">
        <f t="shared" si="49"/>
        <v>7.1542294301009264</v>
      </c>
      <c r="Q91" s="250">
        <f t="shared" si="49"/>
        <v>5.1689855424614253</v>
      </c>
      <c r="R91" s="98">
        <f>(Q91-P91)/P91</f>
        <v>-0.27749234310081311</v>
      </c>
    </row>
  </sheetData>
  <mergeCells count="45">
    <mergeCell ref="M60:N60"/>
    <mergeCell ref="P60:Q60"/>
    <mergeCell ref="B61:C61"/>
    <mergeCell ref="D61:E61"/>
    <mergeCell ref="F61:G61"/>
    <mergeCell ref="I61:J61"/>
    <mergeCell ref="K61:L61"/>
    <mergeCell ref="M61:N61"/>
    <mergeCell ref="P61:Q61"/>
    <mergeCell ref="K60:L60"/>
    <mergeCell ref="A60:A62"/>
    <mergeCell ref="B60:C60"/>
    <mergeCell ref="D60:E60"/>
    <mergeCell ref="F60:G60"/>
    <mergeCell ref="I60:J60"/>
    <mergeCell ref="M36:N36"/>
    <mergeCell ref="P36:Q36"/>
    <mergeCell ref="B37:C37"/>
    <mergeCell ref="D37:E37"/>
    <mergeCell ref="F37:G37"/>
    <mergeCell ref="I37:J37"/>
    <mergeCell ref="K37:L37"/>
    <mergeCell ref="M37:N37"/>
    <mergeCell ref="P37:Q37"/>
    <mergeCell ref="K36:L36"/>
    <mergeCell ref="A36:A38"/>
    <mergeCell ref="B36:C36"/>
    <mergeCell ref="D36:E36"/>
    <mergeCell ref="F36:G36"/>
    <mergeCell ref="I36:J36"/>
    <mergeCell ref="M4:N4"/>
    <mergeCell ref="P4:Q4"/>
    <mergeCell ref="B5:C5"/>
    <mergeCell ref="D5:E5"/>
    <mergeCell ref="F5:G5"/>
    <mergeCell ref="I5:J5"/>
    <mergeCell ref="K5:L5"/>
    <mergeCell ref="M5:N5"/>
    <mergeCell ref="P5:Q5"/>
    <mergeCell ref="K4:L4"/>
    <mergeCell ref="A4:A6"/>
    <mergeCell ref="B4:C4"/>
    <mergeCell ref="D4:E4"/>
    <mergeCell ref="F4:G4"/>
    <mergeCell ref="I4:J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4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8733D3FF-C9B4-474A-A7D4-99CC2764776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F7:G33 M7:N33 R7:R33</xm:sqref>
        </x14:conditionalFormatting>
        <x14:conditionalFormatting xmlns:xm="http://schemas.microsoft.com/office/excel/2006/main">
          <x14:cfRule type="iconSet" priority="3" id="{A8210132-6198-4564-AE7B-03B0F7EE37E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F63:G91</xm:sqref>
        </x14:conditionalFormatting>
        <x14:conditionalFormatting xmlns:xm="http://schemas.microsoft.com/office/excel/2006/main">
          <x14:cfRule type="iconSet" priority="2" id="{207C5D14-6D5D-4471-868F-79729BF58CE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M63:N91</xm:sqref>
        </x14:conditionalFormatting>
        <x14:conditionalFormatting xmlns:xm="http://schemas.microsoft.com/office/excel/2006/main">
          <x14:cfRule type="iconSet" priority="1" id="{189045ED-22CB-47A9-B8A9-6084680E312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R63:R91</xm:sqref>
        </x14:conditionalFormatting>
        <x14:conditionalFormatting xmlns:xm="http://schemas.microsoft.com/office/excel/2006/main">
          <x14:cfRule type="iconSet" priority="220" id="{9F903693-1C78-41DC-AEDC-AABBA67CEB4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F39:G57 M39:N57 R39:R57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8">
    <pageSetUpPr fitToPage="1"/>
  </sheetPr>
  <dimension ref="A1:T8"/>
  <sheetViews>
    <sheetView showGridLines="0" workbookViewId="0">
      <selection activeCell="K6" sqref="K6:L7"/>
    </sheetView>
  </sheetViews>
  <sheetFormatPr defaultRowHeight="15" x14ac:dyDescent="0.25"/>
  <cols>
    <col min="1" max="1" width="2.85546875" customWidth="1"/>
    <col min="2" max="2" width="2.28515625" customWidth="1"/>
    <col min="3" max="3" width="22" customWidth="1"/>
    <col min="10" max="10" width="2.140625" customWidth="1"/>
    <col min="17" max="17" width="2.140625" customWidth="1"/>
    <col min="20" max="20" width="10.42578125" customWidth="1"/>
  </cols>
  <sheetData>
    <row r="1" spans="1:20" ht="15.75" x14ac:dyDescent="0.25">
      <c r="A1" s="6" t="s">
        <v>117</v>
      </c>
    </row>
    <row r="2" spans="1:20" ht="15.75" thickBot="1" x14ac:dyDescent="0.3"/>
    <row r="3" spans="1:20" x14ac:dyDescent="0.25">
      <c r="A3" s="367" t="s">
        <v>17</v>
      </c>
      <c r="B3" s="375"/>
      <c r="C3" s="375"/>
      <c r="D3" s="378" t="s">
        <v>1</v>
      </c>
      <c r="E3" s="374"/>
      <c r="F3" s="378" t="s">
        <v>13</v>
      </c>
      <c r="G3" s="374"/>
      <c r="H3" s="391" t="s">
        <v>134</v>
      </c>
      <c r="I3" s="379"/>
      <c r="K3" s="386" t="s">
        <v>20</v>
      </c>
      <c r="L3" s="374"/>
      <c r="M3" s="387" t="s">
        <v>13</v>
      </c>
      <c r="N3" s="388"/>
      <c r="O3" s="389" t="s">
        <v>134</v>
      </c>
      <c r="P3" s="379"/>
      <c r="R3" s="373" t="s">
        <v>23</v>
      </c>
      <c r="S3" s="374"/>
      <c r="T3" s="208" t="s">
        <v>0</v>
      </c>
    </row>
    <row r="4" spans="1:20" x14ac:dyDescent="0.25">
      <c r="A4" s="376"/>
      <c r="B4" s="377"/>
      <c r="C4" s="377"/>
      <c r="D4" s="381" t="s">
        <v>141</v>
      </c>
      <c r="E4" s="382"/>
      <c r="F4" s="381" t="str">
        <f>D4</f>
        <v>jan-mar</v>
      </c>
      <c r="G4" s="382"/>
      <c r="H4" s="381" t="str">
        <f>F4</f>
        <v>jan-mar</v>
      </c>
      <c r="I4" s="383"/>
      <c r="K4" s="371" t="str">
        <f>D4</f>
        <v>jan-mar</v>
      </c>
      <c r="L4" s="382"/>
      <c r="M4" s="384" t="str">
        <f>D4</f>
        <v>jan-mar</v>
      </c>
      <c r="N4" s="385"/>
      <c r="O4" s="382" t="str">
        <f>D4</f>
        <v>jan-mar</v>
      </c>
      <c r="P4" s="383"/>
      <c r="R4" s="371" t="str">
        <f>D4</f>
        <v>jan-mar</v>
      </c>
      <c r="S4" s="372"/>
      <c r="T4" s="209" t="s">
        <v>132</v>
      </c>
    </row>
    <row r="5" spans="1:20" ht="19.5" customHeight="1" thickBot="1" x14ac:dyDescent="0.3">
      <c r="A5" s="368"/>
      <c r="B5" s="390"/>
      <c r="C5" s="390"/>
      <c r="D5" s="148">
        <v>2017</v>
      </c>
      <c r="E5" s="263">
        <v>2018</v>
      </c>
      <c r="F5" s="148">
        <f>D5</f>
        <v>2017</v>
      </c>
      <c r="G5" s="263">
        <f>E5</f>
        <v>2018</v>
      </c>
      <c r="H5" s="148" t="s">
        <v>1</v>
      </c>
      <c r="I5" s="212" t="s">
        <v>15</v>
      </c>
      <c r="K5" s="36">
        <f>D5</f>
        <v>2017</v>
      </c>
      <c r="L5" s="213">
        <f>E5</f>
        <v>2018</v>
      </c>
      <c r="M5" s="262">
        <f>F5</f>
        <v>2017</v>
      </c>
      <c r="N5" s="241">
        <f>G5</f>
        <v>2018</v>
      </c>
      <c r="O5" s="37">
        <v>1000</v>
      </c>
      <c r="P5" s="212" t="s">
        <v>15</v>
      </c>
      <c r="R5" s="36">
        <f>D5</f>
        <v>2017</v>
      </c>
      <c r="S5" s="213">
        <f>E5</f>
        <v>2018</v>
      </c>
      <c r="T5" s="278" t="s">
        <v>24</v>
      </c>
    </row>
    <row r="6" spans="1:20" ht="24" customHeight="1" x14ac:dyDescent="0.25">
      <c r="A6" s="264" t="s">
        <v>21</v>
      </c>
      <c r="B6" s="12"/>
      <c r="C6" s="12"/>
      <c r="D6" s="266">
        <v>113119.26000000001</v>
      </c>
      <c r="E6" s="267">
        <v>115696.49000000003</v>
      </c>
      <c r="F6" s="261">
        <f>D6/D8</f>
        <v>0.8744391613399507</v>
      </c>
      <c r="G6" s="271">
        <f>E6/E8</f>
        <v>0.87773061592233448</v>
      </c>
      <c r="H6" s="275">
        <f>(E6-D6)/D6</f>
        <v>2.2783299678587225E-2</v>
      </c>
      <c r="I6" s="101">
        <f>(G6-F6)/F6</f>
        <v>3.764074995612164E-3</v>
      </c>
      <c r="J6" s="2"/>
      <c r="K6" s="273">
        <v>45930.054999999993</v>
      </c>
      <c r="L6" s="267">
        <v>47011.923000000003</v>
      </c>
      <c r="M6" s="261">
        <f>K6/K8</f>
        <v>0.76322539830289648</v>
      </c>
      <c r="N6" s="271">
        <f>L6/L8</f>
        <v>0.78355716300707434</v>
      </c>
      <c r="O6" s="275">
        <f>(L6-K6)/K6</f>
        <v>2.3554685488619807E-2</v>
      </c>
      <c r="P6" s="101">
        <f>(N6-M6)/M6</f>
        <v>2.6639266394157545E-2</v>
      </c>
      <c r="R6" s="49">
        <f t="shared" ref="R6:S8" si="0">(K6/D6)*10</f>
        <v>4.0603213811688645</v>
      </c>
      <c r="S6" s="254">
        <f t="shared" si="0"/>
        <v>4.0633836860565076</v>
      </c>
      <c r="T6" s="276">
        <f>(S6-R6)/R6</f>
        <v>7.5420258648626227E-4</v>
      </c>
    </row>
    <row r="7" spans="1:20" ht="24" customHeight="1" thickBot="1" x14ac:dyDescent="0.3">
      <c r="A7" s="264" t="s">
        <v>22</v>
      </c>
      <c r="B7" s="12"/>
      <c r="C7" s="12"/>
      <c r="D7" s="268">
        <v>16242.810000000009</v>
      </c>
      <c r="E7" s="269">
        <v>16116.719999999998</v>
      </c>
      <c r="F7" s="261">
        <f>D7/D8</f>
        <v>0.12556083866004933</v>
      </c>
      <c r="G7" s="272">
        <f>E7/E8</f>
        <v>0.12226938407766562</v>
      </c>
      <c r="H7" s="90">
        <f t="shared" ref="H7:H8" si="1">(E7-D7)/D7</f>
        <v>-7.7628193643840566E-3</v>
      </c>
      <c r="I7" s="86">
        <f t="shared" ref="I7:I8" si="2">(G7-F7)/F7</f>
        <v>-2.62140219634498E-2</v>
      </c>
      <c r="K7" s="273">
        <v>14248.832</v>
      </c>
      <c r="L7" s="269">
        <v>12986.154</v>
      </c>
      <c r="M7" s="261">
        <f>K7/K8</f>
        <v>0.23677460169710352</v>
      </c>
      <c r="N7" s="272">
        <f>L7/L8</f>
        <v>0.2164428369929256</v>
      </c>
      <c r="O7" s="277">
        <f t="shared" ref="O7:O8" si="3">(L7-K7)/K7</f>
        <v>-8.8616245878960456E-2</v>
      </c>
      <c r="P7" s="83">
        <f t="shared" ref="P7:P8" si="4">(N7-M7)/M7</f>
        <v>-8.5869702909214668E-2</v>
      </c>
      <c r="R7" s="49">
        <f t="shared" si="0"/>
        <v>8.7723934467004128</v>
      </c>
      <c r="S7" s="254">
        <f t="shared" si="0"/>
        <v>8.0575663038136796</v>
      </c>
      <c r="T7" s="152">
        <f t="shared" ref="T7:T8" si="5">(S7-R7)/R7</f>
        <v>-8.1485987516394784E-2</v>
      </c>
    </row>
    <row r="8" spans="1:20" ht="26.25" customHeight="1" thickBot="1" x14ac:dyDescent="0.3">
      <c r="A8" s="18" t="s">
        <v>12</v>
      </c>
      <c r="B8" s="265"/>
      <c r="C8" s="265"/>
      <c r="D8" s="270">
        <f>D6+D7</f>
        <v>129362.07000000002</v>
      </c>
      <c r="E8" s="242">
        <f>E6+E7</f>
        <v>131813.21000000002</v>
      </c>
      <c r="F8" s="20">
        <f>SUM(F6:F7)</f>
        <v>1</v>
      </c>
      <c r="G8" s="243">
        <f>SUM(G6:G7)</f>
        <v>1</v>
      </c>
      <c r="H8" s="153">
        <f t="shared" si="1"/>
        <v>1.8947903353741937E-2</v>
      </c>
      <c r="I8" s="99">
        <f t="shared" si="2"/>
        <v>0</v>
      </c>
      <c r="J8" s="2"/>
      <c r="K8" s="23">
        <f>K6+K7</f>
        <v>60178.886999999995</v>
      </c>
      <c r="L8" s="242">
        <f>L6+L7</f>
        <v>59998.077000000005</v>
      </c>
      <c r="M8" s="20">
        <f>SUM(M6:M7)</f>
        <v>1</v>
      </c>
      <c r="N8" s="243">
        <f>SUM(N6:N7)</f>
        <v>1</v>
      </c>
      <c r="O8" s="153">
        <f t="shared" si="3"/>
        <v>-3.0045421079321457E-3</v>
      </c>
      <c r="P8" s="99">
        <f t="shared" si="4"/>
        <v>0</v>
      </c>
      <c r="Q8" s="2"/>
      <c r="R8" s="40">
        <f t="shared" si="0"/>
        <v>4.6519731015435966</v>
      </c>
      <c r="S8" s="244">
        <f t="shared" si="0"/>
        <v>4.5517499346233956</v>
      </c>
      <c r="T8" s="274">
        <f t="shared" si="5"/>
        <v>-2.1544227520779377E-2</v>
      </c>
    </row>
  </sheetData>
  <mergeCells count="15">
    <mergeCell ref="O3:P3"/>
    <mergeCell ref="R3:S3"/>
    <mergeCell ref="D4:E4"/>
    <mergeCell ref="F4:G4"/>
    <mergeCell ref="H4:I4"/>
    <mergeCell ref="K4:L4"/>
    <mergeCell ref="M4:N4"/>
    <mergeCell ref="O4:P4"/>
    <mergeCell ref="R4:S4"/>
    <mergeCell ref="M3:N3"/>
    <mergeCell ref="A3:C5"/>
    <mergeCell ref="D3:E3"/>
    <mergeCell ref="F3:G3"/>
    <mergeCell ref="H3:I3"/>
    <mergeCell ref="K3:L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4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52F9BA2D-926F-4BED-BB26-06EA02E5922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H6:I8</xm:sqref>
        </x14:conditionalFormatting>
        <x14:conditionalFormatting xmlns:xm="http://schemas.microsoft.com/office/excel/2006/main">
          <x14:cfRule type="iconSet" priority="2" id="{ED20E254-F00D-43DF-9D3E-162AC3AC7B9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O6:P8</xm:sqref>
        </x14:conditionalFormatting>
        <x14:conditionalFormatting xmlns:xm="http://schemas.microsoft.com/office/excel/2006/main">
          <x14:cfRule type="iconSet" priority="1" id="{1B9CF2B0-53DA-4B69-AB49-9F90C812C34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T6:T8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9">
    <pageSetUpPr fitToPage="1"/>
  </sheetPr>
  <dimension ref="A1:R96"/>
  <sheetViews>
    <sheetView showGridLines="0" workbookViewId="0">
      <selection activeCell="I96" sqref="I96:J96"/>
    </sheetView>
  </sheetViews>
  <sheetFormatPr defaultRowHeight="15" x14ac:dyDescent="0.25"/>
  <cols>
    <col min="1" max="1" width="26.7109375" customWidth="1"/>
    <col min="6" max="7" width="12.42578125" bestFit="1" customWidth="1"/>
    <col min="8" max="8" width="2" customWidth="1"/>
    <col min="13" max="14" width="11.42578125" bestFit="1" customWidth="1"/>
    <col min="15" max="15" width="2" customWidth="1"/>
    <col min="18" max="18" width="10.140625" customWidth="1"/>
  </cols>
  <sheetData>
    <row r="1" spans="1:18" ht="15.75" x14ac:dyDescent="0.25">
      <c r="A1" s="6" t="s">
        <v>118</v>
      </c>
    </row>
    <row r="3" spans="1:18" ht="8.25" customHeight="1" thickBot="1" x14ac:dyDescent="0.3"/>
    <row r="4" spans="1:18" x14ac:dyDescent="0.25">
      <c r="A4" s="394" t="s">
        <v>3</v>
      </c>
      <c r="B4" s="378" t="s">
        <v>1</v>
      </c>
      <c r="C4" s="374"/>
      <c r="D4" s="378" t="s">
        <v>13</v>
      </c>
      <c r="E4" s="374"/>
      <c r="F4" s="397" t="s">
        <v>136</v>
      </c>
      <c r="G4" s="393"/>
      <c r="I4" s="398" t="s">
        <v>20</v>
      </c>
      <c r="J4" s="399"/>
      <c r="K4" s="378" t="s">
        <v>13</v>
      </c>
      <c r="L4" s="380"/>
      <c r="M4" s="392" t="s">
        <v>136</v>
      </c>
      <c r="N4" s="393"/>
      <c r="P4" s="373" t="s">
        <v>23</v>
      </c>
      <c r="Q4" s="374"/>
      <c r="R4" s="208" t="s">
        <v>0</v>
      </c>
    </row>
    <row r="5" spans="1:18" x14ac:dyDescent="0.25">
      <c r="A5" s="395"/>
      <c r="B5" s="381" t="s">
        <v>141</v>
      </c>
      <c r="C5" s="382"/>
      <c r="D5" s="381" t="str">
        <f>B5</f>
        <v>jan-mar</v>
      </c>
      <c r="E5" s="382"/>
      <c r="F5" s="381" t="str">
        <f>D5</f>
        <v>jan-mar</v>
      </c>
      <c r="G5" s="383"/>
      <c r="I5" s="371" t="str">
        <f>B5</f>
        <v>jan-mar</v>
      </c>
      <c r="J5" s="382"/>
      <c r="K5" s="381" t="str">
        <f>B5</f>
        <v>jan-mar</v>
      </c>
      <c r="L5" s="372"/>
      <c r="M5" s="382" t="str">
        <f>B5</f>
        <v>jan-mar</v>
      </c>
      <c r="N5" s="383"/>
      <c r="P5" s="371" t="str">
        <f>B5</f>
        <v>jan-mar</v>
      </c>
      <c r="Q5" s="372"/>
      <c r="R5" s="209" t="s">
        <v>132</v>
      </c>
    </row>
    <row r="6" spans="1:18" ht="19.5" customHeight="1" thickBot="1" x14ac:dyDescent="0.3">
      <c r="A6" s="396"/>
      <c r="B6" s="148">
        <f>'4'!E6</f>
        <v>2017</v>
      </c>
      <c r="C6" s="213">
        <f>'4'!F6</f>
        <v>2018</v>
      </c>
      <c r="D6" s="148">
        <f>B6</f>
        <v>2017</v>
      </c>
      <c r="E6" s="213">
        <f>C6</f>
        <v>2018</v>
      </c>
      <c r="F6" s="148" t="s">
        <v>1</v>
      </c>
      <c r="G6" s="212" t="s">
        <v>15</v>
      </c>
      <c r="I6" s="36">
        <f>B6</f>
        <v>2017</v>
      </c>
      <c r="J6" s="213">
        <f>E6</f>
        <v>2018</v>
      </c>
      <c r="K6" s="148">
        <f>B6</f>
        <v>2017</v>
      </c>
      <c r="L6" s="213">
        <f>C6</f>
        <v>2018</v>
      </c>
      <c r="M6" s="37">
        <v>1000</v>
      </c>
      <c r="N6" s="212" t="s">
        <v>15</v>
      </c>
      <c r="P6" s="36">
        <f>B6</f>
        <v>2017</v>
      </c>
      <c r="Q6" s="213">
        <f>C6</f>
        <v>2018</v>
      </c>
      <c r="R6" s="210" t="s">
        <v>24</v>
      </c>
    </row>
    <row r="7" spans="1:18" ht="20.100000000000001" customHeight="1" x14ac:dyDescent="0.25">
      <c r="A7" s="14" t="s">
        <v>142</v>
      </c>
      <c r="B7" s="59">
        <v>44462.619999999995</v>
      </c>
      <c r="C7" s="245">
        <v>46758.32</v>
      </c>
      <c r="D7" s="4">
        <f>B7/$B$33</f>
        <v>0.34370677587332993</v>
      </c>
      <c r="E7" s="247">
        <f>C7/$C$33</f>
        <v>0.35473166915516269</v>
      </c>
      <c r="F7" s="87">
        <f>(C7-B7)/B7</f>
        <v>5.1632135038376159E-2</v>
      </c>
      <c r="G7" s="101">
        <f>(E7-D7)/D7</f>
        <v>3.2076450206195192E-2</v>
      </c>
      <c r="I7" s="59">
        <v>16638.325000000001</v>
      </c>
      <c r="J7" s="245">
        <v>17719.339</v>
      </c>
      <c r="K7" s="4">
        <f>I7/$I$33</f>
        <v>0.27648110208485571</v>
      </c>
      <c r="L7" s="247">
        <f>J7/$J$33</f>
        <v>0.29533178205028132</v>
      </c>
      <c r="M7" s="87">
        <f>(J7-I7)/I7</f>
        <v>6.497132373601304E-2</v>
      </c>
      <c r="N7" s="101">
        <f>(L7-K7)/K7</f>
        <v>6.8180717681167541E-2</v>
      </c>
      <c r="P7" s="49">
        <f t="shared" ref="P7:Q33" si="0">(I7/B7)*10</f>
        <v>3.7420927961510149</v>
      </c>
      <c r="Q7" s="253">
        <f t="shared" si="0"/>
        <v>3.7895585213497833</v>
      </c>
      <c r="R7" s="104">
        <f>(Q7-P7)/P7</f>
        <v>1.2684272620815293E-2</v>
      </c>
    </row>
    <row r="8" spans="1:18" ht="20.100000000000001" customHeight="1" x14ac:dyDescent="0.25">
      <c r="A8" s="14" t="s">
        <v>144</v>
      </c>
      <c r="B8" s="25">
        <v>16588.86</v>
      </c>
      <c r="C8" s="223">
        <v>24630.390000000003</v>
      </c>
      <c r="D8" s="4">
        <f t="shared" ref="D8:D32" si="1">B8/$B$33</f>
        <v>0.1282358886186655</v>
      </c>
      <c r="E8" s="229">
        <f t="shared" ref="E8:E32" si="2">C8/$C$33</f>
        <v>0.18685828226169435</v>
      </c>
      <c r="F8" s="87">
        <f t="shared" ref="F8:F33" si="3">(C8-B8)/B8</f>
        <v>0.48475482944578485</v>
      </c>
      <c r="G8" s="83">
        <f t="shared" ref="G8:G32" si="4">(E8-D8)/D8</f>
        <v>0.45714498705860729</v>
      </c>
      <c r="I8" s="25">
        <v>6334.7309999999998</v>
      </c>
      <c r="J8" s="223">
        <v>9314.5509999999995</v>
      </c>
      <c r="K8" s="4">
        <f t="shared" ref="K8:K32" si="5">I8/$I$33</f>
        <v>0.10526500764296286</v>
      </c>
      <c r="L8" s="229">
        <f t="shared" ref="L8:L32" si="6">J8/$J$33</f>
        <v>0.1552474923487964</v>
      </c>
      <c r="M8" s="87">
        <f t="shared" ref="M8:M33" si="7">(J8-I8)/I8</f>
        <v>0.47039408618929512</v>
      </c>
      <c r="N8" s="83">
        <f t="shared" ref="N8:N32" si="8">(L8-K8)/K8</f>
        <v>0.47482526078717241</v>
      </c>
      <c r="P8" s="49">
        <f t="shared" si="0"/>
        <v>3.8186656587613612</v>
      </c>
      <c r="Q8" s="254">
        <f t="shared" si="0"/>
        <v>3.781731024153494</v>
      </c>
      <c r="R8" s="92">
        <f t="shared" ref="R8:R71" si="9">(Q8-P8)/P8</f>
        <v>-9.6721310291007362E-3</v>
      </c>
    </row>
    <row r="9" spans="1:18" ht="20.100000000000001" customHeight="1" x14ac:dyDescent="0.25">
      <c r="A9" s="14" t="s">
        <v>149</v>
      </c>
      <c r="B9" s="25">
        <v>25805.450000000004</v>
      </c>
      <c r="C9" s="223">
        <v>18043.190000000002</v>
      </c>
      <c r="D9" s="4">
        <f t="shared" si="1"/>
        <v>0.19948235212995599</v>
      </c>
      <c r="E9" s="229">
        <f t="shared" si="2"/>
        <v>0.13688453532085287</v>
      </c>
      <c r="F9" s="87">
        <f t="shared" si="3"/>
        <v>-0.30079924977088174</v>
      </c>
      <c r="G9" s="83">
        <f t="shared" si="4"/>
        <v>-0.3138012768584299</v>
      </c>
      <c r="I9" s="25">
        <v>9490.4840000000004</v>
      </c>
      <c r="J9" s="223">
        <v>7152.1260000000002</v>
      </c>
      <c r="K9" s="4">
        <f t="shared" si="5"/>
        <v>0.15770454511729334</v>
      </c>
      <c r="L9" s="229">
        <f t="shared" si="6"/>
        <v>0.1192059205497536</v>
      </c>
      <c r="M9" s="87">
        <f t="shared" si="7"/>
        <v>-0.24638975209272784</v>
      </c>
      <c r="N9" s="83">
        <f t="shared" si="8"/>
        <v>-0.24411867482263275</v>
      </c>
      <c r="P9" s="49">
        <f t="shared" si="0"/>
        <v>3.6777052909366041</v>
      </c>
      <c r="Q9" s="254">
        <f t="shared" si="0"/>
        <v>3.9638921942295124</v>
      </c>
      <c r="R9" s="92">
        <f t="shared" si="9"/>
        <v>7.7816703801196874E-2</v>
      </c>
    </row>
    <row r="10" spans="1:18" ht="20.100000000000001" customHeight="1" x14ac:dyDescent="0.25">
      <c r="A10" s="14" t="s">
        <v>143</v>
      </c>
      <c r="B10" s="25">
        <v>7389.62</v>
      </c>
      <c r="C10" s="223">
        <v>6738.98</v>
      </c>
      <c r="D10" s="4">
        <f t="shared" si="1"/>
        <v>5.7123544791761634E-2</v>
      </c>
      <c r="E10" s="229">
        <f t="shared" si="2"/>
        <v>5.1125224854170509E-2</v>
      </c>
      <c r="F10" s="87">
        <f t="shared" si="3"/>
        <v>-8.8047829252383789E-2</v>
      </c>
      <c r="G10" s="83">
        <f t="shared" si="4"/>
        <v>-0.10500608741032127</v>
      </c>
      <c r="I10" s="25">
        <v>6914.8709999999992</v>
      </c>
      <c r="J10" s="223">
        <v>5451.183</v>
      </c>
      <c r="K10" s="4">
        <f t="shared" si="5"/>
        <v>0.11490526569559183</v>
      </c>
      <c r="L10" s="229">
        <f t="shared" si="6"/>
        <v>9.0855961933579948E-2</v>
      </c>
      <c r="M10" s="87">
        <f t="shared" si="7"/>
        <v>-0.21167249540880798</v>
      </c>
      <c r="N10" s="83">
        <f t="shared" si="8"/>
        <v>-0.20929679433250287</v>
      </c>
      <c r="P10" s="49">
        <f t="shared" si="0"/>
        <v>9.3575461255111883</v>
      </c>
      <c r="Q10" s="254">
        <f t="shared" si="0"/>
        <v>8.0890327616345505</v>
      </c>
      <c r="R10" s="92">
        <f t="shared" si="9"/>
        <v>-0.13556047139520147</v>
      </c>
    </row>
    <row r="11" spans="1:18" ht="20.100000000000001" customHeight="1" x14ac:dyDescent="0.25">
      <c r="A11" s="14" t="s">
        <v>148</v>
      </c>
      <c r="B11" s="25">
        <v>10019.799999999999</v>
      </c>
      <c r="C11" s="223">
        <v>7798.6900000000005</v>
      </c>
      <c r="D11" s="4">
        <f t="shared" si="1"/>
        <v>7.7455470525479408E-2</v>
      </c>
      <c r="E11" s="229">
        <f t="shared" si="2"/>
        <v>5.9164707391618776E-2</v>
      </c>
      <c r="F11" s="87">
        <f t="shared" si="3"/>
        <v>-0.22167208926325865</v>
      </c>
      <c r="G11" s="83">
        <f t="shared" si="4"/>
        <v>-0.23614552993831189</v>
      </c>
      <c r="I11" s="25">
        <v>5043.9489999999996</v>
      </c>
      <c r="J11" s="223">
        <v>3639.895</v>
      </c>
      <c r="K11" s="4">
        <f t="shared" si="5"/>
        <v>8.3815923681007889E-2</v>
      </c>
      <c r="L11" s="229">
        <f t="shared" si="6"/>
        <v>6.0666861039562973E-2</v>
      </c>
      <c r="M11" s="87">
        <f t="shared" si="7"/>
        <v>-0.27836403579814145</v>
      </c>
      <c r="N11" s="83">
        <f t="shared" si="8"/>
        <v>-0.27618931612025333</v>
      </c>
      <c r="P11" s="49">
        <f t="shared" si="0"/>
        <v>5.0339817162019207</v>
      </c>
      <c r="Q11" s="254">
        <f t="shared" si="0"/>
        <v>4.6673159210072459</v>
      </c>
      <c r="R11" s="92">
        <f t="shared" si="9"/>
        <v>-7.2838126132750397E-2</v>
      </c>
    </row>
    <row r="12" spans="1:18" ht="20.100000000000001" customHeight="1" x14ac:dyDescent="0.25">
      <c r="A12" s="14" t="s">
        <v>145</v>
      </c>
      <c r="B12" s="25">
        <v>5708.57</v>
      </c>
      <c r="C12" s="223">
        <v>5686.8</v>
      </c>
      <c r="D12" s="4">
        <f t="shared" si="1"/>
        <v>4.4128622864491908E-2</v>
      </c>
      <c r="E12" s="229">
        <f t="shared" si="2"/>
        <v>4.3142868609299466E-2</v>
      </c>
      <c r="F12" s="87">
        <f t="shared" si="3"/>
        <v>-3.8135645179089559E-3</v>
      </c>
      <c r="G12" s="83">
        <f t="shared" si="4"/>
        <v>-2.2338205708785648E-2</v>
      </c>
      <c r="I12" s="25">
        <v>2621.9839999999999</v>
      </c>
      <c r="J12" s="223">
        <v>2682.431</v>
      </c>
      <c r="K12" s="4">
        <f t="shared" si="5"/>
        <v>4.3569832057545353E-2</v>
      </c>
      <c r="L12" s="229">
        <f t="shared" si="6"/>
        <v>4.470861624448396E-2</v>
      </c>
      <c r="M12" s="87">
        <f t="shared" si="7"/>
        <v>2.3053916423593782E-2</v>
      </c>
      <c r="N12" s="83">
        <f t="shared" si="8"/>
        <v>2.6136988213187166E-2</v>
      </c>
      <c r="P12" s="49">
        <f t="shared" si="0"/>
        <v>4.593066214481035</v>
      </c>
      <c r="Q12" s="254">
        <f t="shared" si="0"/>
        <v>4.7169427446015337</v>
      </c>
      <c r="R12" s="92">
        <f t="shared" si="9"/>
        <v>2.6970334050473811E-2</v>
      </c>
    </row>
    <row r="13" spans="1:18" ht="20.100000000000001" customHeight="1" x14ac:dyDescent="0.25">
      <c r="A13" s="14" t="s">
        <v>147</v>
      </c>
      <c r="B13" s="25">
        <v>2271.5299999999997</v>
      </c>
      <c r="C13" s="223">
        <v>2492.25</v>
      </c>
      <c r="D13" s="4">
        <f t="shared" si="1"/>
        <v>1.7559474736296356E-2</v>
      </c>
      <c r="E13" s="229">
        <f t="shared" si="2"/>
        <v>1.8907437274306566E-2</v>
      </c>
      <c r="F13" s="87">
        <f t="shared" si="3"/>
        <v>9.7167988096129157E-2</v>
      </c>
      <c r="G13" s="83">
        <f t="shared" si="4"/>
        <v>7.67655387335648E-2</v>
      </c>
      <c r="I13" s="25">
        <v>2039.9870000000001</v>
      </c>
      <c r="J13" s="223">
        <v>2055.386</v>
      </c>
      <c r="K13" s="4">
        <f t="shared" si="5"/>
        <v>3.3898716006495758E-2</v>
      </c>
      <c r="L13" s="229">
        <f t="shared" si="6"/>
        <v>3.4257531287211082E-2</v>
      </c>
      <c r="M13" s="87">
        <f t="shared" si="7"/>
        <v>7.5485775154448959E-3</v>
      </c>
      <c r="N13" s="83">
        <f t="shared" si="8"/>
        <v>1.0584922468643572E-2</v>
      </c>
      <c r="P13" s="49">
        <f t="shared" si="0"/>
        <v>8.9806738189678335</v>
      </c>
      <c r="Q13" s="254">
        <f t="shared" si="0"/>
        <v>8.2471100411274954</v>
      </c>
      <c r="R13" s="92">
        <f t="shared" si="9"/>
        <v>-8.1682487598090728E-2</v>
      </c>
    </row>
    <row r="14" spans="1:18" ht="20.100000000000001" customHeight="1" x14ac:dyDescent="0.25">
      <c r="A14" s="14" t="s">
        <v>156</v>
      </c>
      <c r="B14" s="25">
        <v>2346.7200000000003</v>
      </c>
      <c r="C14" s="223">
        <v>2800.88</v>
      </c>
      <c r="D14" s="4">
        <f t="shared" si="1"/>
        <v>1.8140711570246219E-2</v>
      </c>
      <c r="E14" s="229">
        <f t="shared" si="2"/>
        <v>2.1248856620667982E-2</v>
      </c>
      <c r="F14" s="87">
        <f t="shared" si="3"/>
        <v>0.1935296925069884</v>
      </c>
      <c r="G14" s="83">
        <f t="shared" si="4"/>
        <v>0.17133534362123026</v>
      </c>
      <c r="I14" s="25">
        <v>1846.7909999999999</v>
      </c>
      <c r="J14" s="223">
        <v>1871.3209999999999</v>
      </c>
      <c r="K14" s="4">
        <f t="shared" si="5"/>
        <v>3.0688354206351465E-2</v>
      </c>
      <c r="L14" s="229">
        <f t="shared" si="6"/>
        <v>3.1189682962672279E-2</v>
      </c>
      <c r="M14" s="87">
        <f t="shared" si="7"/>
        <v>1.3282499210793193E-2</v>
      </c>
      <c r="N14" s="83">
        <f t="shared" si="8"/>
        <v>1.6336123890835941E-2</v>
      </c>
      <c r="P14" s="49">
        <f t="shared" si="0"/>
        <v>7.8696691552464699</v>
      </c>
      <c r="Q14" s="254">
        <f t="shared" si="0"/>
        <v>6.6811894833052463</v>
      </c>
      <c r="R14" s="92">
        <f t="shared" si="9"/>
        <v>-0.15102028414357169</v>
      </c>
    </row>
    <row r="15" spans="1:18" ht="20.100000000000001" customHeight="1" x14ac:dyDescent="0.25">
      <c r="A15" s="14" t="s">
        <v>153</v>
      </c>
      <c r="B15" s="25">
        <v>2342.81</v>
      </c>
      <c r="C15" s="223">
        <v>2721.6400000000003</v>
      </c>
      <c r="D15" s="4">
        <f t="shared" si="1"/>
        <v>1.8110486327251884E-2</v>
      </c>
      <c r="E15" s="229">
        <f t="shared" si="2"/>
        <v>2.0647702912325702E-2</v>
      </c>
      <c r="F15" s="87">
        <f t="shared" si="3"/>
        <v>0.16169898540641384</v>
      </c>
      <c r="G15" s="83">
        <f t="shared" si="4"/>
        <v>0.14009654623442788</v>
      </c>
      <c r="I15" s="25">
        <v>1033.5250000000001</v>
      </c>
      <c r="J15" s="223">
        <v>1156.2750000000001</v>
      </c>
      <c r="K15" s="4">
        <f t="shared" si="5"/>
        <v>1.7174212610479151E-2</v>
      </c>
      <c r="L15" s="229">
        <f t="shared" si="6"/>
        <v>1.9271867663358609E-2</v>
      </c>
      <c r="M15" s="87">
        <f t="shared" si="7"/>
        <v>0.11876829297791537</v>
      </c>
      <c r="N15" s="83">
        <f t="shared" si="8"/>
        <v>0.12213980928590208</v>
      </c>
      <c r="P15" s="49">
        <f t="shared" si="0"/>
        <v>4.4114759626260778</v>
      </c>
      <c r="Q15" s="254">
        <f t="shared" si="0"/>
        <v>4.2484494642935875</v>
      </c>
      <c r="R15" s="92">
        <f t="shared" si="9"/>
        <v>-3.6955091609621585E-2</v>
      </c>
    </row>
    <row r="16" spans="1:18" ht="20.100000000000001" customHeight="1" x14ac:dyDescent="0.25">
      <c r="A16" s="14" t="s">
        <v>146</v>
      </c>
      <c r="B16" s="25">
        <v>1088.52</v>
      </c>
      <c r="C16" s="223">
        <v>1511.64</v>
      </c>
      <c r="D16" s="4">
        <f t="shared" si="1"/>
        <v>8.4145221238342942E-3</v>
      </c>
      <c r="E16" s="229">
        <f t="shared" si="2"/>
        <v>1.1468046336175255E-2</v>
      </c>
      <c r="F16" s="87">
        <f t="shared" si="3"/>
        <v>0.38871127769815911</v>
      </c>
      <c r="G16" s="83">
        <f t="shared" si="4"/>
        <v>0.36288741860833612</v>
      </c>
      <c r="I16" s="25">
        <v>516.76599999999996</v>
      </c>
      <c r="J16" s="223">
        <v>724.06600000000003</v>
      </c>
      <c r="K16" s="4">
        <f t="shared" si="5"/>
        <v>8.5871644651719769E-3</v>
      </c>
      <c r="L16" s="229">
        <f t="shared" si="6"/>
        <v>1.2068153450984768E-2</v>
      </c>
      <c r="M16" s="87">
        <f t="shared" si="7"/>
        <v>0.40114868238235502</v>
      </c>
      <c r="N16" s="83">
        <f t="shared" si="8"/>
        <v>0.40537117926773947</v>
      </c>
      <c r="P16" s="49">
        <f t="shared" si="0"/>
        <v>4.7474185132105982</v>
      </c>
      <c r="Q16" s="254">
        <f t="shared" si="0"/>
        <v>4.7899367574290173</v>
      </c>
      <c r="R16" s="92">
        <f t="shared" si="9"/>
        <v>8.9560766762197107E-3</v>
      </c>
    </row>
    <row r="17" spans="1:18" ht="20.100000000000001" customHeight="1" x14ac:dyDescent="0.25">
      <c r="A17" s="14" t="s">
        <v>150</v>
      </c>
      <c r="B17" s="25">
        <v>1175.23</v>
      </c>
      <c r="C17" s="223">
        <v>1156.25</v>
      </c>
      <c r="D17" s="4">
        <f t="shared" si="1"/>
        <v>9.0848113361203988E-3</v>
      </c>
      <c r="E17" s="229">
        <f t="shared" si="2"/>
        <v>8.7718825753503732E-3</v>
      </c>
      <c r="F17" s="87">
        <f t="shared" si="3"/>
        <v>-1.6150030206853142E-2</v>
      </c>
      <c r="G17" s="83">
        <f t="shared" si="4"/>
        <v>-3.4445267952439344E-2</v>
      </c>
      <c r="I17" s="25">
        <v>765.09300000000007</v>
      </c>
      <c r="J17" s="223">
        <v>721.45900000000006</v>
      </c>
      <c r="K17" s="4">
        <f t="shared" si="5"/>
        <v>1.2713644903402748E-2</v>
      </c>
      <c r="L17" s="229">
        <f t="shared" si="6"/>
        <v>1.2024702058367635E-2</v>
      </c>
      <c r="M17" s="87">
        <f t="shared" si="7"/>
        <v>-5.7030975319340274E-2</v>
      </c>
      <c r="N17" s="83">
        <f t="shared" si="8"/>
        <v>-5.4189247086075247E-2</v>
      </c>
      <c r="P17" s="49">
        <f t="shared" si="0"/>
        <v>6.5101554589314432</v>
      </c>
      <c r="Q17" s="254">
        <f t="shared" si="0"/>
        <v>6.2396454054054065</v>
      </c>
      <c r="R17" s="92">
        <f t="shared" si="9"/>
        <v>-4.155201135096049E-2</v>
      </c>
    </row>
    <row r="18" spans="1:18" ht="20.100000000000001" customHeight="1" x14ac:dyDescent="0.25">
      <c r="A18" s="14" t="s">
        <v>160</v>
      </c>
      <c r="B18" s="25">
        <v>214.45000000000002</v>
      </c>
      <c r="C18" s="223">
        <v>274.21000000000004</v>
      </c>
      <c r="D18" s="4">
        <f t="shared" si="1"/>
        <v>1.6577502199833392E-3</v>
      </c>
      <c r="E18" s="229">
        <f t="shared" si="2"/>
        <v>2.0802922559886063E-3</v>
      </c>
      <c r="F18" s="87">
        <f t="shared" si="3"/>
        <v>0.27866635579389143</v>
      </c>
      <c r="G18" s="83">
        <f t="shared" si="4"/>
        <v>0.25488884327188549</v>
      </c>
      <c r="I18" s="25">
        <v>540.39899999999989</v>
      </c>
      <c r="J18" s="223">
        <v>714.14400000000001</v>
      </c>
      <c r="K18" s="4">
        <f t="shared" si="5"/>
        <v>8.9798769458797022E-3</v>
      </c>
      <c r="L18" s="229">
        <f t="shared" si="6"/>
        <v>1.1902781484146564E-2</v>
      </c>
      <c r="M18" s="87">
        <f t="shared" si="7"/>
        <v>0.32151243803189894</v>
      </c>
      <c r="N18" s="83">
        <f t="shared" si="8"/>
        <v>0.32549494340320534</v>
      </c>
      <c r="P18" s="49">
        <f t="shared" si="0"/>
        <v>25.199300536255528</v>
      </c>
      <c r="Q18" s="254">
        <f t="shared" si="0"/>
        <v>26.043689143357277</v>
      </c>
      <c r="R18" s="92">
        <f t="shared" si="9"/>
        <v>3.3508414485032376E-2</v>
      </c>
    </row>
    <row r="19" spans="1:18" ht="20.100000000000001" customHeight="1" x14ac:dyDescent="0.25">
      <c r="A19" s="14" t="s">
        <v>152</v>
      </c>
      <c r="B19" s="25">
        <v>1404.12</v>
      </c>
      <c r="C19" s="223">
        <v>2029.53</v>
      </c>
      <c r="D19" s="4">
        <f t="shared" si="1"/>
        <v>1.0854186238671047E-2</v>
      </c>
      <c r="E19" s="229">
        <f t="shared" si="2"/>
        <v>1.5397015215698025E-2</v>
      </c>
      <c r="F19" s="87">
        <f t="shared" si="3"/>
        <v>0.44541064866250757</v>
      </c>
      <c r="G19" s="83">
        <f t="shared" si="4"/>
        <v>0.41853243321382233</v>
      </c>
      <c r="I19" s="25">
        <v>495.07</v>
      </c>
      <c r="J19" s="223">
        <v>685.85500000000002</v>
      </c>
      <c r="K19" s="4">
        <f t="shared" si="5"/>
        <v>8.2266393527683536E-3</v>
      </c>
      <c r="L19" s="229">
        <f t="shared" si="6"/>
        <v>1.1431283039288073E-2</v>
      </c>
      <c r="M19" s="87">
        <f t="shared" si="7"/>
        <v>0.38536974569252841</v>
      </c>
      <c r="N19" s="83">
        <f t="shared" si="8"/>
        <v>0.3895446912281772</v>
      </c>
      <c r="P19" s="49">
        <f t="shared" si="0"/>
        <v>3.5258382474432386</v>
      </c>
      <c r="Q19" s="254">
        <f t="shared" si="0"/>
        <v>3.3793784767901931</v>
      </c>
      <c r="R19" s="92">
        <f t="shared" si="9"/>
        <v>-4.153899310589497E-2</v>
      </c>
    </row>
    <row r="20" spans="1:18" ht="20.100000000000001" customHeight="1" x14ac:dyDescent="0.25">
      <c r="A20" s="14" t="s">
        <v>161</v>
      </c>
      <c r="B20" s="25">
        <v>860.77</v>
      </c>
      <c r="C20" s="223">
        <v>1256.3800000000001</v>
      </c>
      <c r="D20" s="4">
        <f t="shared" si="1"/>
        <v>6.6539596962231695E-3</v>
      </c>
      <c r="E20" s="229">
        <f t="shared" si="2"/>
        <v>9.5315181232594193E-3</v>
      </c>
      <c r="F20" s="87">
        <f t="shared" si="3"/>
        <v>0.45960012546905693</v>
      </c>
      <c r="G20" s="83">
        <f t="shared" si="4"/>
        <v>0.43245804880206451</v>
      </c>
      <c r="I20" s="25">
        <v>450.28</v>
      </c>
      <c r="J20" s="223">
        <v>653.99599999999998</v>
      </c>
      <c r="K20" s="4">
        <f t="shared" si="5"/>
        <v>7.4823583892470432E-3</v>
      </c>
      <c r="L20" s="229">
        <f t="shared" si="6"/>
        <v>1.0900282687393462E-2</v>
      </c>
      <c r="M20" s="87">
        <f t="shared" si="7"/>
        <v>0.45242071599893402</v>
      </c>
      <c r="N20" s="83">
        <f t="shared" si="8"/>
        <v>0.45679772610977115</v>
      </c>
      <c r="P20" s="49">
        <f t="shared" si="0"/>
        <v>5.2311302670864457</v>
      </c>
      <c r="Q20" s="254">
        <f t="shared" si="0"/>
        <v>5.2053996402362337</v>
      </c>
      <c r="R20" s="92">
        <f t="shared" si="9"/>
        <v>-4.9187509269470056E-3</v>
      </c>
    </row>
    <row r="21" spans="1:18" ht="20.100000000000001" customHeight="1" x14ac:dyDescent="0.25">
      <c r="A21" s="14" t="s">
        <v>155</v>
      </c>
      <c r="B21" s="25">
        <v>587.46</v>
      </c>
      <c r="C21" s="223">
        <v>761.87</v>
      </c>
      <c r="D21" s="4">
        <f t="shared" si="1"/>
        <v>4.5412074806780714E-3</v>
      </c>
      <c r="E21" s="229">
        <f t="shared" si="2"/>
        <v>5.7799214509683793E-3</v>
      </c>
      <c r="F21" s="87">
        <f t="shared" si="3"/>
        <v>0.29688829877778905</v>
      </c>
      <c r="G21" s="83">
        <f t="shared" si="4"/>
        <v>0.27277193908465708</v>
      </c>
      <c r="I21" s="25">
        <v>365.28399999999999</v>
      </c>
      <c r="J21" s="223">
        <v>414.11800000000005</v>
      </c>
      <c r="K21" s="4">
        <f t="shared" si="5"/>
        <v>6.0699693565286423E-3</v>
      </c>
      <c r="L21" s="229">
        <f t="shared" si="6"/>
        <v>6.9021878817882775E-3</v>
      </c>
      <c r="M21" s="87">
        <f t="shared" si="7"/>
        <v>0.13368776075601466</v>
      </c>
      <c r="N21" s="83">
        <f t="shared" si="8"/>
        <v>0.13710423832115903</v>
      </c>
      <c r="P21" s="49">
        <f t="shared" si="0"/>
        <v>6.218023354781602</v>
      </c>
      <c r="Q21" s="254">
        <f t="shared" si="0"/>
        <v>5.4355467468203242</v>
      </c>
      <c r="R21" s="92">
        <f t="shared" si="9"/>
        <v>-0.12584008829100979</v>
      </c>
    </row>
    <row r="22" spans="1:18" ht="20.100000000000001" customHeight="1" x14ac:dyDescent="0.25">
      <c r="A22" s="14" t="s">
        <v>154</v>
      </c>
      <c r="B22" s="25">
        <v>442.61</v>
      </c>
      <c r="C22" s="223">
        <v>510.63</v>
      </c>
      <c r="D22" s="4">
        <f t="shared" si="1"/>
        <v>3.4214820464762217E-3</v>
      </c>
      <c r="E22" s="229">
        <f t="shared" si="2"/>
        <v>3.873890940065869E-3</v>
      </c>
      <c r="F22" s="87">
        <f t="shared" si="3"/>
        <v>0.15367931135762858</v>
      </c>
      <c r="G22" s="83">
        <f t="shared" si="4"/>
        <v>0.13222600248789332</v>
      </c>
      <c r="I22" s="25">
        <v>323.83100000000002</v>
      </c>
      <c r="J22" s="223">
        <v>388.68799999999999</v>
      </c>
      <c r="K22" s="4">
        <f t="shared" si="5"/>
        <v>5.3811397342725855E-3</v>
      </c>
      <c r="L22" s="229">
        <f t="shared" si="6"/>
        <v>6.4783409641612335E-3</v>
      </c>
      <c r="M22" s="87">
        <f t="shared" si="7"/>
        <v>0.20028039316804125</v>
      </c>
      <c r="N22" s="83">
        <f t="shared" si="8"/>
        <v>0.20389755406285989</v>
      </c>
      <c r="P22" s="49">
        <f t="shared" si="0"/>
        <v>7.3163959241770407</v>
      </c>
      <c r="Q22" s="254">
        <f t="shared" si="0"/>
        <v>7.611930360535025</v>
      </c>
      <c r="R22" s="92">
        <f t="shared" si="9"/>
        <v>4.0393444999523659E-2</v>
      </c>
    </row>
    <row r="23" spans="1:18" ht="20.100000000000001" customHeight="1" x14ac:dyDescent="0.25">
      <c r="A23" s="14" t="s">
        <v>169</v>
      </c>
      <c r="B23" s="25">
        <v>824.83</v>
      </c>
      <c r="C23" s="223">
        <v>748.25</v>
      </c>
      <c r="D23" s="4">
        <f t="shared" si="1"/>
        <v>6.3761348283929015E-3</v>
      </c>
      <c r="E23" s="229">
        <f t="shared" si="2"/>
        <v>5.6765934157889013E-3</v>
      </c>
      <c r="F23" s="87">
        <f t="shared" si="3"/>
        <v>-9.2843373786113542E-2</v>
      </c>
      <c r="G23" s="83">
        <f t="shared" si="4"/>
        <v>-0.10971245612450747</v>
      </c>
      <c r="I23" s="25">
        <v>335.988</v>
      </c>
      <c r="J23" s="223">
        <v>334.81200000000001</v>
      </c>
      <c r="K23" s="4">
        <f t="shared" si="5"/>
        <v>5.5831541051930703E-3</v>
      </c>
      <c r="L23" s="229">
        <f t="shared" si="6"/>
        <v>5.580378851142178E-3</v>
      </c>
      <c r="M23" s="87">
        <f t="shared" si="7"/>
        <v>-3.5001250044644086E-3</v>
      </c>
      <c r="N23" s="83">
        <f t="shared" si="8"/>
        <v>-4.9707638345696914E-4</v>
      </c>
      <c r="P23" s="49">
        <f t="shared" si="0"/>
        <v>4.0734211898209329</v>
      </c>
      <c r="Q23" s="254">
        <f t="shared" si="0"/>
        <v>4.4746007350484467</v>
      </c>
      <c r="R23" s="92">
        <f t="shared" si="9"/>
        <v>9.8487125816996493E-2</v>
      </c>
    </row>
    <row r="24" spans="1:18" ht="20.100000000000001" customHeight="1" x14ac:dyDescent="0.25">
      <c r="A24" s="14" t="s">
        <v>157</v>
      </c>
      <c r="B24" s="25">
        <v>602.58999999999992</v>
      </c>
      <c r="C24" s="223">
        <v>643.73</v>
      </c>
      <c r="D24" s="4">
        <f t="shared" si="1"/>
        <v>4.6581660296561448E-3</v>
      </c>
      <c r="E24" s="229">
        <f t="shared" si="2"/>
        <v>4.8836531634424184E-3</v>
      </c>
      <c r="F24" s="87">
        <f t="shared" si="3"/>
        <v>6.8271959375363192E-2</v>
      </c>
      <c r="G24" s="83">
        <f t="shared" si="4"/>
        <v>4.8406847748816415E-2</v>
      </c>
      <c r="I24" s="25">
        <v>317.73099999999999</v>
      </c>
      <c r="J24" s="223">
        <v>331.65800000000002</v>
      </c>
      <c r="K24" s="4">
        <f t="shared" si="5"/>
        <v>5.2797752806561524E-3</v>
      </c>
      <c r="L24" s="229">
        <f t="shared" si="6"/>
        <v>5.5278104996598467E-3</v>
      </c>
      <c r="M24" s="87">
        <f t="shared" si="7"/>
        <v>4.3832676068750048E-2</v>
      </c>
      <c r="N24" s="83">
        <f t="shared" si="8"/>
        <v>4.6978366657466776E-2</v>
      </c>
      <c r="P24" s="49">
        <f t="shared" si="0"/>
        <v>5.2727559368725005</v>
      </c>
      <c r="Q24" s="254">
        <f t="shared" si="0"/>
        <v>5.1521289981824676</v>
      </c>
      <c r="R24" s="92">
        <f t="shared" si="9"/>
        <v>-2.2877398486526951E-2</v>
      </c>
    </row>
    <row r="25" spans="1:18" ht="20.100000000000001" customHeight="1" x14ac:dyDescent="0.25">
      <c r="A25" s="14" t="s">
        <v>163</v>
      </c>
      <c r="B25" s="25">
        <v>386.47</v>
      </c>
      <c r="C25" s="223">
        <v>457.21</v>
      </c>
      <c r="D25" s="4">
        <f t="shared" si="1"/>
        <v>2.9875063069105205E-3</v>
      </c>
      <c r="E25" s="229">
        <f t="shared" si="2"/>
        <v>3.468620481968384E-3</v>
      </c>
      <c r="F25" s="87">
        <f t="shared" si="3"/>
        <v>0.18304137449219848</v>
      </c>
      <c r="G25" s="83">
        <f t="shared" si="4"/>
        <v>0.16104206171715155</v>
      </c>
      <c r="I25" s="25">
        <v>271.29599999999999</v>
      </c>
      <c r="J25" s="223">
        <v>306.38599999999997</v>
      </c>
      <c r="K25" s="4">
        <f t="shared" si="5"/>
        <v>4.5081591489054941E-3</v>
      </c>
      <c r="L25" s="229">
        <f t="shared" si="6"/>
        <v>5.1065969997671741E-3</v>
      </c>
      <c r="M25" s="87">
        <f t="shared" si="7"/>
        <v>0.12934212078320351</v>
      </c>
      <c r="N25" s="83">
        <f t="shared" si="8"/>
        <v>0.13274550234256277</v>
      </c>
      <c r="P25" s="49">
        <f t="shared" si="0"/>
        <v>7.0198463011359209</v>
      </c>
      <c r="Q25" s="254">
        <f t="shared" si="0"/>
        <v>6.70120950985324</v>
      </c>
      <c r="R25" s="92">
        <f t="shared" si="9"/>
        <v>-4.5390850114641459E-2</v>
      </c>
    </row>
    <row r="26" spans="1:18" ht="20.100000000000001" customHeight="1" x14ac:dyDescent="0.25">
      <c r="A26" s="14" t="s">
        <v>182</v>
      </c>
      <c r="B26" s="25">
        <v>369.99</v>
      </c>
      <c r="C26" s="223">
        <v>165.20999999999998</v>
      </c>
      <c r="D26" s="4">
        <f t="shared" si="1"/>
        <v>2.8601119323461675E-3</v>
      </c>
      <c r="E26" s="229">
        <f t="shared" si="2"/>
        <v>1.2533645148312519E-3</v>
      </c>
      <c r="F26" s="87">
        <f t="shared" si="3"/>
        <v>-0.55347441822751975</v>
      </c>
      <c r="G26" s="83">
        <f t="shared" si="4"/>
        <v>-0.56177780993238635</v>
      </c>
      <c r="I26" s="25">
        <v>625.12800000000004</v>
      </c>
      <c r="J26" s="223">
        <v>288.59899999999999</v>
      </c>
      <c r="K26" s="4">
        <f t="shared" si="5"/>
        <v>1.0387829206611944E-2</v>
      </c>
      <c r="L26" s="229">
        <f t="shared" si="6"/>
        <v>4.8101374982401504E-3</v>
      </c>
      <c r="M26" s="87">
        <f t="shared" si="7"/>
        <v>-0.53833614875673463</v>
      </c>
      <c r="N26" s="83">
        <f t="shared" si="8"/>
        <v>-0.53694488015085429</v>
      </c>
      <c r="P26" s="49">
        <f t="shared" si="0"/>
        <v>16.895807994810671</v>
      </c>
      <c r="Q26" s="254">
        <f t="shared" si="0"/>
        <v>17.468615701228739</v>
      </c>
      <c r="R26" s="92">
        <f t="shared" si="9"/>
        <v>3.3902356525003043E-2</v>
      </c>
    </row>
    <row r="27" spans="1:18" ht="20.100000000000001" customHeight="1" x14ac:dyDescent="0.25">
      <c r="A27" s="14" t="s">
        <v>184</v>
      </c>
      <c r="B27" s="25">
        <v>374.78000000000003</v>
      </c>
      <c r="C27" s="223">
        <v>382.82</v>
      </c>
      <c r="D27" s="4">
        <f t="shared" si="1"/>
        <v>2.8971397875745203E-3</v>
      </c>
      <c r="E27" s="229">
        <f t="shared" si="2"/>
        <v>2.9042612648610853E-3</v>
      </c>
      <c r="F27" s="87">
        <f t="shared" si="3"/>
        <v>2.1452585516836445E-2</v>
      </c>
      <c r="G27" s="83">
        <f t="shared" si="4"/>
        <v>2.458106204301271E-3</v>
      </c>
      <c r="I27" s="25">
        <v>263.92500000000001</v>
      </c>
      <c r="J27" s="223">
        <v>259.214</v>
      </c>
      <c r="K27" s="4">
        <f t="shared" si="5"/>
        <v>4.3856743312650484E-3</v>
      </c>
      <c r="L27" s="229">
        <f t="shared" si="6"/>
        <v>4.3203718012495623E-3</v>
      </c>
      <c r="M27" s="87">
        <f t="shared" si="7"/>
        <v>-1.7849767926494318E-2</v>
      </c>
      <c r="N27" s="83">
        <f t="shared" si="8"/>
        <v>-1.4889963340403699E-2</v>
      </c>
      <c r="P27" s="49">
        <f t="shared" si="0"/>
        <v>7.0421313837451303</v>
      </c>
      <c r="Q27" s="254">
        <f t="shared" si="0"/>
        <v>6.7711718301029205</v>
      </c>
      <c r="R27" s="92">
        <f t="shared" si="9"/>
        <v>-3.8476923942039366E-2</v>
      </c>
    </row>
    <row r="28" spans="1:18" ht="20.100000000000001" customHeight="1" x14ac:dyDescent="0.25">
      <c r="A28" s="14" t="s">
        <v>168</v>
      </c>
      <c r="B28" s="25">
        <v>339.97</v>
      </c>
      <c r="C28" s="223">
        <v>444.98</v>
      </c>
      <c r="D28" s="4">
        <f t="shared" si="1"/>
        <v>2.6280500922720254E-3</v>
      </c>
      <c r="E28" s="229">
        <f t="shared" si="2"/>
        <v>3.3758376721119213E-3</v>
      </c>
      <c r="F28" s="87">
        <f t="shared" si="3"/>
        <v>0.30888019531135097</v>
      </c>
      <c r="G28" s="83">
        <f t="shared" si="4"/>
        <v>0.28454083962814114</v>
      </c>
      <c r="I28" s="25">
        <v>197.55800000000002</v>
      </c>
      <c r="J28" s="223">
        <v>252.42199999999997</v>
      </c>
      <c r="K28" s="4">
        <f t="shared" si="5"/>
        <v>3.2828456930418131E-3</v>
      </c>
      <c r="L28" s="229">
        <f t="shared" si="6"/>
        <v>4.2071681730732786E-3</v>
      </c>
      <c r="M28" s="87">
        <f t="shared" si="7"/>
        <v>0.27771084947205349</v>
      </c>
      <c r="N28" s="83">
        <f t="shared" si="8"/>
        <v>0.28156135452562453</v>
      </c>
      <c r="P28" s="49">
        <f t="shared" si="0"/>
        <v>5.8110421507780092</v>
      </c>
      <c r="Q28" s="254">
        <f t="shared" si="0"/>
        <v>5.6726594453683301</v>
      </c>
      <c r="R28" s="92">
        <f t="shared" si="9"/>
        <v>-2.3813750067387104E-2</v>
      </c>
    </row>
    <row r="29" spans="1:18" ht="20.100000000000001" customHeight="1" x14ac:dyDescent="0.25">
      <c r="A29" s="14" t="s">
        <v>159</v>
      </c>
      <c r="B29" s="25">
        <v>330.39</v>
      </c>
      <c r="C29" s="223">
        <v>316.58</v>
      </c>
      <c r="D29" s="4">
        <f t="shared" si="1"/>
        <v>2.5539943818153202E-3</v>
      </c>
      <c r="E29" s="229">
        <f t="shared" si="2"/>
        <v>2.4017319660146344E-3</v>
      </c>
      <c r="F29" s="87">
        <f>(C29-B29)/B29</f>
        <v>-4.1799085928750881E-2</v>
      </c>
      <c r="G29" s="83">
        <f>(E29-D29)/D29</f>
        <v>-5.9617365208321706E-2</v>
      </c>
      <c r="I29" s="25">
        <v>217.83199999999999</v>
      </c>
      <c r="J29" s="223">
        <v>227.482</v>
      </c>
      <c r="K29" s="4">
        <f t="shared" si="5"/>
        <v>3.6197412557663275E-3</v>
      </c>
      <c r="L29" s="229">
        <f t="shared" si="6"/>
        <v>3.7914881838629587E-3</v>
      </c>
      <c r="M29" s="87">
        <f>(J29-I29)/I29</f>
        <v>4.4300194645414841E-2</v>
      </c>
      <c r="N29" s="83">
        <f>(L29-K29)/K29</f>
        <v>4.7447294146517945E-2</v>
      </c>
      <c r="P29" s="49">
        <f t="shared" si="0"/>
        <v>6.5931777596174221</v>
      </c>
      <c r="Q29" s="254">
        <f t="shared" si="0"/>
        <v>7.1856086929054275</v>
      </c>
      <c r="R29" s="92">
        <f>(Q29-P29)/P29</f>
        <v>8.9855143435778065E-2</v>
      </c>
    </row>
    <row r="30" spans="1:18" ht="20.100000000000001" customHeight="1" x14ac:dyDescent="0.25">
      <c r="A30" s="14" t="s">
        <v>158</v>
      </c>
      <c r="B30" s="25">
        <v>242.68</v>
      </c>
      <c r="C30" s="223">
        <v>282.82</v>
      </c>
      <c r="D30" s="4">
        <f t="shared" si="1"/>
        <v>1.8759749283541933E-3</v>
      </c>
      <c r="E30" s="229">
        <f t="shared" si="2"/>
        <v>2.1456119610469989E-3</v>
      </c>
      <c r="F30" s="87">
        <f t="shared" si="3"/>
        <v>0.16540299983517384</v>
      </c>
      <c r="G30" s="83">
        <f t="shared" si="4"/>
        <v>0.14373168245343243</v>
      </c>
      <c r="I30" s="25">
        <v>200.55599999999998</v>
      </c>
      <c r="J30" s="223">
        <v>224.25200000000001</v>
      </c>
      <c r="K30" s="4">
        <f t="shared" si="5"/>
        <v>3.3326638294257573E-3</v>
      </c>
      <c r="L30" s="229">
        <f t="shared" si="6"/>
        <v>3.7376531251159927E-3</v>
      </c>
      <c r="M30" s="87">
        <f t="shared" si="7"/>
        <v>0.118151538722352</v>
      </c>
      <c r="N30" s="83">
        <f t="shared" si="8"/>
        <v>0.12152119638181992</v>
      </c>
      <c r="P30" s="49">
        <f t="shared" si="0"/>
        <v>8.2642162518542932</v>
      </c>
      <c r="Q30" s="254">
        <f t="shared" si="0"/>
        <v>7.9291422105933105</v>
      </c>
      <c r="R30" s="92">
        <f t="shared" si="9"/>
        <v>-4.0545168597905468E-2</v>
      </c>
    </row>
    <row r="31" spans="1:18" ht="20.100000000000001" customHeight="1" x14ac:dyDescent="0.25">
      <c r="A31" s="14" t="s">
        <v>180</v>
      </c>
      <c r="B31" s="25">
        <v>172.64999999999998</v>
      </c>
      <c r="C31" s="223">
        <v>170.72</v>
      </c>
      <c r="D31" s="4">
        <f t="shared" si="1"/>
        <v>1.3346261388674445E-3</v>
      </c>
      <c r="E31" s="229">
        <f t="shared" si="2"/>
        <v>1.2951660914714081E-3</v>
      </c>
      <c r="F31" s="87">
        <f t="shared" si="3"/>
        <v>-1.117868520127413E-2</v>
      </c>
      <c r="G31" s="83">
        <f t="shared" si="4"/>
        <v>-2.9566367874018958E-2</v>
      </c>
      <c r="I31" s="25">
        <v>282.80100000000004</v>
      </c>
      <c r="J31" s="223">
        <v>209.245</v>
      </c>
      <c r="K31" s="4">
        <f t="shared" si="5"/>
        <v>4.6993391552755037E-3</v>
      </c>
      <c r="L31" s="229">
        <f t="shared" si="6"/>
        <v>3.4875284419532307E-3</v>
      </c>
      <c r="M31" s="87">
        <f t="shared" si="7"/>
        <v>-0.26009809017648461</v>
      </c>
      <c r="N31" s="83">
        <f t="shared" si="8"/>
        <v>-0.25786832430723533</v>
      </c>
      <c r="P31" s="49">
        <f t="shared" si="0"/>
        <v>16.380017376194619</v>
      </c>
      <c r="Q31" s="254">
        <f t="shared" si="0"/>
        <v>12.256619025304595</v>
      </c>
      <c r="R31" s="92">
        <f t="shared" si="9"/>
        <v>-0.25173345401224267</v>
      </c>
    </row>
    <row r="32" spans="1:18" ht="20.100000000000001" customHeight="1" thickBot="1" x14ac:dyDescent="0.3">
      <c r="A32" s="14" t="s">
        <v>18</v>
      </c>
      <c r="B32" s="25">
        <f>B33-SUM(B7:B31)</f>
        <v>3008.5799999999581</v>
      </c>
      <c r="C32" s="223">
        <f>C33-SUM(C7:C31)</f>
        <v>3029.2400000000052</v>
      </c>
      <c r="D32" s="4">
        <f t="shared" si="1"/>
        <v>2.3257048994345556E-2</v>
      </c>
      <c r="E32" s="229">
        <f t="shared" si="2"/>
        <v>2.2981308170857868E-2</v>
      </c>
      <c r="F32" s="87">
        <f t="shared" si="3"/>
        <v>6.8670269695495665E-3</v>
      </c>
      <c r="G32" s="83">
        <f t="shared" si="4"/>
        <v>-1.1856225764271647E-2</v>
      </c>
      <c r="I32" s="25">
        <f>I33-SUM(I7:I31)</f>
        <v>2044.7020000000266</v>
      </c>
      <c r="J32" s="223">
        <f>J33-SUM(J7:J31)</f>
        <v>2219.1740000000063</v>
      </c>
      <c r="K32" s="4">
        <f t="shared" si="5"/>
        <v>3.3977065744004636E-2</v>
      </c>
      <c r="L32" s="229">
        <f t="shared" si="6"/>
        <v>3.6987418780105336E-2</v>
      </c>
      <c r="M32" s="87">
        <f t="shared" si="7"/>
        <v>8.5328815641583705E-2</v>
      </c>
      <c r="N32" s="83">
        <f t="shared" si="8"/>
        <v>8.8599558854839777E-2</v>
      </c>
      <c r="P32" s="49">
        <f t="shared" si="0"/>
        <v>6.7962360980929715</v>
      </c>
      <c r="Q32" s="254">
        <f t="shared" si="0"/>
        <v>7.3258441061124326</v>
      </c>
      <c r="R32" s="92">
        <f t="shared" si="9"/>
        <v>7.7926664167548496E-2</v>
      </c>
    </row>
    <row r="33" spans="1:18" ht="26.25" customHeight="1" thickBot="1" x14ac:dyDescent="0.3">
      <c r="A33" s="18" t="s">
        <v>19</v>
      </c>
      <c r="B33" s="23">
        <v>129362.06999999993</v>
      </c>
      <c r="C33" s="242">
        <v>131813.21000000005</v>
      </c>
      <c r="D33" s="20">
        <f>SUM(D7:D32)</f>
        <v>1.0000000000000004</v>
      </c>
      <c r="E33" s="243">
        <f>SUM(E7:E32)</f>
        <v>0.99999999999999967</v>
      </c>
      <c r="F33" s="97">
        <f t="shared" si="3"/>
        <v>1.894790335374285E-2</v>
      </c>
      <c r="G33" s="99">
        <v>0</v>
      </c>
      <c r="H33" s="2"/>
      <c r="I33" s="23">
        <v>60178.887000000017</v>
      </c>
      <c r="J33" s="242">
        <v>59998.077000000012</v>
      </c>
      <c r="K33" s="20">
        <f>SUM(K7:K32)</f>
        <v>0.99999999999999989</v>
      </c>
      <c r="L33" s="243">
        <f>SUM(L7:L32)</f>
        <v>1</v>
      </c>
      <c r="M33" s="97">
        <f t="shared" si="7"/>
        <v>-3.0045421079323868E-3</v>
      </c>
      <c r="N33" s="99">
        <f>K33-L33</f>
        <v>0</v>
      </c>
      <c r="P33" s="40">
        <f t="shared" si="0"/>
        <v>4.6519731015436019</v>
      </c>
      <c r="Q33" s="244">
        <f t="shared" si="0"/>
        <v>4.5517499346233956</v>
      </c>
      <c r="R33" s="98">
        <f t="shared" si="9"/>
        <v>-2.1544227520780498E-2</v>
      </c>
    </row>
    <row r="35" spans="1:18" ht="15.75" thickBot="1" x14ac:dyDescent="0.3"/>
    <row r="36" spans="1:18" x14ac:dyDescent="0.25">
      <c r="A36" s="394" t="s">
        <v>2</v>
      </c>
      <c r="B36" s="378" t="s">
        <v>1</v>
      </c>
      <c r="C36" s="374"/>
      <c r="D36" s="378" t="s">
        <v>13</v>
      </c>
      <c r="E36" s="374"/>
      <c r="F36" s="397" t="s">
        <v>136</v>
      </c>
      <c r="G36" s="393"/>
      <c r="I36" s="398" t="s">
        <v>20</v>
      </c>
      <c r="J36" s="399"/>
      <c r="K36" s="378" t="s">
        <v>13</v>
      </c>
      <c r="L36" s="380"/>
      <c r="M36" s="392" t="s">
        <v>136</v>
      </c>
      <c r="N36" s="393"/>
      <c r="P36" s="373" t="s">
        <v>23</v>
      </c>
      <c r="Q36" s="374"/>
      <c r="R36" s="208" t="s">
        <v>0</v>
      </c>
    </row>
    <row r="37" spans="1:18" x14ac:dyDescent="0.25">
      <c r="A37" s="395"/>
      <c r="B37" s="381" t="str">
        <f>B5</f>
        <v>jan-mar</v>
      </c>
      <c r="C37" s="382"/>
      <c r="D37" s="381" t="str">
        <f>B5</f>
        <v>jan-mar</v>
      </c>
      <c r="E37" s="382"/>
      <c r="F37" s="381" t="str">
        <f>B5</f>
        <v>jan-mar</v>
      </c>
      <c r="G37" s="383"/>
      <c r="I37" s="371" t="str">
        <f>B5</f>
        <v>jan-mar</v>
      </c>
      <c r="J37" s="382"/>
      <c r="K37" s="381" t="str">
        <f>B5</f>
        <v>jan-mar</v>
      </c>
      <c r="L37" s="372"/>
      <c r="M37" s="382" t="str">
        <f>B5</f>
        <v>jan-mar</v>
      </c>
      <c r="N37" s="383"/>
      <c r="P37" s="371" t="str">
        <f>B5</f>
        <v>jan-mar</v>
      </c>
      <c r="Q37" s="372"/>
      <c r="R37" s="209" t="str">
        <f>R5</f>
        <v>2018/2017</v>
      </c>
    </row>
    <row r="38" spans="1:18" ht="19.5" customHeight="1" thickBot="1" x14ac:dyDescent="0.3">
      <c r="A38" s="396"/>
      <c r="B38" s="148">
        <f>B6</f>
        <v>2017</v>
      </c>
      <c r="C38" s="213">
        <f>C6</f>
        <v>2018</v>
      </c>
      <c r="D38" s="148">
        <f>B6</f>
        <v>2017</v>
      </c>
      <c r="E38" s="213">
        <f>C6</f>
        <v>2018</v>
      </c>
      <c r="F38" s="148" t="s">
        <v>1</v>
      </c>
      <c r="G38" s="212" t="s">
        <v>15</v>
      </c>
      <c r="I38" s="36">
        <f>B6</f>
        <v>2017</v>
      </c>
      <c r="J38" s="213">
        <f>C6</f>
        <v>2018</v>
      </c>
      <c r="K38" s="148">
        <f>B6</f>
        <v>2017</v>
      </c>
      <c r="L38" s="213">
        <f>C6</f>
        <v>2018</v>
      </c>
      <c r="M38" s="37">
        <v>1000</v>
      </c>
      <c r="N38" s="212" t="s">
        <v>15</v>
      </c>
      <c r="P38" s="36">
        <f>B6</f>
        <v>2017</v>
      </c>
      <c r="Q38" s="213">
        <f>C6</f>
        <v>2018</v>
      </c>
      <c r="R38" s="210" t="s">
        <v>24</v>
      </c>
    </row>
    <row r="39" spans="1:18" ht="20.100000000000001" customHeight="1" x14ac:dyDescent="0.25">
      <c r="A39" s="57" t="s">
        <v>142</v>
      </c>
      <c r="B39" s="59">
        <v>44462.619999999995</v>
      </c>
      <c r="C39" s="245">
        <v>46758.32</v>
      </c>
      <c r="D39" s="4">
        <f t="shared" ref="D39:D61" si="10">B39/$B$62</f>
        <v>0.39305967878502746</v>
      </c>
      <c r="E39" s="247">
        <f t="shared" ref="E39:E61" si="11">C39/$C$62</f>
        <v>0.40414640063842905</v>
      </c>
      <c r="F39" s="87">
        <f>(C39-B39)/B39</f>
        <v>5.1632135038376159E-2</v>
      </c>
      <c r="G39" s="101">
        <f>(E39-D39)/D39</f>
        <v>2.8206204939848722E-2</v>
      </c>
      <c r="I39" s="59">
        <v>16638.325000000001</v>
      </c>
      <c r="J39" s="245">
        <v>17719.339</v>
      </c>
      <c r="K39" s="4">
        <f t="shared" ref="K39:K61" si="12">I39/$I$62</f>
        <v>0.36225353964849377</v>
      </c>
      <c r="L39" s="247">
        <f t="shared" ref="L39:L61" si="13">J39/$J$62</f>
        <v>0.37691159751112491</v>
      </c>
      <c r="M39" s="87">
        <f>(J39-I39)/I39</f>
        <v>6.497132373601304E-2</v>
      </c>
      <c r="N39" s="101">
        <f>(L39-K39)/K39</f>
        <v>4.0463532466388924E-2</v>
      </c>
      <c r="P39" s="49">
        <f t="shared" ref="P39:Q62" si="14">(I39/B39)*10</f>
        <v>3.7420927961510149</v>
      </c>
      <c r="Q39" s="253">
        <f t="shared" si="14"/>
        <v>3.7895585213497833</v>
      </c>
      <c r="R39" s="104">
        <f t="shared" si="9"/>
        <v>1.2684272620815293E-2</v>
      </c>
    </row>
    <row r="40" spans="1:18" ht="20.100000000000001" customHeight="1" x14ac:dyDescent="0.25">
      <c r="A40" s="57" t="s">
        <v>144</v>
      </c>
      <c r="B40" s="25">
        <v>16588.86</v>
      </c>
      <c r="C40" s="223">
        <v>24630.390000000003</v>
      </c>
      <c r="D40" s="4">
        <f t="shared" si="10"/>
        <v>0.14664929738755367</v>
      </c>
      <c r="E40" s="229">
        <f t="shared" si="11"/>
        <v>0.21288796228822501</v>
      </c>
      <c r="F40" s="87">
        <f t="shared" ref="F40:F62" si="15">(C40-B40)/B40</f>
        <v>0.48475482944578485</v>
      </c>
      <c r="G40" s="83">
        <f t="shared" ref="G40:G57" si="16">(E40-D40)/D40</f>
        <v>0.45168075183900003</v>
      </c>
      <c r="I40" s="25">
        <v>6334.7309999999998</v>
      </c>
      <c r="J40" s="223">
        <v>9314.5509999999995</v>
      </c>
      <c r="K40" s="4">
        <f t="shared" si="12"/>
        <v>0.13792125874876482</v>
      </c>
      <c r="L40" s="229">
        <f t="shared" si="13"/>
        <v>0.1981316739585402</v>
      </c>
      <c r="M40" s="87">
        <f t="shared" ref="M40:M62" si="17">(J40-I40)/I40</f>
        <v>0.47039408618929512</v>
      </c>
      <c r="N40" s="83">
        <f t="shared" ref="N40:N57" si="18">(L40-K40)/K40</f>
        <v>0.43655645080395994</v>
      </c>
      <c r="P40" s="49">
        <f t="shared" si="14"/>
        <v>3.8186656587613612</v>
      </c>
      <c r="Q40" s="254">
        <f t="shared" si="14"/>
        <v>3.781731024153494</v>
      </c>
      <c r="R40" s="92">
        <f t="shared" si="9"/>
        <v>-9.6721310291007362E-3</v>
      </c>
    </row>
    <row r="41" spans="1:18" ht="20.100000000000001" customHeight="1" x14ac:dyDescent="0.25">
      <c r="A41" s="57" t="s">
        <v>149</v>
      </c>
      <c r="B41" s="25">
        <v>25805.450000000004</v>
      </c>
      <c r="C41" s="223">
        <v>18043.190000000002</v>
      </c>
      <c r="D41" s="4">
        <f t="shared" si="10"/>
        <v>0.22812605032953723</v>
      </c>
      <c r="E41" s="229">
        <f t="shared" si="11"/>
        <v>0.15595278646742006</v>
      </c>
      <c r="F41" s="87">
        <f t="shared" si="15"/>
        <v>-0.30079924977088174</v>
      </c>
      <c r="G41" s="83">
        <f t="shared" si="16"/>
        <v>-0.31637449452993199</v>
      </c>
      <c r="I41" s="25">
        <v>9490.4840000000004</v>
      </c>
      <c r="J41" s="223">
        <v>7152.1260000000002</v>
      </c>
      <c r="K41" s="4">
        <f t="shared" si="12"/>
        <v>0.20662905803182688</v>
      </c>
      <c r="L41" s="229">
        <f t="shared" si="13"/>
        <v>0.15213430005830647</v>
      </c>
      <c r="M41" s="87">
        <f t="shared" si="17"/>
        <v>-0.24638975209272784</v>
      </c>
      <c r="N41" s="83">
        <f t="shared" si="18"/>
        <v>-0.26373230605894082</v>
      </c>
      <c r="P41" s="49">
        <f t="shared" si="14"/>
        <v>3.6777052909366041</v>
      </c>
      <c r="Q41" s="254">
        <f t="shared" si="14"/>
        <v>3.9638921942295124</v>
      </c>
      <c r="R41" s="92">
        <f t="shared" si="9"/>
        <v>7.7816703801196874E-2</v>
      </c>
    </row>
    <row r="42" spans="1:18" ht="20.100000000000001" customHeight="1" x14ac:dyDescent="0.25">
      <c r="A42" s="57" t="s">
        <v>148</v>
      </c>
      <c r="B42" s="25">
        <v>10019.799999999999</v>
      </c>
      <c r="C42" s="223">
        <v>7798.6900000000005</v>
      </c>
      <c r="D42" s="4">
        <f t="shared" si="10"/>
        <v>8.8577312121737722E-2</v>
      </c>
      <c r="E42" s="229">
        <f t="shared" si="11"/>
        <v>6.74064528664612E-2</v>
      </c>
      <c r="F42" s="87">
        <f t="shared" si="15"/>
        <v>-0.22167208926325865</v>
      </c>
      <c r="G42" s="83">
        <f t="shared" si="16"/>
        <v>-0.2390099535440858</v>
      </c>
      <c r="I42" s="25">
        <v>5043.9489999999996</v>
      </c>
      <c r="J42" s="223">
        <v>3639.895</v>
      </c>
      <c r="K42" s="4">
        <f t="shared" si="12"/>
        <v>0.10981804833458178</v>
      </c>
      <c r="L42" s="229">
        <f t="shared" si="13"/>
        <v>7.7424933245125907E-2</v>
      </c>
      <c r="M42" s="87">
        <f t="shared" si="17"/>
        <v>-0.27836403579814145</v>
      </c>
      <c r="N42" s="83">
        <f t="shared" si="18"/>
        <v>-0.29497077739684485</v>
      </c>
      <c r="P42" s="49">
        <f t="shared" si="14"/>
        <v>5.0339817162019207</v>
      </c>
      <c r="Q42" s="254">
        <f t="shared" si="14"/>
        <v>4.6673159210072459</v>
      </c>
      <c r="R42" s="92">
        <f t="shared" si="9"/>
        <v>-7.2838126132750397E-2</v>
      </c>
    </row>
    <row r="43" spans="1:18" ht="20.100000000000001" customHeight="1" x14ac:dyDescent="0.25">
      <c r="A43" s="57" t="s">
        <v>145</v>
      </c>
      <c r="B43" s="25">
        <v>5708.57</v>
      </c>
      <c r="C43" s="223">
        <v>5686.8</v>
      </c>
      <c r="D43" s="4">
        <f t="shared" si="10"/>
        <v>5.0465057851333192E-2</v>
      </c>
      <c r="E43" s="229">
        <f t="shared" si="11"/>
        <v>4.9152744391813441E-2</v>
      </c>
      <c r="F43" s="87">
        <f t="shared" si="15"/>
        <v>-3.8135645179089559E-3</v>
      </c>
      <c r="G43" s="83">
        <f t="shared" si="16"/>
        <v>-2.6004398199358892E-2</v>
      </c>
      <c r="I43" s="25">
        <v>2621.9839999999999</v>
      </c>
      <c r="J43" s="223">
        <v>2682.431</v>
      </c>
      <c r="K43" s="4">
        <f t="shared" si="12"/>
        <v>5.7086454610167564E-2</v>
      </c>
      <c r="L43" s="229">
        <f t="shared" si="13"/>
        <v>5.7058525344730091E-2</v>
      </c>
      <c r="M43" s="87">
        <f t="shared" si="17"/>
        <v>2.3053916423593782E-2</v>
      </c>
      <c r="N43" s="83">
        <f t="shared" si="18"/>
        <v>-4.8924505170617322E-4</v>
      </c>
      <c r="P43" s="49">
        <f t="shared" si="14"/>
        <v>4.593066214481035</v>
      </c>
      <c r="Q43" s="254">
        <f t="shared" si="14"/>
        <v>4.7169427446015337</v>
      </c>
      <c r="R43" s="92">
        <f t="shared" si="9"/>
        <v>2.6970334050473811E-2</v>
      </c>
    </row>
    <row r="44" spans="1:18" ht="20.100000000000001" customHeight="1" x14ac:dyDescent="0.25">
      <c r="A44" s="57" t="s">
        <v>156</v>
      </c>
      <c r="B44" s="25">
        <v>2346.7200000000003</v>
      </c>
      <c r="C44" s="223">
        <v>2800.88</v>
      </c>
      <c r="D44" s="4">
        <f t="shared" si="10"/>
        <v>2.0745538823362181E-2</v>
      </c>
      <c r="E44" s="229">
        <f t="shared" si="11"/>
        <v>2.4208858885865939E-2</v>
      </c>
      <c r="F44" s="87">
        <f t="shared" si="15"/>
        <v>0.1935296925069884</v>
      </c>
      <c r="G44" s="83">
        <f t="shared" si="16"/>
        <v>0.16694288309367064</v>
      </c>
      <c r="I44" s="25">
        <v>1846.7909999999999</v>
      </c>
      <c r="J44" s="223">
        <v>1871.3209999999999</v>
      </c>
      <c r="K44" s="4">
        <f t="shared" si="12"/>
        <v>4.0208769617192927E-2</v>
      </c>
      <c r="L44" s="229">
        <f t="shared" si="13"/>
        <v>3.9805242597712912E-2</v>
      </c>
      <c r="M44" s="87">
        <f t="shared" si="17"/>
        <v>1.3282499210793193E-2</v>
      </c>
      <c r="N44" s="83">
        <f t="shared" si="18"/>
        <v>-1.0035796253448921E-2</v>
      </c>
      <c r="P44" s="49">
        <f t="shared" si="14"/>
        <v>7.8696691552464699</v>
      </c>
      <c r="Q44" s="254">
        <f t="shared" si="14"/>
        <v>6.6811894833052463</v>
      </c>
      <c r="R44" s="92">
        <f t="shared" si="9"/>
        <v>-0.15102028414357169</v>
      </c>
    </row>
    <row r="45" spans="1:18" ht="20.100000000000001" customHeight="1" x14ac:dyDescent="0.25">
      <c r="A45" s="57" t="s">
        <v>153</v>
      </c>
      <c r="B45" s="25">
        <v>2342.81</v>
      </c>
      <c r="C45" s="223">
        <v>2721.6400000000003</v>
      </c>
      <c r="D45" s="4">
        <f t="shared" si="10"/>
        <v>2.0710973533596317E-2</v>
      </c>
      <c r="E45" s="229">
        <f t="shared" si="11"/>
        <v>2.3523963432252788E-2</v>
      </c>
      <c r="F45" s="87">
        <f t="shared" si="15"/>
        <v>0.16169898540641384</v>
      </c>
      <c r="G45" s="83">
        <f t="shared" si="16"/>
        <v>0.13582122994331375</v>
      </c>
      <c r="I45" s="25">
        <v>1033.5250000000001</v>
      </c>
      <c r="J45" s="223">
        <v>1156.2750000000001</v>
      </c>
      <c r="K45" s="4">
        <f t="shared" si="12"/>
        <v>2.2502150280464504E-2</v>
      </c>
      <c r="L45" s="229">
        <f t="shared" si="13"/>
        <v>2.459535637374374E-2</v>
      </c>
      <c r="M45" s="87">
        <f t="shared" si="17"/>
        <v>0.11876829297791537</v>
      </c>
      <c r="N45" s="83">
        <f t="shared" si="18"/>
        <v>9.302249194809066E-2</v>
      </c>
      <c r="P45" s="49">
        <f t="shared" si="14"/>
        <v>4.4114759626260778</v>
      </c>
      <c r="Q45" s="254">
        <f t="shared" si="14"/>
        <v>4.2484494642935875</v>
      </c>
      <c r="R45" s="92">
        <f t="shared" si="9"/>
        <v>-3.6955091609621585E-2</v>
      </c>
    </row>
    <row r="46" spans="1:18" ht="20.100000000000001" customHeight="1" x14ac:dyDescent="0.25">
      <c r="A46" s="57" t="s">
        <v>152</v>
      </c>
      <c r="B46" s="25">
        <v>1404.12</v>
      </c>
      <c r="C46" s="223">
        <v>2029.53</v>
      </c>
      <c r="D46" s="4">
        <f t="shared" si="10"/>
        <v>1.241274032379632E-2</v>
      </c>
      <c r="E46" s="229">
        <f t="shared" si="11"/>
        <v>1.7541845910796428E-2</v>
      </c>
      <c r="F46" s="87">
        <f t="shared" si="15"/>
        <v>0.44541064866250757</v>
      </c>
      <c r="G46" s="83">
        <f t="shared" si="16"/>
        <v>0.41321299352143537</v>
      </c>
      <c r="I46" s="25">
        <v>495.07</v>
      </c>
      <c r="J46" s="223">
        <v>685.85500000000002</v>
      </c>
      <c r="K46" s="4">
        <f t="shared" si="12"/>
        <v>1.0778780909363161E-2</v>
      </c>
      <c r="L46" s="229">
        <f t="shared" si="13"/>
        <v>1.4588958635025415E-2</v>
      </c>
      <c r="M46" s="87">
        <f t="shared" si="17"/>
        <v>0.38536974569252841</v>
      </c>
      <c r="N46" s="83">
        <f t="shared" si="18"/>
        <v>0.35348874401487107</v>
      </c>
      <c r="P46" s="49">
        <f t="shared" si="14"/>
        <v>3.5258382474432386</v>
      </c>
      <c r="Q46" s="254">
        <f t="shared" si="14"/>
        <v>3.3793784767901931</v>
      </c>
      <c r="R46" s="92">
        <f t="shared" si="9"/>
        <v>-4.153899310589497E-2</v>
      </c>
    </row>
    <row r="47" spans="1:18" ht="20.100000000000001" customHeight="1" x14ac:dyDescent="0.25">
      <c r="A47" s="57" t="s">
        <v>161</v>
      </c>
      <c r="B47" s="25">
        <v>860.77</v>
      </c>
      <c r="C47" s="223">
        <v>1256.3800000000001</v>
      </c>
      <c r="D47" s="4">
        <f t="shared" si="10"/>
        <v>7.6094026781999826E-3</v>
      </c>
      <c r="E47" s="229">
        <f t="shared" si="11"/>
        <v>1.0859274987512586E-2</v>
      </c>
      <c r="F47" s="87">
        <f t="shared" si="15"/>
        <v>0.45960012546905693</v>
      </c>
      <c r="G47" s="83">
        <f t="shared" si="16"/>
        <v>0.42708638861011966</v>
      </c>
      <c r="I47" s="25">
        <v>450.28</v>
      </c>
      <c r="J47" s="223">
        <v>653.99599999999998</v>
      </c>
      <c r="K47" s="4">
        <f t="shared" si="12"/>
        <v>9.8036024559517727E-3</v>
      </c>
      <c r="L47" s="229">
        <f t="shared" si="13"/>
        <v>1.3911279485419047E-2</v>
      </c>
      <c r="M47" s="87">
        <f t="shared" si="17"/>
        <v>0.45242071599893402</v>
      </c>
      <c r="N47" s="83">
        <f t="shared" si="18"/>
        <v>0.41899669513562349</v>
      </c>
      <c r="P47" s="49">
        <f t="shared" si="14"/>
        <v>5.2311302670864457</v>
      </c>
      <c r="Q47" s="254">
        <f t="shared" si="14"/>
        <v>5.2053996402362337</v>
      </c>
      <c r="R47" s="92">
        <f t="shared" si="9"/>
        <v>-4.9187509269470056E-3</v>
      </c>
    </row>
    <row r="48" spans="1:18" ht="20.100000000000001" customHeight="1" x14ac:dyDescent="0.25">
      <c r="A48" s="57" t="s">
        <v>155</v>
      </c>
      <c r="B48" s="25">
        <v>587.46</v>
      </c>
      <c r="C48" s="223">
        <v>761.87</v>
      </c>
      <c r="D48" s="4">
        <f t="shared" si="10"/>
        <v>5.1932800833385945E-3</v>
      </c>
      <c r="E48" s="229">
        <f t="shared" si="11"/>
        <v>6.5850744478073622E-3</v>
      </c>
      <c r="F48" s="87">
        <f t="shared" si="15"/>
        <v>0.29688829877778905</v>
      </c>
      <c r="G48" s="83">
        <f t="shared" si="16"/>
        <v>0.26799909539522226</v>
      </c>
      <c r="I48" s="25">
        <v>365.28399999999999</v>
      </c>
      <c r="J48" s="223">
        <v>414.11800000000005</v>
      </c>
      <c r="K48" s="4">
        <f t="shared" si="12"/>
        <v>7.9530494792571012E-3</v>
      </c>
      <c r="L48" s="229">
        <f t="shared" si="13"/>
        <v>8.8087866560999841E-3</v>
      </c>
      <c r="M48" s="87">
        <f t="shared" si="17"/>
        <v>0.13368776075601466</v>
      </c>
      <c r="N48" s="83">
        <f t="shared" si="18"/>
        <v>0.10759862353111095</v>
      </c>
      <c r="P48" s="49">
        <f t="shared" si="14"/>
        <v>6.218023354781602</v>
      </c>
      <c r="Q48" s="254">
        <f t="shared" si="14"/>
        <v>5.4355467468203242</v>
      </c>
      <c r="R48" s="92">
        <f t="shared" si="9"/>
        <v>-0.12584008829100979</v>
      </c>
    </row>
    <row r="49" spans="1:18" ht="20.100000000000001" customHeight="1" x14ac:dyDescent="0.25">
      <c r="A49" s="57" t="s">
        <v>169</v>
      </c>
      <c r="B49" s="25">
        <v>824.83</v>
      </c>
      <c r="C49" s="223">
        <v>748.25</v>
      </c>
      <c r="D49" s="4">
        <f t="shared" si="10"/>
        <v>7.2916848996360138E-3</v>
      </c>
      <c r="E49" s="229">
        <f t="shared" si="11"/>
        <v>6.4673526396522487E-3</v>
      </c>
      <c r="F49" s="87">
        <f t="shared" si="15"/>
        <v>-9.2843373786113542E-2</v>
      </c>
      <c r="G49" s="83">
        <f t="shared" si="16"/>
        <v>-0.11305099868274808</v>
      </c>
      <c r="I49" s="25">
        <v>335.988</v>
      </c>
      <c r="J49" s="223">
        <v>334.81200000000001</v>
      </c>
      <c r="K49" s="4">
        <f t="shared" si="12"/>
        <v>7.3152100514575916E-3</v>
      </c>
      <c r="L49" s="229">
        <f t="shared" si="13"/>
        <v>7.1218528967640811E-3</v>
      </c>
      <c r="M49" s="87">
        <f t="shared" si="17"/>
        <v>-3.5001250044644086E-3</v>
      </c>
      <c r="N49" s="83">
        <f t="shared" si="18"/>
        <v>-2.6432208143494545E-2</v>
      </c>
      <c r="P49" s="49">
        <f t="shared" si="14"/>
        <v>4.0734211898209329</v>
      </c>
      <c r="Q49" s="254">
        <f t="shared" si="14"/>
        <v>4.4746007350484467</v>
      </c>
      <c r="R49" s="92">
        <f t="shared" si="9"/>
        <v>9.8487125816996493E-2</v>
      </c>
    </row>
    <row r="50" spans="1:18" ht="20.100000000000001" customHeight="1" x14ac:dyDescent="0.25">
      <c r="A50" s="57" t="s">
        <v>157</v>
      </c>
      <c r="B50" s="25">
        <v>602.58999999999992</v>
      </c>
      <c r="C50" s="223">
        <v>643.73</v>
      </c>
      <c r="D50" s="4">
        <f t="shared" si="10"/>
        <v>5.3270327263456284E-3</v>
      </c>
      <c r="E50" s="229">
        <f t="shared" si="11"/>
        <v>5.5639544466733609E-3</v>
      </c>
      <c r="F50" s="87">
        <f t="shared" si="15"/>
        <v>6.8271959375363192E-2</v>
      </c>
      <c r="G50" s="83">
        <f t="shared" si="16"/>
        <v>4.4475364147098462E-2</v>
      </c>
      <c r="I50" s="25">
        <v>317.73099999999999</v>
      </c>
      <c r="J50" s="223">
        <v>331.65800000000002</v>
      </c>
      <c r="K50" s="4">
        <f t="shared" si="12"/>
        <v>6.9177143375944135E-3</v>
      </c>
      <c r="L50" s="229">
        <f t="shared" si="13"/>
        <v>7.0547635330722369E-3</v>
      </c>
      <c r="M50" s="87">
        <f t="shared" si="17"/>
        <v>4.3832676068750048E-2</v>
      </c>
      <c r="N50" s="83">
        <f t="shared" si="18"/>
        <v>1.9811340681274974E-2</v>
      </c>
      <c r="P50" s="49">
        <f t="shared" si="14"/>
        <v>5.2727559368725005</v>
      </c>
      <c r="Q50" s="254">
        <f t="shared" si="14"/>
        <v>5.1521289981824676</v>
      </c>
      <c r="R50" s="92">
        <f t="shared" si="9"/>
        <v>-2.2877398486526951E-2</v>
      </c>
    </row>
    <row r="51" spans="1:18" ht="20.100000000000001" customHeight="1" x14ac:dyDescent="0.25">
      <c r="A51" s="57" t="s">
        <v>168</v>
      </c>
      <c r="B51" s="25">
        <v>339.97</v>
      </c>
      <c r="C51" s="223">
        <v>444.98</v>
      </c>
      <c r="D51" s="4">
        <f t="shared" si="10"/>
        <v>3.0054121641177648E-3</v>
      </c>
      <c r="E51" s="229">
        <f t="shared" si="11"/>
        <v>3.8460976646741835E-3</v>
      </c>
      <c r="F51" s="87">
        <f t="shared" si="15"/>
        <v>0.30888019531135097</v>
      </c>
      <c r="G51" s="83">
        <f t="shared" si="16"/>
        <v>0.27972386303400781</v>
      </c>
      <c r="I51" s="25">
        <v>197.55800000000002</v>
      </c>
      <c r="J51" s="223">
        <v>252.42199999999997</v>
      </c>
      <c r="K51" s="4">
        <f t="shared" si="12"/>
        <v>4.3012794127940852E-3</v>
      </c>
      <c r="L51" s="229">
        <f t="shared" si="13"/>
        <v>5.3693187577117385E-3</v>
      </c>
      <c r="M51" s="87">
        <f t="shared" si="17"/>
        <v>0.27771084947205349</v>
      </c>
      <c r="N51" s="83">
        <f t="shared" si="18"/>
        <v>0.2483073621631712</v>
      </c>
      <c r="P51" s="49">
        <f t="shared" si="14"/>
        <v>5.8110421507780092</v>
      </c>
      <c r="Q51" s="254">
        <f t="shared" si="14"/>
        <v>5.6726594453683301</v>
      </c>
      <c r="R51" s="92">
        <f t="shared" si="9"/>
        <v>-2.3813750067387104E-2</v>
      </c>
    </row>
    <row r="52" spans="1:18" ht="20.100000000000001" customHeight="1" x14ac:dyDescent="0.25">
      <c r="A52" s="57" t="s">
        <v>165</v>
      </c>
      <c r="B52" s="25">
        <v>212.49</v>
      </c>
      <c r="C52" s="223">
        <v>213.6</v>
      </c>
      <c r="D52" s="4">
        <f t="shared" si="10"/>
        <v>1.8784599545647669E-3</v>
      </c>
      <c r="E52" s="229">
        <f t="shared" si="11"/>
        <v>1.8462098547674176E-3</v>
      </c>
      <c r="F52" s="87">
        <f t="shared" si="15"/>
        <v>5.2237752364816467E-3</v>
      </c>
      <c r="G52" s="83">
        <f t="shared" si="16"/>
        <v>-1.7168372271647178E-2</v>
      </c>
      <c r="I52" s="25">
        <v>158.71700000000001</v>
      </c>
      <c r="J52" s="223">
        <v>174.39400000000001</v>
      </c>
      <c r="K52" s="4">
        <f t="shared" si="12"/>
        <v>3.4556239917413558E-3</v>
      </c>
      <c r="L52" s="229">
        <f t="shared" si="13"/>
        <v>3.7095695915268126E-3</v>
      </c>
      <c r="M52" s="87">
        <f t="shared" si="17"/>
        <v>9.8773288305600476E-2</v>
      </c>
      <c r="N52" s="83">
        <f t="shared" si="18"/>
        <v>7.3487624924576542E-2</v>
      </c>
      <c r="P52" s="49">
        <f t="shared" si="14"/>
        <v>7.4693867946726913</v>
      </c>
      <c r="Q52" s="254">
        <f t="shared" si="14"/>
        <v>8.1645131086142335</v>
      </c>
      <c r="R52" s="92">
        <f t="shared" si="9"/>
        <v>9.3063370936596765E-2</v>
      </c>
    </row>
    <row r="53" spans="1:18" ht="20.100000000000001" customHeight="1" x14ac:dyDescent="0.25">
      <c r="A53" s="57" t="s">
        <v>167</v>
      </c>
      <c r="B53" s="25">
        <v>159.26999999999998</v>
      </c>
      <c r="C53" s="223">
        <v>312.62</v>
      </c>
      <c r="D53" s="4">
        <f t="shared" si="10"/>
        <v>1.4079830437363186E-3</v>
      </c>
      <c r="E53" s="229">
        <f t="shared" si="11"/>
        <v>2.7020698726469574E-3</v>
      </c>
      <c r="F53" s="87">
        <f t="shared" si="15"/>
        <v>0.96283041376279299</v>
      </c>
      <c r="G53" s="83">
        <f t="shared" si="16"/>
        <v>0.91910682779002995</v>
      </c>
      <c r="I53" s="25">
        <v>88.329000000000008</v>
      </c>
      <c r="J53" s="223">
        <v>159.38300000000001</v>
      </c>
      <c r="K53" s="4">
        <f t="shared" si="12"/>
        <v>1.9231198395037847E-3</v>
      </c>
      <c r="L53" s="229">
        <f t="shared" si="13"/>
        <v>3.3902676136009151E-3</v>
      </c>
      <c r="M53" s="87">
        <f t="shared" si="17"/>
        <v>0.80442436798786354</v>
      </c>
      <c r="N53" s="83">
        <f t="shared" si="18"/>
        <v>0.76289981724471889</v>
      </c>
      <c r="P53" s="49">
        <f t="shared" si="14"/>
        <v>5.5458655113957445</v>
      </c>
      <c r="Q53" s="254">
        <f t="shared" si="14"/>
        <v>5.0982982534706682</v>
      </c>
      <c r="R53" s="92">
        <f t="shared" si="9"/>
        <v>-8.0702869012132902E-2</v>
      </c>
    </row>
    <row r="54" spans="1:18" ht="20.100000000000001" customHeight="1" x14ac:dyDescent="0.25">
      <c r="A54" s="57" t="s">
        <v>171</v>
      </c>
      <c r="B54" s="25">
        <v>159.16999999999999</v>
      </c>
      <c r="C54" s="223">
        <v>202.66</v>
      </c>
      <c r="D54" s="4">
        <f t="shared" si="10"/>
        <v>1.4070990209801586E-3</v>
      </c>
      <c r="E54" s="229">
        <f t="shared" si="11"/>
        <v>1.751652102842532E-3</v>
      </c>
      <c r="F54" s="87">
        <f t="shared" si="15"/>
        <v>0.27322988000251314</v>
      </c>
      <c r="G54" s="83">
        <f t="shared" si="16"/>
        <v>0.24486768644211288</v>
      </c>
      <c r="I54" s="25">
        <v>92.843000000000004</v>
      </c>
      <c r="J54" s="223">
        <v>124.41999999999999</v>
      </c>
      <c r="K54" s="4">
        <f t="shared" si="12"/>
        <v>2.0213997131072452E-3</v>
      </c>
      <c r="L54" s="229">
        <f t="shared" si="13"/>
        <v>2.6465626602851359E-3</v>
      </c>
      <c r="M54" s="87">
        <f t="shared" si="17"/>
        <v>0.34011180164363475</v>
      </c>
      <c r="N54" s="83">
        <f t="shared" si="18"/>
        <v>0.30927230429695957</v>
      </c>
      <c r="P54" s="49">
        <f t="shared" si="14"/>
        <v>5.8329459068920029</v>
      </c>
      <c r="Q54" s="254">
        <f t="shared" si="14"/>
        <v>6.1393466890358228</v>
      </c>
      <c r="R54" s="92">
        <f t="shared" si="9"/>
        <v>5.2529337153939246E-2</v>
      </c>
    </row>
    <row r="55" spans="1:18" ht="20.100000000000001" customHeight="1" x14ac:dyDescent="0.25">
      <c r="A55" s="57" t="s">
        <v>175</v>
      </c>
      <c r="B55" s="25">
        <v>233.95</v>
      </c>
      <c r="C55" s="223">
        <v>205.81</v>
      </c>
      <c r="D55" s="4">
        <f t="shared" si="10"/>
        <v>2.0681712380367415E-3</v>
      </c>
      <c r="E55" s="229">
        <f t="shared" si="11"/>
        <v>1.7788785122176134E-3</v>
      </c>
      <c r="F55" s="87">
        <f t="shared" si="15"/>
        <v>-0.12028211156229958</v>
      </c>
      <c r="G55" s="83">
        <f t="shared" si="16"/>
        <v>-0.13987851706793186</v>
      </c>
      <c r="I55" s="25">
        <v>141.49100000000001</v>
      </c>
      <c r="J55" s="223">
        <v>105.76300000000001</v>
      </c>
      <c r="K55" s="4">
        <f t="shared" si="12"/>
        <v>3.0805754532625754E-3</v>
      </c>
      <c r="L55" s="229">
        <f t="shared" si="13"/>
        <v>2.2497058884402578E-3</v>
      </c>
      <c r="M55" s="87">
        <f t="shared" si="17"/>
        <v>-0.25251076040172171</v>
      </c>
      <c r="N55" s="83">
        <f t="shared" si="18"/>
        <v>-0.26971245386713716</v>
      </c>
      <c r="P55" s="49">
        <f t="shared" si="14"/>
        <v>6.047916221414833</v>
      </c>
      <c r="Q55" s="254">
        <f t="shared" si="14"/>
        <v>5.1388659443175744</v>
      </c>
      <c r="R55" s="92">
        <f t="shared" si="9"/>
        <v>-0.15030801416832423</v>
      </c>
    </row>
    <row r="56" spans="1:18" ht="20.100000000000001" customHeight="1" x14ac:dyDescent="0.25">
      <c r="A56" s="57" t="s">
        <v>174</v>
      </c>
      <c r="B56" s="25">
        <v>87.48</v>
      </c>
      <c r="C56" s="223">
        <v>161.22000000000003</v>
      </c>
      <c r="D56" s="4">
        <f t="shared" si="10"/>
        <v>7.7334310708892563E-4</v>
      </c>
      <c r="E56" s="229">
        <f t="shared" si="11"/>
        <v>1.3934735617303518E-3</v>
      </c>
      <c r="F56" s="87">
        <f t="shared" si="15"/>
        <v>0.84293552812071348</v>
      </c>
      <c r="G56" s="83">
        <f t="shared" si="16"/>
        <v>0.80188269470166529</v>
      </c>
      <c r="I56" s="25">
        <v>51.39</v>
      </c>
      <c r="J56" s="223">
        <v>78.100999999999999</v>
      </c>
      <c r="K56" s="4">
        <f t="shared" si="12"/>
        <v>1.1188752114492352E-3</v>
      </c>
      <c r="L56" s="229">
        <f t="shared" si="13"/>
        <v>1.6613019637592783E-3</v>
      </c>
      <c r="M56" s="87">
        <f t="shared" si="17"/>
        <v>0.5197703833430628</v>
      </c>
      <c r="N56" s="83">
        <f t="shared" si="18"/>
        <v>0.48479646948962174</v>
      </c>
      <c r="P56" s="49">
        <f t="shared" si="14"/>
        <v>5.8744855967078191</v>
      </c>
      <c r="Q56" s="254">
        <f t="shared" si="14"/>
        <v>4.8443741471281472</v>
      </c>
      <c r="R56" s="92">
        <f t="shared" si="9"/>
        <v>-0.17535347267801069</v>
      </c>
    </row>
    <row r="57" spans="1:18" ht="20.100000000000001" customHeight="1" x14ac:dyDescent="0.25">
      <c r="A57" s="57" t="s">
        <v>170</v>
      </c>
      <c r="B57" s="25">
        <v>80.680000000000007</v>
      </c>
      <c r="C57" s="223">
        <v>75.77</v>
      </c>
      <c r="D57" s="4">
        <f t="shared" si="10"/>
        <v>7.1322955967003342E-4</v>
      </c>
      <c r="E57" s="229">
        <f t="shared" si="11"/>
        <v>6.5490318677774917E-4</v>
      </c>
      <c r="F57" s="87">
        <f t="shared" si="15"/>
        <v>-6.0857709469509302E-2</v>
      </c>
      <c r="G57" s="83">
        <f t="shared" si="16"/>
        <v>-8.1777840109807293E-2</v>
      </c>
      <c r="I57" s="25">
        <v>47.856000000000002</v>
      </c>
      <c r="J57" s="223">
        <v>43.850999999999999</v>
      </c>
      <c r="K57" s="4">
        <f t="shared" si="12"/>
        <v>1.041932129190788E-3</v>
      </c>
      <c r="L57" s="229">
        <f t="shared" si="13"/>
        <v>9.3276337579298741E-4</v>
      </c>
      <c r="M57" s="87">
        <f t="shared" si="17"/>
        <v>-8.3688565697091322E-2</v>
      </c>
      <c r="N57" s="83">
        <f t="shared" si="18"/>
        <v>-0.10477530190242434</v>
      </c>
      <c r="P57" s="49">
        <f t="shared" si="14"/>
        <v>5.9315815567674761</v>
      </c>
      <c r="Q57" s="254">
        <f t="shared" si="14"/>
        <v>5.7873828692094502</v>
      </c>
      <c r="R57" s="92">
        <f t="shared" si="9"/>
        <v>-2.4310327048189421E-2</v>
      </c>
    </row>
    <row r="58" spans="1:18" ht="20.100000000000001" customHeight="1" x14ac:dyDescent="0.25">
      <c r="A58" s="57" t="s">
        <v>173</v>
      </c>
      <c r="B58" s="25">
        <v>94.78</v>
      </c>
      <c r="C58" s="223">
        <v>79.47</v>
      </c>
      <c r="D58" s="4">
        <f t="shared" si="10"/>
        <v>8.3787676828861869E-4</v>
      </c>
      <c r="E58" s="229">
        <f t="shared" si="11"/>
        <v>6.8688341366276539E-4</v>
      </c>
      <c r="F58" s="87">
        <f t="shared" ref="F58:F59" si="19">(C58-B58)/B58</f>
        <v>-0.16153196876978268</v>
      </c>
      <c r="G58" s="83">
        <f t="shared" ref="G58:G59" si="20">(E58-D58)/D58</f>
        <v>-0.18020950137364528</v>
      </c>
      <c r="I58" s="25">
        <v>35.458999999999996</v>
      </c>
      <c r="J58" s="223">
        <v>34.547000000000004</v>
      </c>
      <c r="K58" s="4">
        <f t="shared" si="12"/>
        <v>7.720217186763655E-4</v>
      </c>
      <c r="L58" s="229">
        <f t="shared" si="13"/>
        <v>7.348561342619402E-4</v>
      </c>
      <c r="M58" s="87">
        <f t="shared" ref="M58:M59" si="21">(J58-I58)/I58</f>
        <v>-2.5719845455314364E-2</v>
      </c>
      <c r="N58" s="83">
        <f t="shared" ref="N58:N59" si="22">(L58-K58)/K58</f>
        <v>-4.8140594383984242E-2</v>
      </c>
      <c r="P58" s="49">
        <f t="shared" ref="P58:P59" si="23">(I58/B58)*10</f>
        <v>3.7411901244988388</v>
      </c>
      <c r="Q58" s="254">
        <f t="shared" ref="Q58:Q59" si="24">(J58/C58)*10</f>
        <v>4.3471750346042537</v>
      </c>
      <c r="R58" s="92">
        <f t="shared" ref="R58:R59" si="25">(Q58-P58)/P58</f>
        <v>0.16197650745873046</v>
      </c>
    </row>
    <row r="59" spans="1:18" ht="20.100000000000001" customHeight="1" x14ac:dyDescent="0.25">
      <c r="A59" s="57" t="s">
        <v>196</v>
      </c>
      <c r="B59" s="25">
        <v>2.9</v>
      </c>
      <c r="C59" s="223">
        <v>30.8</v>
      </c>
      <c r="D59" s="4">
        <f t="shared" si="10"/>
        <v>2.5636659928645221E-5</v>
      </c>
      <c r="E59" s="229">
        <f t="shared" si="11"/>
        <v>2.6621378055635052E-4</v>
      </c>
      <c r="F59" s="87">
        <f t="shared" si="19"/>
        <v>9.6206896551724146</v>
      </c>
      <c r="G59" s="83">
        <f t="shared" si="20"/>
        <v>9.3841054683919847</v>
      </c>
      <c r="I59" s="25">
        <v>4.609</v>
      </c>
      <c r="J59" s="223">
        <v>20.863</v>
      </c>
      <c r="K59" s="4">
        <f t="shared" si="12"/>
        <v>1.0034823602976309E-4</v>
      </c>
      <c r="L59" s="229">
        <f t="shared" si="13"/>
        <v>4.4378103826980223E-4</v>
      </c>
      <c r="M59" s="87">
        <f t="shared" si="21"/>
        <v>3.5265784334996741</v>
      </c>
      <c r="N59" s="83">
        <f t="shared" si="22"/>
        <v>3.4224099578409892</v>
      </c>
      <c r="P59" s="49">
        <f t="shared" si="23"/>
        <v>15.893103448275863</v>
      </c>
      <c r="Q59" s="254">
        <f t="shared" si="24"/>
        <v>6.7737012987012974</v>
      </c>
      <c r="R59" s="92">
        <f t="shared" si="25"/>
        <v>-0.57379618645619956</v>
      </c>
    </row>
    <row r="60" spans="1:18" ht="20.100000000000001" customHeight="1" x14ac:dyDescent="0.25">
      <c r="A60" s="57" t="s">
        <v>176</v>
      </c>
      <c r="B60" s="25">
        <v>40.64</v>
      </c>
      <c r="C60" s="223">
        <v>34.180000000000007</v>
      </c>
      <c r="D60" s="4">
        <f t="shared" si="10"/>
        <v>3.5926684810349722E-4</v>
      </c>
      <c r="E60" s="229">
        <f t="shared" si="11"/>
        <v>2.9542814998104096E-4</v>
      </c>
      <c r="F60" s="87">
        <f t="shared" ref="F60:F61" si="26">(C60-B60)/B60</f>
        <v>-0.15895669291338568</v>
      </c>
      <c r="G60" s="83">
        <f t="shared" ref="G60:G61" si="27">(E60-D60)/D60</f>
        <v>-0.17769159180550292</v>
      </c>
      <c r="I60" s="25">
        <v>31.046000000000003</v>
      </c>
      <c r="J60" s="223">
        <v>19.747</v>
      </c>
      <c r="K60" s="4">
        <f t="shared" si="12"/>
        <v>6.7594084091560536E-4</v>
      </c>
      <c r="L60" s="229">
        <f t="shared" si="13"/>
        <v>4.2004237946190789E-4</v>
      </c>
      <c r="M60" s="87">
        <f t="shared" ref="M60:M61" si="28">(J60-I60)/I60</f>
        <v>-0.36394382529150299</v>
      </c>
      <c r="N60" s="83">
        <f t="shared" ref="N60:N61" si="29">(L60-K60)/K60</f>
        <v>-0.37858115084016308</v>
      </c>
      <c r="P60" s="49">
        <f t="shared" ref="P60:P61" si="30">(I60/B60)*10</f>
        <v>7.6392716535433083</v>
      </c>
      <c r="Q60" s="254">
        <f t="shared" ref="Q60:Q61" si="31">(J60/C60)*10</f>
        <v>5.777355178466939</v>
      </c>
      <c r="R60" s="92">
        <f t="shared" ref="R60:R61" si="32">(Q60-P60)/P60</f>
        <v>-0.24372958045192178</v>
      </c>
    </row>
    <row r="61" spans="1:18" ht="20.100000000000001" customHeight="1" thickBot="1" x14ac:dyDescent="0.3">
      <c r="A61" s="14" t="s">
        <v>18</v>
      </c>
      <c r="B61" s="25">
        <f>B62-SUM(B39:B60)</f>
        <v>153.33000000000175</v>
      </c>
      <c r="C61" s="223">
        <f>C62-SUM(C39:C60)</f>
        <v>55.709999999991851</v>
      </c>
      <c r="D61" s="4">
        <f t="shared" si="10"/>
        <v>1.3554720920204196E-3</v>
      </c>
      <c r="E61" s="229">
        <f t="shared" si="11"/>
        <v>4.8151849723351029E-4</v>
      </c>
      <c r="F61" s="87">
        <f t="shared" si="26"/>
        <v>-0.63666601447863291</v>
      </c>
      <c r="G61" s="83">
        <f t="shared" si="27"/>
        <v>-0.64475956379465149</v>
      </c>
      <c r="I61" s="25">
        <f>I62-SUM(I39:I60)</f>
        <v>106.61500000001251</v>
      </c>
      <c r="J61" s="223">
        <f>J62-SUM(J39:J60)</f>
        <v>42.055000000000291</v>
      </c>
      <c r="K61" s="4">
        <f t="shared" si="12"/>
        <v>2.3212469482131585E-3</v>
      </c>
      <c r="L61" s="229">
        <f t="shared" si="13"/>
        <v>8.9456030122401673E-4</v>
      </c>
      <c r="M61" s="87">
        <f t="shared" si="28"/>
        <v>-0.60554331004084461</v>
      </c>
      <c r="N61" s="83">
        <f t="shared" si="29"/>
        <v>-0.61462079598526642</v>
      </c>
      <c r="P61" s="49">
        <f t="shared" si="30"/>
        <v>6.9533033326818829</v>
      </c>
      <c r="Q61" s="254">
        <f t="shared" si="31"/>
        <v>7.5489140190282615</v>
      </c>
      <c r="R61" s="92">
        <f t="shared" si="32"/>
        <v>8.5658665795132524E-2</v>
      </c>
    </row>
    <row r="62" spans="1:18" ht="26.25" customHeight="1" thickBot="1" x14ac:dyDescent="0.3">
      <c r="A62" s="18" t="s">
        <v>19</v>
      </c>
      <c r="B62" s="61">
        <v>113119.25999999998</v>
      </c>
      <c r="C62" s="251">
        <v>115696.49</v>
      </c>
      <c r="D62" s="58">
        <f>SUM(D39:D61)</f>
        <v>1</v>
      </c>
      <c r="E62" s="252">
        <f>SUM(E39:E61)</f>
        <v>1</v>
      </c>
      <c r="F62" s="97">
        <f t="shared" si="15"/>
        <v>2.2783299678587231E-2</v>
      </c>
      <c r="G62" s="99">
        <v>0</v>
      </c>
      <c r="H62" s="2"/>
      <c r="I62" s="61">
        <v>45930.055</v>
      </c>
      <c r="J62" s="251">
        <v>47011.92300000001</v>
      </c>
      <c r="K62" s="58">
        <f>SUM(K39:K61)</f>
        <v>1.0000000000000004</v>
      </c>
      <c r="L62" s="252">
        <f>SUM(L39:L61)</f>
        <v>0.99999999999999978</v>
      </c>
      <c r="M62" s="97">
        <f t="shared" si="17"/>
        <v>2.3554685488619803E-2</v>
      </c>
      <c r="N62" s="99">
        <v>0</v>
      </c>
      <c r="O62" s="2"/>
      <c r="P62" s="40">
        <f t="shared" si="14"/>
        <v>4.0603213811688663</v>
      </c>
      <c r="Q62" s="244">
        <f t="shared" si="14"/>
        <v>4.0633836860565093</v>
      </c>
      <c r="R62" s="98">
        <f t="shared" si="9"/>
        <v>7.5420258648626194E-4</v>
      </c>
    </row>
    <row r="64" spans="1:18" ht="15.75" thickBot="1" x14ac:dyDescent="0.3"/>
    <row r="65" spans="1:18" x14ac:dyDescent="0.25">
      <c r="A65" s="394" t="s">
        <v>16</v>
      </c>
      <c r="B65" s="378" t="s">
        <v>1</v>
      </c>
      <c r="C65" s="374"/>
      <c r="D65" s="378" t="s">
        <v>13</v>
      </c>
      <c r="E65" s="374"/>
      <c r="F65" s="397" t="s">
        <v>136</v>
      </c>
      <c r="G65" s="393"/>
      <c r="I65" s="398" t="s">
        <v>20</v>
      </c>
      <c r="J65" s="399"/>
      <c r="K65" s="378" t="s">
        <v>13</v>
      </c>
      <c r="L65" s="380"/>
      <c r="M65" s="392" t="s">
        <v>136</v>
      </c>
      <c r="N65" s="393"/>
      <c r="P65" s="373" t="s">
        <v>23</v>
      </c>
      <c r="Q65" s="374"/>
      <c r="R65" s="208" t="s">
        <v>0</v>
      </c>
    </row>
    <row r="66" spans="1:18" x14ac:dyDescent="0.25">
      <c r="A66" s="395"/>
      <c r="B66" s="381" t="str">
        <f>B5</f>
        <v>jan-mar</v>
      </c>
      <c r="C66" s="382"/>
      <c r="D66" s="381" t="str">
        <f>B5</f>
        <v>jan-mar</v>
      </c>
      <c r="E66" s="382"/>
      <c r="F66" s="381" t="str">
        <f>B5</f>
        <v>jan-mar</v>
      </c>
      <c r="G66" s="383"/>
      <c r="I66" s="371" t="str">
        <f>B5</f>
        <v>jan-mar</v>
      </c>
      <c r="J66" s="382"/>
      <c r="K66" s="381" t="str">
        <f>B5</f>
        <v>jan-mar</v>
      </c>
      <c r="L66" s="372"/>
      <c r="M66" s="382" t="str">
        <f>B5</f>
        <v>jan-mar</v>
      </c>
      <c r="N66" s="383"/>
      <c r="P66" s="371" t="str">
        <f>B5</f>
        <v>jan-mar</v>
      </c>
      <c r="Q66" s="372"/>
      <c r="R66" s="209" t="str">
        <f>R37</f>
        <v>2018/2017</v>
      </c>
    </row>
    <row r="67" spans="1:18" ht="19.5" customHeight="1" thickBot="1" x14ac:dyDescent="0.3">
      <c r="A67" s="396"/>
      <c r="B67" s="148">
        <f>B6</f>
        <v>2017</v>
      </c>
      <c r="C67" s="213">
        <f>C6</f>
        <v>2018</v>
      </c>
      <c r="D67" s="148">
        <f>B6</f>
        <v>2017</v>
      </c>
      <c r="E67" s="213">
        <f>C6</f>
        <v>2018</v>
      </c>
      <c r="F67" s="148" t="s">
        <v>1</v>
      </c>
      <c r="G67" s="212" t="s">
        <v>15</v>
      </c>
      <c r="I67" s="36">
        <f>B6</f>
        <v>2017</v>
      </c>
      <c r="J67" s="213">
        <f>C6</f>
        <v>2018</v>
      </c>
      <c r="K67" s="148">
        <f>B6</f>
        <v>2017</v>
      </c>
      <c r="L67" s="213">
        <f>C6</f>
        <v>2018</v>
      </c>
      <c r="M67" s="37">
        <v>1000</v>
      </c>
      <c r="N67" s="212" t="s">
        <v>15</v>
      </c>
      <c r="P67" s="36">
        <f>B6</f>
        <v>2017</v>
      </c>
      <c r="Q67" s="213">
        <f>C6</f>
        <v>2018</v>
      </c>
      <c r="R67" s="210" t="s">
        <v>24</v>
      </c>
    </row>
    <row r="68" spans="1:18" ht="20.100000000000001" customHeight="1" x14ac:dyDescent="0.25">
      <c r="A68" s="57" t="s">
        <v>143</v>
      </c>
      <c r="B68" s="59">
        <v>7389.62</v>
      </c>
      <c r="C68" s="245">
        <v>6738.98</v>
      </c>
      <c r="D68" s="4">
        <f>B68/$B$96</f>
        <v>0.45494714276655335</v>
      </c>
      <c r="E68" s="247">
        <f>C68/$C$96</f>
        <v>0.41813594825746186</v>
      </c>
      <c r="F68" s="100">
        <f t="shared" ref="F68:F81" si="33">(C68-B68)/B68</f>
        <v>-8.8047829252383789E-2</v>
      </c>
      <c r="G68" s="101">
        <f t="shared" ref="G68:G81" si="34">(E68-D68)/D68</f>
        <v>-8.0913123852676613E-2</v>
      </c>
      <c r="I68" s="25">
        <v>6914.8709999999992</v>
      </c>
      <c r="J68" s="245">
        <v>5451.183</v>
      </c>
      <c r="K68" s="63">
        <f>I68/$I$96</f>
        <v>0.48529388233365373</v>
      </c>
      <c r="L68" s="247">
        <f>J68/$J$96</f>
        <v>0.41976885535163044</v>
      </c>
      <c r="M68" s="100">
        <f t="shared" ref="M68:M81" si="35">(J68-I68)/I68</f>
        <v>-0.21167249540880798</v>
      </c>
      <c r="N68" s="101">
        <f t="shared" ref="N68:N81" si="36">(L68-K68)/K68</f>
        <v>-0.13502133319078791</v>
      </c>
      <c r="P68" s="64">
        <f t="shared" ref="P68:Q96" si="37">(I68/B68)*10</f>
        <v>9.3575461255111883</v>
      </c>
      <c r="Q68" s="249">
        <f t="shared" si="37"/>
        <v>8.0890327616345505</v>
      </c>
      <c r="R68" s="104">
        <f t="shared" si="9"/>
        <v>-0.13556047139520147</v>
      </c>
    </row>
    <row r="69" spans="1:18" ht="20.100000000000001" customHeight="1" x14ac:dyDescent="0.25">
      <c r="A69" s="57" t="s">
        <v>147</v>
      </c>
      <c r="B69" s="25">
        <v>2271.5299999999997</v>
      </c>
      <c r="C69" s="223">
        <v>2492.25</v>
      </c>
      <c r="D69" s="4">
        <f t="shared" ref="D69:D95" si="38">B69/$B$96</f>
        <v>0.13984833904970875</v>
      </c>
      <c r="E69" s="229">
        <f t="shared" ref="E69:E95" si="39">C69/$C$96</f>
        <v>0.15463754411567618</v>
      </c>
      <c r="F69" s="102">
        <f t="shared" si="33"/>
        <v>9.7167988096129157E-2</v>
      </c>
      <c r="G69" s="83">
        <f t="shared" si="34"/>
        <v>0.10575173910868287</v>
      </c>
      <c r="I69" s="25">
        <v>2039.9870000000001</v>
      </c>
      <c r="J69" s="223">
        <v>2055.386</v>
      </c>
      <c r="K69" s="31">
        <f t="shared" ref="K69:K96" si="40">I69/$I$96</f>
        <v>0.14316871726749253</v>
      </c>
      <c r="L69" s="229">
        <f t="shared" ref="L69:L96" si="41">J69/$J$96</f>
        <v>0.15827519063765905</v>
      </c>
      <c r="M69" s="102">
        <f t="shared" si="35"/>
        <v>7.5485775154448959E-3</v>
      </c>
      <c r="N69" s="83">
        <f t="shared" si="36"/>
        <v>0.10551518277517284</v>
      </c>
      <c r="P69" s="62">
        <f t="shared" si="37"/>
        <v>8.9806738189678335</v>
      </c>
      <c r="Q69" s="236">
        <f t="shared" si="37"/>
        <v>8.2471100411274954</v>
      </c>
      <c r="R69" s="92">
        <f t="shared" si="9"/>
        <v>-8.1682487598090728E-2</v>
      </c>
    </row>
    <row r="70" spans="1:18" ht="20.100000000000001" customHeight="1" x14ac:dyDescent="0.25">
      <c r="A70" s="57" t="s">
        <v>146</v>
      </c>
      <c r="B70" s="25">
        <v>1088.52</v>
      </c>
      <c r="C70" s="223">
        <v>1511.64</v>
      </c>
      <c r="D70" s="4">
        <f t="shared" si="38"/>
        <v>6.7015497934162865E-2</v>
      </c>
      <c r="E70" s="229">
        <f t="shared" si="39"/>
        <v>9.3793278036722133E-2</v>
      </c>
      <c r="F70" s="102">
        <f t="shared" si="33"/>
        <v>0.38871127769815911</v>
      </c>
      <c r="G70" s="83">
        <f t="shared" si="34"/>
        <v>0.3995759328516249</v>
      </c>
      <c r="I70" s="25">
        <v>516.76599999999996</v>
      </c>
      <c r="J70" s="223">
        <v>724.06600000000003</v>
      </c>
      <c r="K70" s="31">
        <f t="shared" si="40"/>
        <v>3.6267253343993389E-2</v>
      </c>
      <c r="L70" s="229">
        <f t="shared" si="41"/>
        <v>5.5756769864272332E-2</v>
      </c>
      <c r="M70" s="102">
        <f t="shared" si="35"/>
        <v>0.40114868238235502</v>
      </c>
      <c r="N70" s="83">
        <f t="shared" si="36"/>
        <v>0.53738606382517284</v>
      </c>
      <c r="P70" s="62">
        <f t="shared" si="37"/>
        <v>4.7474185132105982</v>
      </c>
      <c r="Q70" s="236">
        <f t="shared" si="37"/>
        <v>4.7899367574290173</v>
      </c>
      <c r="R70" s="92">
        <f t="shared" si="9"/>
        <v>8.9560766762197107E-3</v>
      </c>
    </row>
    <row r="71" spans="1:18" ht="20.100000000000001" customHeight="1" x14ac:dyDescent="0.25">
      <c r="A71" s="57" t="s">
        <v>150</v>
      </c>
      <c r="B71" s="25">
        <v>1175.23</v>
      </c>
      <c r="C71" s="223">
        <v>1156.25</v>
      </c>
      <c r="D71" s="4">
        <f t="shared" si="38"/>
        <v>7.2353859954035052E-2</v>
      </c>
      <c r="E71" s="229">
        <f t="shared" si="39"/>
        <v>7.1742265175544412E-2</v>
      </c>
      <c r="F71" s="102">
        <f t="shared" si="33"/>
        <v>-1.6150030206853142E-2</v>
      </c>
      <c r="G71" s="83">
        <f t="shared" si="34"/>
        <v>-8.4528286241974358E-3</v>
      </c>
      <c r="I71" s="25">
        <v>765.09300000000007</v>
      </c>
      <c r="J71" s="223">
        <v>721.45900000000006</v>
      </c>
      <c r="K71" s="31">
        <f t="shared" si="40"/>
        <v>5.3695137959378011E-2</v>
      </c>
      <c r="L71" s="229">
        <f t="shared" si="41"/>
        <v>5.5556017586115156E-2</v>
      </c>
      <c r="M71" s="102">
        <f t="shared" si="35"/>
        <v>-5.7030975319340274E-2</v>
      </c>
      <c r="N71" s="83">
        <f t="shared" si="36"/>
        <v>3.4656389711577903E-2</v>
      </c>
      <c r="P71" s="62">
        <f t="shared" si="37"/>
        <v>6.5101554589314432</v>
      </c>
      <c r="Q71" s="236">
        <f t="shared" si="37"/>
        <v>6.2396454054054065</v>
      </c>
      <c r="R71" s="92">
        <f t="shared" si="9"/>
        <v>-4.155201135096049E-2</v>
      </c>
    </row>
    <row r="72" spans="1:18" ht="20.100000000000001" customHeight="1" x14ac:dyDescent="0.25">
      <c r="A72" s="57" t="s">
        <v>160</v>
      </c>
      <c r="B72" s="25">
        <v>214.45000000000002</v>
      </c>
      <c r="C72" s="223">
        <v>274.21000000000004</v>
      </c>
      <c r="D72" s="4">
        <f t="shared" si="38"/>
        <v>1.3202764792545134E-2</v>
      </c>
      <c r="E72" s="229">
        <f t="shared" si="39"/>
        <v>1.7014007813004141E-2</v>
      </c>
      <c r="F72" s="102">
        <f t="shared" si="33"/>
        <v>0.27866635579389143</v>
      </c>
      <c r="G72" s="83">
        <f t="shared" si="34"/>
        <v>0.28867006875794704</v>
      </c>
      <c r="I72" s="25">
        <v>540.39899999999989</v>
      </c>
      <c r="J72" s="223">
        <v>714.14400000000001</v>
      </c>
      <c r="K72" s="31">
        <f t="shared" si="40"/>
        <v>3.7925845430699157E-2</v>
      </c>
      <c r="L72" s="229">
        <f t="shared" si="41"/>
        <v>5.4992725328838671E-2</v>
      </c>
      <c r="M72" s="102">
        <f t="shared" si="35"/>
        <v>0.32151243803189894</v>
      </c>
      <c r="N72" s="83">
        <f t="shared" si="36"/>
        <v>0.45000657742291728</v>
      </c>
      <c r="P72" s="62">
        <f t="shared" si="37"/>
        <v>25.199300536255528</v>
      </c>
      <c r="Q72" s="236">
        <f t="shared" si="37"/>
        <v>26.043689143357277</v>
      </c>
      <c r="R72" s="92">
        <f t="shared" ref="R72:R81" si="42">(Q72-P72)/P72</f>
        <v>3.3508414485032376E-2</v>
      </c>
    </row>
    <row r="73" spans="1:18" ht="20.100000000000001" customHeight="1" x14ac:dyDescent="0.25">
      <c r="A73" s="57" t="s">
        <v>154</v>
      </c>
      <c r="B73" s="25">
        <v>442.61</v>
      </c>
      <c r="C73" s="223">
        <v>510.63</v>
      </c>
      <c r="D73" s="4">
        <f t="shared" si="38"/>
        <v>2.7249595359423649E-2</v>
      </c>
      <c r="E73" s="229">
        <f t="shared" si="39"/>
        <v>3.1683245722454699E-2</v>
      </c>
      <c r="F73" s="102">
        <f t="shared" si="33"/>
        <v>0.15367931135762858</v>
      </c>
      <c r="G73" s="83">
        <f t="shared" si="34"/>
        <v>0.16270518165686354</v>
      </c>
      <c r="I73" s="25">
        <v>323.83100000000002</v>
      </c>
      <c r="J73" s="223">
        <v>388.68799999999999</v>
      </c>
      <c r="K73" s="31">
        <f t="shared" si="40"/>
        <v>2.2726845260018509E-2</v>
      </c>
      <c r="L73" s="229">
        <f t="shared" si="41"/>
        <v>2.9930955693271446E-2</v>
      </c>
      <c r="M73" s="102">
        <f t="shared" si="35"/>
        <v>0.20028039316804125</v>
      </c>
      <c r="N73" s="83">
        <f t="shared" si="36"/>
        <v>0.31698682112851545</v>
      </c>
      <c r="P73" s="62">
        <f t="shared" si="37"/>
        <v>7.3163959241770407</v>
      </c>
      <c r="Q73" s="236">
        <f t="shared" si="37"/>
        <v>7.611930360535025</v>
      </c>
      <c r="R73" s="92">
        <f t="shared" si="42"/>
        <v>4.0393444999523659E-2</v>
      </c>
    </row>
    <row r="74" spans="1:18" ht="20.100000000000001" customHeight="1" x14ac:dyDescent="0.25">
      <c r="A74" s="57" t="s">
        <v>163</v>
      </c>
      <c r="B74" s="25">
        <v>386.47</v>
      </c>
      <c r="C74" s="223">
        <v>457.21</v>
      </c>
      <c r="D74" s="4">
        <f t="shared" si="38"/>
        <v>2.3793296849498335E-2</v>
      </c>
      <c r="E74" s="229">
        <f t="shared" si="39"/>
        <v>2.8368675512138949E-2</v>
      </c>
      <c r="F74" s="102">
        <f t="shared" si="33"/>
        <v>0.18304137449219848</v>
      </c>
      <c r="G74" s="83">
        <f t="shared" si="34"/>
        <v>0.19229696042467873</v>
      </c>
      <c r="I74" s="25">
        <v>271.29599999999999</v>
      </c>
      <c r="J74" s="223">
        <v>306.38599999999997</v>
      </c>
      <c r="K74" s="31">
        <f t="shared" si="40"/>
        <v>1.9039876391271932E-2</v>
      </c>
      <c r="L74" s="229">
        <f t="shared" si="41"/>
        <v>2.3593282506891553E-2</v>
      </c>
      <c r="M74" s="102">
        <f t="shared" si="35"/>
        <v>0.12934212078320351</v>
      </c>
      <c r="N74" s="83">
        <f t="shared" si="36"/>
        <v>0.23915103344404837</v>
      </c>
      <c r="P74" s="62">
        <f t="shared" si="37"/>
        <v>7.0198463011359209</v>
      </c>
      <c r="Q74" s="236">
        <f t="shared" si="37"/>
        <v>6.70120950985324</v>
      </c>
      <c r="R74" s="92">
        <f t="shared" si="42"/>
        <v>-4.5390850114641459E-2</v>
      </c>
    </row>
    <row r="75" spans="1:18" ht="20.100000000000001" customHeight="1" x14ac:dyDescent="0.25">
      <c r="A75" s="57" t="s">
        <v>182</v>
      </c>
      <c r="B75" s="25">
        <v>369.99</v>
      </c>
      <c r="C75" s="223">
        <v>165.20999999999998</v>
      </c>
      <c r="D75" s="4">
        <f t="shared" si="38"/>
        <v>2.2778694080642453E-2</v>
      </c>
      <c r="E75" s="229">
        <f t="shared" si="39"/>
        <v>1.0250845085104165E-2</v>
      </c>
      <c r="F75" s="102">
        <f t="shared" si="33"/>
        <v>-0.55347441822751975</v>
      </c>
      <c r="G75" s="83">
        <f t="shared" si="34"/>
        <v>-0.54998100203578271</v>
      </c>
      <c r="I75" s="25">
        <v>625.12800000000004</v>
      </c>
      <c r="J75" s="223">
        <v>288.59899999999999</v>
      </c>
      <c r="K75" s="31">
        <f t="shared" si="40"/>
        <v>4.3872227562231074E-2</v>
      </c>
      <c r="L75" s="229">
        <f t="shared" si="41"/>
        <v>2.222359291288243E-2</v>
      </c>
      <c r="M75" s="102">
        <f t="shared" si="35"/>
        <v>-0.53833614875673463</v>
      </c>
      <c r="N75" s="83">
        <f t="shared" si="36"/>
        <v>-0.49344735501840853</v>
      </c>
      <c r="P75" s="62">
        <f t="shared" si="37"/>
        <v>16.895807994810671</v>
      </c>
      <c r="Q75" s="236">
        <f t="shared" si="37"/>
        <v>17.468615701228739</v>
      </c>
      <c r="R75" s="92">
        <f t="shared" si="42"/>
        <v>3.3902356525003043E-2</v>
      </c>
    </row>
    <row r="76" spans="1:18" ht="20.100000000000001" customHeight="1" x14ac:dyDescent="0.25">
      <c r="A76" s="57" t="s">
        <v>184</v>
      </c>
      <c r="B76" s="25">
        <v>374.78000000000003</v>
      </c>
      <c r="C76" s="223">
        <v>382.82</v>
      </c>
      <c r="D76" s="4">
        <f t="shared" si="38"/>
        <v>2.3073593793192189E-2</v>
      </c>
      <c r="E76" s="229">
        <f t="shared" si="39"/>
        <v>2.3752972068758409E-2</v>
      </c>
      <c r="F76" s="102">
        <f t="shared" si="33"/>
        <v>2.1452585516836445E-2</v>
      </c>
      <c r="G76" s="83">
        <f t="shared" si="34"/>
        <v>2.9443973125966597E-2</v>
      </c>
      <c r="I76" s="25">
        <v>263.92500000000001</v>
      </c>
      <c r="J76" s="223">
        <v>259.214</v>
      </c>
      <c r="K76" s="31">
        <f t="shared" si="40"/>
        <v>1.8522570832472447E-2</v>
      </c>
      <c r="L76" s="229">
        <f t="shared" si="41"/>
        <v>1.9960798247117648E-2</v>
      </c>
      <c r="M76" s="102">
        <f t="shared" si="35"/>
        <v>-1.7849767926494318E-2</v>
      </c>
      <c r="N76" s="83">
        <f t="shared" si="36"/>
        <v>7.7647289226385516E-2</v>
      </c>
      <c r="P76" s="62">
        <f t="shared" si="37"/>
        <v>7.0421313837451303</v>
      </c>
      <c r="Q76" s="236">
        <f t="shared" si="37"/>
        <v>6.7711718301029205</v>
      </c>
      <c r="R76" s="92">
        <f t="shared" si="42"/>
        <v>-3.8476923942039366E-2</v>
      </c>
    </row>
    <row r="77" spans="1:18" ht="20.100000000000001" customHeight="1" x14ac:dyDescent="0.25">
      <c r="A77" s="57" t="s">
        <v>159</v>
      </c>
      <c r="B77" s="25">
        <v>330.39</v>
      </c>
      <c r="C77" s="223">
        <v>316.58</v>
      </c>
      <c r="D77" s="4">
        <f t="shared" si="38"/>
        <v>2.0340692281692638E-2</v>
      </c>
      <c r="E77" s="229">
        <f t="shared" si="39"/>
        <v>1.9642954645858465E-2</v>
      </c>
      <c r="F77" s="102">
        <f t="shared" si="33"/>
        <v>-4.1799085928750881E-2</v>
      </c>
      <c r="G77" s="83">
        <f t="shared" si="34"/>
        <v>-3.4302551072077477E-2</v>
      </c>
      <c r="I77" s="25">
        <v>217.83199999999999</v>
      </c>
      <c r="J77" s="223">
        <v>227.482</v>
      </c>
      <c r="K77" s="31">
        <f t="shared" si="40"/>
        <v>1.528770919609411E-2</v>
      </c>
      <c r="L77" s="229">
        <f t="shared" si="41"/>
        <v>1.7517272627446113E-2</v>
      </c>
      <c r="M77" s="102">
        <f t="shared" si="35"/>
        <v>4.4300194645414841E-2</v>
      </c>
      <c r="N77" s="83">
        <f t="shared" si="36"/>
        <v>0.14584025655862418</v>
      </c>
      <c r="P77" s="62">
        <f t="shared" si="37"/>
        <v>6.5931777596174221</v>
      </c>
      <c r="Q77" s="236">
        <f t="shared" si="37"/>
        <v>7.1856086929054275</v>
      </c>
      <c r="R77" s="92">
        <f t="shared" si="42"/>
        <v>8.9855143435778065E-2</v>
      </c>
    </row>
    <row r="78" spans="1:18" ht="20.100000000000001" customHeight="1" x14ac:dyDescent="0.25">
      <c r="A78" s="57" t="s">
        <v>158</v>
      </c>
      <c r="B78" s="25">
        <v>242.68</v>
      </c>
      <c r="C78" s="223">
        <v>282.82</v>
      </c>
      <c r="D78" s="4">
        <f t="shared" si="38"/>
        <v>1.4940764559826779E-2</v>
      </c>
      <c r="E78" s="229">
        <f t="shared" si="39"/>
        <v>1.754823562114376E-2</v>
      </c>
      <c r="F78" s="102">
        <f t="shared" si="33"/>
        <v>0.16540299983517384</v>
      </c>
      <c r="G78" s="83">
        <f t="shared" si="34"/>
        <v>0.17452059102303474</v>
      </c>
      <c r="I78" s="25">
        <v>200.55599999999998</v>
      </c>
      <c r="J78" s="223">
        <v>224.25200000000001</v>
      </c>
      <c r="K78" s="31">
        <f t="shared" si="40"/>
        <v>1.4075258940522284E-2</v>
      </c>
      <c r="L78" s="229">
        <f t="shared" si="41"/>
        <v>1.7268546176181176E-2</v>
      </c>
      <c r="M78" s="102">
        <f t="shared" si="35"/>
        <v>0.118151538722352</v>
      </c>
      <c r="N78" s="83">
        <f t="shared" si="36"/>
        <v>0.22687236157805288</v>
      </c>
      <c r="P78" s="62">
        <f t="shared" si="37"/>
        <v>8.2642162518542932</v>
      </c>
      <c r="Q78" s="236">
        <f t="shared" si="37"/>
        <v>7.9291422105933105</v>
      </c>
      <c r="R78" s="92">
        <f t="shared" si="42"/>
        <v>-4.0545168597905468E-2</v>
      </c>
    </row>
    <row r="79" spans="1:18" ht="20.100000000000001" customHeight="1" x14ac:dyDescent="0.25">
      <c r="A79" s="57" t="s">
        <v>180</v>
      </c>
      <c r="B79" s="25">
        <v>172.64999999999998</v>
      </c>
      <c r="C79" s="223">
        <v>170.72</v>
      </c>
      <c r="D79" s="4">
        <f t="shared" si="38"/>
        <v>1.0629318449209219E-2</v>
      </c>
      <c r="E79" s="229">
        <f t="shared" si="39"/>
        <v>1.0592726063367733E-2</v>
      </c>
      <c r="F79" s="102">
        <f t="shared" si="33"/>
        <v>-1.117868520127413E-2</v>
      </c>
      <c r="G79" s="83">
        <f t="shared" si="34"/>
        <v>-3.4425900415287732E-3</v>
      </c>
      <c r="I79" s="25">
        <v>282.80100000000004</v>
      </c>
      <c r="J79" s="223">
        <v>209.245</v>
      </c>
      <c r="K79" s="31">
        <f t="shared" si="40"/>
        <v>1.9847310993630921E-2</v>
      </c>
      <c r="L79" s="229">
        <f t="shared" si="41"/>
        <v>1.6112930741465092E-2</v>
      </c>
      <c r="M79" s="102">
        <f t="shared" si="35"/>
        <v>-0.26009809017648461</v>
      </c>
      <c r="N79" s="83">
        <f t="shared" si="36"/>
        <v>-0.18815547624381992</v>
      </c>
      <c r="P79" s="62">
        <f t="shared" si="37"/>
        <v>16.380017376194619</v>
      </c>
      <c r="Q79" s="236">
        <f t="shared" si="37"/>
        <v>12.256619025304595</v>
      </c>
      <c r="R79" s="92">
        <f t="shared" si="42"/>
        <v>-0.25173345401224267</v>
      </c>
    </row>
    <row r="80" spans="1:18" ht="20.100000000000001" customHeight="1" x14ac:dyDescent="0.25">
      <c r="A80" s="57" t="s">
        <v>186</v>
      </c>
      <c r="B80" s="25">
        <v>212.28000000000003</v>
      </c>
      <c r="C80" s="223">
        <v>200.19</v>
      </c>
      <c r="D80" s="4">
        <f t="shared" si="38"/>
        <v>1.3069167219218844E-2</v>
      </c>
      <c r="E80" s="229">
        <f t="shared" si="39"/>
        <v>1.2421261894479773E-2</v>
      </c>
      <c r="F80" s="102">
        <f t="shared" si="33"/>
        <v>-5.6953080836631004E-2</v>
      </c>
      <c r="G80" s="83">
        <f t="shared" si="34"/>
        <v>-4.9575104049957769E-2</v>
      </c>
      <c r="I80" s="25">
        <v>171.125</v>
      </c>
      <c r="J80" s="223">
        <v>200.04300000000001</v>
      </c>
      <c r="K80" s="31">
        <f t="shared" si="40"/>
        <v>1.2009756308446896E-2</v>
      </c>
      <c r="L80" s="229">
        <f t="shared" si="41"/>
        <v>1.5404329873186464E-2</v>
      </c>
      <c r="M80" s="102">
        <f t="shared" si="35"/>
        <v>0.1689875821767714</v>
      </c>
      <c r="N80" s="83">
        <f t="shared" si="36"/>
        <v>0.28265132760038109</v>
      </c>
      <c r="P80" s="62">
        <f t="shared" si="37"/>
        <v>8.0612869794610873</v>
      </c>
      <c r="Q80" s="236">
        <f t="shared" si="37"/>
        <v>9.9926569758729205</v>
      </c>
      <c r="R80" s="92">
        <f t="shared" si="42"/>
        <v>0.23958581319988548</v>
      </c>
    </row>
    <row r="81" spans="1:18" ht="20.100000000000001" customHeight="1" x14ac:dyDescent="0.25">
      <c r="A81" s="57" t="s">
        <v>179</v>
      </c>
      <c r="B81" s="25">
        <v>150.47999999999999</v>
      </c>
      <c r="C81" s="223">
        <v>132.12</v>
      </c>
      <c r="D81" s="4">
        <f t="shared" si="38"/>
        <v>9.2644068360092854E-3</v>
      </c>
      <c r="E81" s="229">
        <f t="shared" si="39"/>
        <v>8.1976977945884787E-3</v>
      </c>
      <c r="F81" s="102">
        <f t="shared" si="33"/>
        <v>-0.12200956937799035</v>
      </c>
      <c r="G81" s="83">
        <f t="shared" si="34"/>
        <v>-0.11514056542451021</v>
      </c>
      <c r="I81" s="25">
        <v>134.68200000000002</v>
      </c>
      <c r="J81" s="223">
        <v>186.62100000000001</v>
      </c>
      <c r="K81" s="31">
        <f t="shared" si="40"/>
        <v>9.4521431651380296E-3</v>
      </c>
      <c r="L81" s="229">
        <f t="shared" si="41"/>
        <v>1.4370767511304726E-2</v>
      </c>
      <c r="M81" s="102">
        <f t="shared" si="35"/>
        <v>0.38564173386198591</v>
      </c>
      <c r="N81" s="83">
        <f t="shared" si="36"/>
        <v>0.52037133380584688</v>
      </c>
      <c r="P81" s="62">
        <f t="shared" si="37"/>
        <v>8.950159489633176</v>
      </c>
      <c r="Q81" s="236">
        <f t="shared" si="37"/>
        <v>14.12511353315168</v>
      </c>
      <c r="R81" s="92">
        <f t="shared" si="42"/>
        <v>0.57819685219158035</v>
      </c>
    </row>
    <row r="82" spans="1:18" ht="20.100000000000001" customHeight="1" x14ac:dyDescent="0.25">
      <c r="A82" s="57" t="s">
        <v>181</v>
      </c>
      <c r="B82" s="25">
        <v>103.58</v>
      </c>
      <c r="C82" s="223">
        <v>189.45</v>
      </c>
      <c r="D82" s="4">
        <f t="shared" si="38"/>
        <v>6.3769754125055948E-3</v>
      </c>
      <c r="E82" s="229">
        <f t="shared" si="39"/>
        <v>1.1754873200005957E-2</v>
      </c>
      <c r="F82" s="102">
        <f t="shared" ref="F82:F87" si="43">(C82-B82)/B82</f>
        <v>0.82902104653407982</v>
      </c>
      <c r="G82" s="83">
        <f t="shared" ref="G82:G87" si="44">(E82-D82)/D82</f>
        <v>0.84333048814238998</v>
      </c>
      <c r="I82" s="25">
        <v>110.24299999999999</v>
      </c>
      <c r="J82" s="223">
        <v>177.70300000000003</v>
      </c>
      <c r="K82" s="31">
        <f t="shared" si="40"/>
        <v>7.7369850384929797E-3</v>
      </c>
      <c r="L82" s="229">
        <f t="shared" si="41"/>
        <v>1.3684036089515027E-2</v>
      </c>
      <c r="M82" s="102">
        <f t="shared" ref="M82:M87" si="45">(J82-I82)/I82</f>
        <v>0.61192093829086691</v>
      </c>
      <c r="N82" s="83">
        <f t="shared" ref="N82:N87" si="46">(L82-K82)/K82</f>
        <v>0.76865226201606074</v>
      </c>
      <c r="P82" s="62">
        <f t="shared" ref="P82:P87" si="47">(I82/B82)*10</f>
        <v>10.643270901718477</v>
      </c>
      <c r="Q82" s="236">
        <f t="shared" ref="Q82:Q87" si="48">(J82/C82)*10</f>
        <v>9.3799419371865955</v>
      </c>
      <c r="R82" s="92">
        <f t="shared" ref="R82:R87" si="49">(Q82-P82)/P82</f>
        <v>-0.11869743579747676</v>
      </c>
    </row>
    <row r="83" spans="1:18" ht="20.100000000000001" customHeight="1" x14ac:dyDescent="0.25">
      <c r="A83" s="57" t="s">
        <v>188</v>
      </c>
      <c r="B83" s="25">
        <v>93.25</v>
      </c>
      <c r="C83" s="223">
        <v>93.61</v>
      </c>
      <c r="D83" s="4">
        <f t="shared" si="38"/>
        <v>5.7410017109108587E-3</v>
      </c>
      <c r="E83" s="229">
        <f t="shared" si="39"/>
        <v>5.808253788612076E-3</v>
      </c>
      <c r="F83" s="102">
        <f t="shared" si="43"/>
        <v>3.8605898123324337E-3</v>
      </c>
      <c r="G83" s="83">
        <f t="shared" si="44"/>
        <v>1.1714345524998487E-2</v>
      </c>
      <c r="I83" s="25">
        <v>66.625</v>
      </c>
      <c r="J83" s="223">
        <v>135.87200000000001</v>
      </c>
      <c r="K83" s="31">
        <f t="shared" si="40"/>
        <v>4.6758218498189888E-3</v>
      </c>
      <c r="L83" s="229">
        <f t="shared" si="41"/>
        <v>1.0462836032900883E-2</v>
      </c>
      <c r="M83" s="102">
        <f t="shared" si="45"/>
        <v>1.0393545966228894</v>
      </c>
      <c r="N83" s="83">
        <f t="shared" si="46"/>
        <v>1.2376464221591168</v>
      </c>
      <c r="P83" s="62">
        <f t="shared" si="47"/>
        <v>7.144772117962467</v>
      </c>
      <c r="Q83" s="236">
        <f t="shared" si="48"/>
        <v>14.514688601645124</v>
      </c>
      <c r="R83" s="92">
        <f t="shared" si="49"/>
        <v>1.031511763006991</v>
      </c>
    </row>
    <row r="84" spans="1:18" ht="20.100000000000001" customHeight="1" x14ac:dyDescent="0.25">
      <c r="A84" s="57" t="s">
        <v>187</v>
      </c>
      <c r="B84" s="25">
        <v>126.25</v>
      </c>
      <c r="C84" s="223">
        <v>147.41999999999999</v>
      </c>
      <c r="D84" s="4">
        <f t="shared" si="38"/>
        <v>7.772669876702369E-3</v>
      </c>
      <c r="E84" s="229">
        <f t="shared" si="39"/>
        <v>9.1470224710735199E-3</v>
      </c>
      <c r="F84" s="102">
        <f t="shared" si="43"/>
        <v>0.16768316831683158</v>
      </c>
      <c r="G84" s="83">
        <f t="shared" si="44"/>
        <v>0.17681859852180334</v>
      </c>
      <c r="I84" s="25">
        <v>84.408000000000001</v>
      </c>
      <c r="J84" s="223">
        <v>96.01</v>
      </c>
      <c r="K84" s="31">
        <f t="shared" si="40"/>
        <v>5.9238539692235831E-3</v>
      </c>
      <c r="L84" s="229">
        <f t="shared" si="41"/>
        <v>7.3932590049371003E-3</v>
      </c>
      <c r="M84" s="102">
        <f t="shared" si="45"/>
        <v>0.13745142640508012</v>
      </c>
      <c r="N84" s="83">
        <f t="shared" si="46"/>
        <v>0.24804882823708541</v>
      </c>
      <c r="P84" s="62">
        <f t="shared" si="47"/>
        <v>6.6857821782178215</v>
      </c>
      <c r="Q84" s="236">
        <f t="shared" si="48"/>
        <v>6.512684846018181</v>
      </c>
      <c r="R84" s="92">
        <f t="shared" si="49"/>
        <v>-2.5890363697996181E-2</v>
      </c>
    </row>
    <row r="85" spans="1:18" ht="20.100000000000001" customHeight="1" x14ac:dyDescent="0.25">
      <c r="A85" s="57" t="s">
        <v>162</v>
      </c>
      <c r="B85" s="25">
        <v>39.840000000000003</v>
      </c>
      <c r="C85" s="223">
        <v>53.02</v>
      </c>
      <c r="D85" s="4">
        <f t="shared" si="38"/>
        <v>2.4527775674282964E-3</v>
      </c>
      <c r="E85" s="229">
        <f t="shared" si="39"/>
        <v>3.2897512645252889E-3</v>
      </c>
      <c r="F85" s="102">
        <f t="shared" si="43"/>
        <v>0.33082329317269071</v>
      </c>
      <c r="G85" s="83">
        <f t="shared" si="44"/>
        <v>0.34123505865823289</v>
      </c>
      <c r="I85" s="25">
        <v>60.507999999999996</v>
      </c>
      <c r="J85" s="223">
        <v>66.754000000000005</v>
      </c>
      <c r="K85" s="31">
        <f t="shared" si="40"/>
        <v>4.2465235045230374E-3</v>
      </c>
      <c r="L85" s="229">
        <f t="shared" si="41"/>
        <v>5.140397996204262E-3</v>
      </c>
      <c r="M85" s="102">
        <f t="shared" si="45"/>
        <v>0.10322601969987456</v>
      </c>
      <c r="N85" s="83">
        <f t="shared" si="46"/>
        <v>0.21049559498002193</v>
      </c>
      <c r="P85" s="62">
        <f t="shared" si="47"/>
        <v>15.187751004016061</v>
      </c>
      <c r="Q85" s="236">
        <f t="shared" si="48"/>
        <v>12.590343266691814</v>
      </c>
      <c r="R85" s="92">
        <f t="shared" si="49"/>
        <v>-0.17101990522740465</v>
      </c>
    </row>
    <row r="86" spans="1:18" ht="20.100000000000001" customHeight="1" x14ac:dyDescent="0.25">
      <c r="A86" s="57" t="s">
        <v>185</v>
      </c>
      <c r="B86" s="25">
        <v>57.64</v>
      </c>
      <c r="C86" s="223">
        <v>49.15</v>
      </c>
      <c r="D86" s="4">
        <f t="shared" si="38"/>
        <v>3.5486470629158382E-3</v>
      </c>
      <c r="E86" s="229">
        <f t="shared" si="39"/>
        <v>3.0496279640026013E-3</v>
      </c>
      <c r="F86" s="102">
        <f t="shared" si="43"/>
        <v>-0.14729354614850801</v>
      </c>
      <c r="G86" s="83">
        <f t="shared" si="44"/>
        <v>-0.14062235270678194</v>
      </c>
      <c r="I86" s="25">
        <v>64.485000000000014</v>
      </c>
      <c r="J86" s="223">
        <v>58.024000000000001</v>
      </c>
      <c r="K86" s="31">
        <f t="shared" si="40"/>
        <v>4.5256341010968494E-3</v>
      </c>
      <c r="L86" s="229">
        <f t="shared" si="41"/>
        <v>4.4681435319494879E-3</v>
      </c>
      <c r="M86" s="102">
        <f t="shared" si="45"/>
        <v>-0.10019384352950317</v>
      </c>
      <c r="N86" s="83">
        <f t="shared" si="46"/>
        <v>-1.2703318002095634E-2</v>
      </c>
      <c r="P86" s="62">
        <f t="shared" si="47"/>
        <v>11.187543372657878</v>
      </c>
      <c r="Q86" s="236">
        <f t="shared" si="48"/>
        <v>11.805493387589014</v>
      </c>
      <c r="R86" s="92">
        <f t="shared" si="49"/>
        <v>5.5235541382694688E-2</v>
      </c>
    </row>
    <row r="87" spans="1:18" ht="20.100000000000001" customHeight="1" x14ac:dyDescent="0.25">
      <c r="A87" s="57" t="s">
        <v>204</v>
      </c>
      <c r="B87" s="25">
        <v>89.1</v>
      </c>
      <c r="C87" s="223">
        <v>121.5</v>
      </c>
      <c r="D87" s="4">
        <f t="shared" si="38"/>
        <v>5.485504047637077E-3</v>
      </c>
      <c r="E87" s="229">
        <f t="shared" si="39"/>
        <v>7.538754783851802E-3</v>
      </c>
      <c r="F87" s="102">
        <f t="shared" si="43"/>
        <v>0.3636363636363637</v>
      </c>
      <c r="G87" s="83">
        <f t="shared" si="44"/>
        <v>0.37430484389108754</v>
      </c>
      <c r="I87" s="25">
        <v>35.942</v>
      </c>
      <c r="J87" s="223">
        <v>49.786000000000001</v>
      </c>
      <c r="K87" s="31">
        <f t="shared" si="40"/>
        <v>2.5224523666220505E-3</v>
      </c>
      <c r="L87" s="229">
        <f t="shared" si="41"/>
        <v>3.8337755735839856E-3</v>
      </c>
      <c r="M87" s="102">
        <f t="shared" si="45"/>
        <v>0.38517611707751381</v>
      </c>
      <c r="N87" s="83">
        <f t="shared" si="46"/>
        <v>0.51986044387351404</v>
      </c>
      <c r="P87" s="62">
        <f t="shared" si="47"/>
        <v>4.0338945005611677</v>
      </c>
      <c r="Q87" s="236">
        <f t="shared" si="48"/>
        <v>4.0976131687242798</v>
      </c>
      <c r="R87" s="92">
        <f t="shared" si="49"/>
        <v>1.5795819190176641E-2</v>
      </c>
    </row>
    <row r="88" spans="1:18" ht="20.100000000000001" customHeight="1" x14ac:dyDescent="0.25">
      <c r="A88" s="57" t="s">
        <v>217</v>
      </c>
      <c r="B88" s="25">
        <v>62.980000000000004</v>
      </c>
      <c r="C88" s="223">
        <v>45.68</v>
      </c>
      <c r="D88" s="4">
        <f t="shared" si="38"/>
        <v>3.8774079115621008E-3</v>
      </c>
      <c r="E88" s="229">
        <f t="shared" si="39"/>
        <v>2.834323609270373E-3</v>
      </c>
      <c r="F88" s="102">
        <f t="shared" ref="F88:F94" si="50">(C88-B88)/B88</f>
        <v>-0.27469037789774536</v>
      </c>
      <c r="G88" s="83">
        <f t="shared" ref="G88:G94" si="51">(E88-D88)/D88</f>
        <v>-0.26901588021764206</v>
      </c>
      <c r="I88" s="25">
        <v>56.420999999999999</v>
      </c>
      <c r="J88" s="223">
        <v>45.262</v>
      </c>
      <c r="K88" s="31">
        <f t="shared" si="40"/>
        <v>3.959692976940145E-3</v>
      </c>
      <c r="L88" s="229">
        <f t="shared" si="41"/>
        <v>3.4854045316265289E-3</v>
      </c>
      <c r="M88" s="102">
        <f t="shared" ref="M88:M94" si="52">(J88-I88)/I88</f>
        <v>-0.19778096807926124</v>
      </c>
      <c r="N88" s="83">
        <f t="shared" ref="N88:N94" si="53">(L88-K88)/K88</f>
        <v>-0.119779096024794</v>
      </c>
      <c r="P88" s="62">
        <f t="shared" ref="P88:P94" si="54">(I88/B88)*10</f>
        <v>8.9585582724674495</v>
      </c>
      <c r="Q88" s="236">
        <f t="shared" ref="Q88:Q94" si="55">(J88/C88)*10</f>
        <v>9.9084938704028023</v>
      </c>
      <c r="R88" s="92">
        <f t="shared" ref="R88:R94" si="56">(Q88-P88)/P88</f>
        <v>0.10603666003432856</v>
      </c>
    </row>
    <row r="89" spans="1:18" ht="20.100000000000001" customHeight="1" x14ac:dyDescent="0.25">
      <c r="A89" s="57" t="s">
        <v>198</v>
      </c>
      <c r="B89" s="25">
        <v>133.05000000000001</v>
      </c>
      <c r="C89" s="223">
        <v>104.47</v>
      </c>
      <c r="D89" s="4">
        <f t="shared" si="38"/>
        <v>8.1913166502594077E-3</v>
      </c>
      <c r="E89" s="229">
        <f t="shared" si="39"/>
        <v>6.4820881668230272E-3</v>
      </c>
      <c r="F89" s="102">
        <f t="shared" si="50"/>
        <v>-0.21480646373543788</v>
      </c>
      <c r="G89" s="83">
        <f t="shared" si="51"/>
        <v>-0.20866346112773598</v>
      </c>
      <c r="I89" s="25">
        <v>54.99</v>
      </c>
      <c r="J89" s="223">
        <v>43.661999999999999</v>
      </c>
      <c r="K89" s="31">
        <f t="shared" si="40"/>
        <v>3.8592636926310878E-3</v>
      </c>
      <c r="L89" s="229">
        <f t="shared" si="41"/>
        <v>3.362196382393122E-3</v>
      </c>
      <c r="M89" s="102">
        <f t="shared" si="52"/>
        <v>-0.20600109110747414</v>
      </c>
      <c r="N89" s="83">
        <f t="shared" si="53"/>
        <v>-0.12879848329282878</v>
      </c>
      <c r="P89" s="62">
        <f t="shared" si="54"/>
        <v>4.1330326944757605</v>
      </c>
      <c r="Q89" s="236">
        <f t="shared" si="55"/>
        <v>4.1793816406623909</v>
      </c>
      <c r="R89" s="92">
        <f t="shared" si="56"/>
        <v>1.1214270394855756E-2</v>
      </c>
    </row>
    <row r="90" spans="1:18" ht="20.100000000000001" customHeight="1" x14ac:dyDescent="0.25">
      <c r="A90" s="57" t="s">
        <v>218</v>
      </c>
      <c r="B90" s="25">
        <v>22.77</v>
      </c>
      <c r="C90" s="223">
        <v>52.16</v>
      </c>
      <c r="D90" s="4">
        <f t="shared" si="38"/>
        <v>1.4018510343961421E-3</v>
      </c>
      <c r="E90" s="229">
        <f t="shared" si="39"/>
        <v>3.2363905310758023E-3</v>
      </c>
      <c r="F90" s="102">
        <f t="shared" si="50"/>
        <v>1.2907334211682038</v>
      </c>
      <c r="G90" s="83">
        <f t="shared" si="51"/>
        <v>1.3086550936347541</v>
      </c>
      <c r="I90" s="25">
        <v>16.405000000000001</v>
      </c>
      <c r="J90" s="223">
        <v>35.313000000000002</v>
      </c>
      <c r="K90" s="31">
        <f t="shared" si="40"/>
        <v>1.1513224382180942E-3</v>
      </c>
      <c r="L90" s="229">
        <f t="shared" si="41"/>
        <v>2.719280858674553E-3</v>
      </c>
      <c r="M90" s="102">
        <f t="shared" si="52"/>
        <v>1.1525754343188053</v>
      </c>
      <c r="N90" s="83">
        <f t="shared" si="53"/>
        <v>1.3618760204857934</v>
      </c>
      <c r="P90" s="62">
        <f t="shared" si="54"/>
        <v>7.2046552481335091</v>
      </c>
      <c r="Q90" s="236">
        <f t="shared" si="55"/>
        <v>6.7701303680981608</v>
      </c>
      <c r="R90" s="92">
        <f t="shared" si="56"/>
        <v>-6.0311682526088879E-2</v>
      </c>
    </row>
    <row r="91" spans="1:18" ht="20.100000000000001" customHeight="1" x14ac:dyDescent="0.25">
      <c r="A91" s="57" t="s">
        <v>189</v>
      </c>
      <c r="B91" s="25">
        <v>42.67</v>
      </c>
      <c r="C91" s="223">
        <v>47.339999999999996</v>
      </c>
      <c r="D91" s="4">
        <f t="shared" si="38"/>
        <v>2.6270085040704166E-3</v>
      </c>
      <c r="E91" s="229">
        <f t="shared" si="39"/>
        <v>2.9373222343007759E-3</v>
      </c>
      <c r="F91" s="102">
        <f t="shared" si="50"/>
        <v>0.10944457464260592</v>
      </c>
      <c r="G91" s="83">
        <f t="shared" si="51"/>
        <v>0.11812437217068153</v>
      </c>
      <c r="I91" s="25">
        <v>29.529</v>
      </c>
      <c r="J91" s="223">
        <v>33.180999999999997</v>
      </c>
      <c r="K91" s="31">
        <f t="shared" si="40"/>
        <v>2.0723803887925693E-3</v>
      </c>
      <c r="L91" s="229">
        <f t="shared" si="41"/>
        <v>2.5551059998210383E-3</v>
      </c>
      <c r="M91" s="102">
        <f t="shared" si="52"/>
        <v>0.12367503132513792</v>
      </c>
      <c r="N91" s="83">
        <f t="shared" si="53"/>
        <v>0.23293291793294729</v>
      </c>
      <c r="P91" s="62">
        <f t="shared" si="54"/>
        <v>6.9203187250996017</v>
      </c>
      <c r="Q91" s="236">
        <f t="shared" si="55"/>
        <v>7.0090832277144068</v>
      </c>
      <c r="R91" s="92">
        <f t="shared" si="56"/>
        <v>1.2826649485501496E-2</v>
      </c>
    </row>
    <row r="92" spans="1:18" ht="20.100000000000001" customHeight="1" x14ac:dyDescent="0.25">
      <c r="A92" s="57" t="s">
        <v>200</v>
      </c>
      <c r="B92" s="25">
        <v>53.519999999999996</v>
      </c>
      <c r="C92" s="223">
        <v>37.1</v>
      </c>
      <c r="D92" s="4">
        <f t="shared" si="38"/>
        <v>3.2949963707018673E-3</v>
      </c>
      <c r="E92" s="229">
        <f t="shared" si="39"/>
        <v>2.3019572220650359E-3</v>
      </c>
      <c r="F92" s="102">
        <f t="shared" si="50"/>
        <v>-0.30680119581464865</v>
      </c>
      <c r="G92" s="83">
        <f t="shared" si="51"/>
        <v>-0.301377918794279</v>
      </c>
      <c r="I92" s="25">
        <v>34.198999999999998</v>
      </c>
      <c r="J92" s="223">
        <v>31.855999999999998</v>
      </c>
      <c r="K92" s="31">
        <f t="shared" si="40"/>
        <v>2.4001265507235963E-3</v>
      </c>
      <c r="L92" s="229">
        <f t="shared" si="41"/>
        <v>2.4530742512371235E-3</v>
      </c>
      <c r="M92" s="102">
        <f t="shared" si="52"/>
        <v>-6.8510775168864585E-2</v>
      </c>
      <c r="N92" s="83">
        <f t="shared" si="53"/>
        <v>2.206037864860267E-2</v>
      </c>
      <c r="P92" s="62">
        <f t="shared" si="54"/>
        <v>6.3899476831091189</v>
      </c>
      <c r="Q92" s="236">
        <f t="shared" si="55"/>
        <v>8.5865229110512118</v>
      </c>
      <c r="R92" s="92">
        <f t="shared" si="56"/>
        <v>0.34375480627930877</v>
      </c>
    </row>
    <row r="93" spans="1:18" ht="20.100000000000001" customHeight="1" x14ac:dyDescent="0.25">
      <c r="A93" s="57" t="s">
        <v>219</v>
      </c>
      <c r="B93" s="25">
        <v>13.14</v>
      </c>
      <c r="C93" s="223">
        <v>26.95</v>
      </c>
      <c r="D93" s="4">
        <f t="shared" si="38"/>
        <v>8.0897332419698322E-4</v>
      </c>
      <c r="E93" s="229">
        <f t="shared" si="39"/>
        <v>1.6721764726321487E-3</v>
      </c>
      <c r="F93" s="102">
        <f t="shared" si="50"/>
        <v>1.0509893455098933</v>
      </c>
      <c r="G93" s="83">
        <f t="shared" si="51"/>
        <v>1.0670353676890556</v>
      </c>
      <c r="I93" s="25">
        <v>10.92</v>
      </c>
      <c r="J93" s="223">
        <v>27.353000000000002</v>
      </c>
      <c r="K93" s="31">
        <f t="shared" si="40"/>
        <v>7.6637860562886841E-4</v>
      </c>
      <c r="L93" s="229">
        <f t="shared" si="41"/>
        <v>2.1063203162383554E-3</v>
      </c>
      <c r="M93" s="102">
        <f t="shared" si="52"/>
        <v>1.5048534798534798</v>
      </c>
      <c r="N93" s="83">
        <f t="shared" si="53"/>
        <v>1.748406989401758</v>
      </c>
      <c r="P93" s="62">
        <f t="shared" si="54"/>
        <v>8.3105022831050217</v>
      </c>
      <c r="Q93" s="236">
        <f t="shared" si="55"/>
        <v>10.149536178107608</v>
      </c>
      <c r="R93" s="92">
        <f t="shared" si="56"/>
        <v>0.22129034231075081</v>
      </c>
    </row>
    <row r="94" spans="1:18" ht="20.100000000000001" customHeight="1" x14ac:dyDescent="0.25">
      <c r="A94" s="57" t="s">
        <v>151</v>
      </c>
      <c r="B94" s="25">
        <v>30.22</v>
      </c>
      <c r="C94" s="223">
        <v>40.169999999999995</v>
      </c>
      <c r="D94" s="4">
        <f t="shared" si="38"/>
        <v>1.860515514249074E-3</v>
      </c>
      <c r="E94" s="229">
        <f t="shared" si="39"/>
        <v>2.4924426310068055E-3</v>
      </c>
      <c r="F94" s="102">
        <f t="shared" si="50"/>
        <v>0.32925215089344789</v>
      </c>
      <c r="G94" s="83">
        <f t="shared" si="51"/>
        <v>0.33965162446537556</v>
      </c>
      <c r="I94" s="25">
        <v>22.93</v>
      </c>
      <c r="J94" s="223">
        <v>27.250000000000004</v>
      </c>
      <c r="K94" s="31">
        <f t="shared" si="40"/>
        <v>1.6092547094386405E-3</v>
      </c>
      <c r="L94" s="229">
        <f t="shared" ref="L94" si="57">J94/$J$96</f>
        <v>2.0983887916314549E-3</v>
      </c>
      <c r="M94" s="102">
        <f t="shared" si="52"/>
        <v>0.18839947666812054</v>
      </c>
      <c r="N94" s="83">
        <f t="shared" si="53"/>
        <v>0.30395069178541662</v>
      </c>
      <c r="P94" s="62">
        <f t="shared" si="54"/>
        <v>7.5876902713434813</v>
      </c>
      <c r="Q94" s="236">
        <f t="shared" si="55"/>
        <v>6.7836694050286308</v>
      </c>
      <c r="R94" s="92">
        <f t="shared" si="56"/>
        <v>-0.1059638490189044</v>
      </c>
    </row>
    <row r="95" spans="1:18" ht="20.100000000000001" customHeight="1" thickBot="1" x14ac:dyDescent="0.3">
      <c r="A95" s="14" t="s">
        <v>18</v>
      </c>
      <c r="B95" s="25">
        <f>B96-SUM(B68:B94)</f>
        <v>553.1200000000008</v>
      </c>
      <c r="C95" s="227">
        <f>C96-SUM(C68:C94)</f>
        <v>317.06999999999971</v>
      </c>
      <c r="D95" s="4">
        <f t="shared" si="38"/>
        <v>3.4053221086745508E-2</v>
      </c>
      <c r="E95" s="229">
        <f t="shared" si="39"/>
        <v>1.9673357854451758E-2</v>
      </c>
      <c r="F95" s="102">
        <f>(C95-B95)/B95</f>
        <v>-0.42676091987272335</v>
      </c>
      <c r="G95" s="83">
        <f>(E95-D95)/D95</f>
        <v>-0.42227615401383589</v>
      </c>
      <c r="I95" s="25">
        <f>I96-SUM(I68:I94)</f>
        <v>332.93499999999585</v>
      </c>
      <c r="J95" s="227">
        <f>J96-SUM(J68:J94)</f>
        <v>201.36000000000604</v>
      </c>
      <c r="K95" s="31">
        <f t="shared" si="40"/>
        <v>2.3365774822806239E-2</v>
      </c>
      <c r="L95" s="229">
        <f t="shared" si="41"/>
        <v>1.5505745581024676E-2</v>
      </c>
      <c r="M95" s="102">
        <f>(J95-I95)/I95</f>
        <v>-0.3951972607265426</v>
      </c>
      <c r="N95" s="83">
        <f>(L95-K95)/K95</f>
        <v>-0.33639069542473532</v>
      </c>
      <c r="P95" s="62">
        <f t="shared" si="37"/>
        <v>6.0192182528202807</v>
      </c>
      <c r="Q95" s="236">
        <f t="shared" si="37"/>
        <v>6.3506481218660307</v>
      </c>
      <c r="R95" s="92">
        <f>(Q95-P95)/P95</f>
        <v>5.5061945775177673E-2</v>
      </c>
    </row>
    <row r="96" spans="1:18" ht="26.25" customHeight="1" thickBot="1" x14ac:dyDescent="0.3">
      <c r="A96" s="18" t="s">
        <v>19</v>
      </c>
      <c r="B96" s="23">
        <v>16242.81</v>
      </c>
      <c r="C96" s="242">
        <v>16116.719999999998</v>
      </c>
      <c r="D96" s="20">
        <f>SUM(D68:D95)</f>
        <v>0.99999999999999978</v>
      </c>
      <c r="E96" s="243">
        <f>SUM(E68:E95)</f>
        <v>1</v>
      </c>
      <c r="F96" s="103">
        <f>(C96-B96)/B96</f>
        <v>-7.7628193643835006E-3</v>
      </c>
      <c r="G96" s="99">
        <v>0</v>
      </c>
      <c r="H96" s="2"/>
      <c r="I96" s="23">
        <v>14248.831999999999</v>
      </c>
      <c r="J96" s="242">
        <v>12986.154000000008</v>
      </c>
      <c r="K96" s="30">
        <f t="shared" si="40"/>
        <v>1</v>
      </c>
      <c r="L96" s="243">
        <f t="shared" si="41"/>
        <v>1</v>
      </c>
      <c r="M96" s="103">
        <f>(J96-I96)/I96</f>
        <v>-8.8616245878959832E-2</v>
      </c>
      <c r="N96" s="99">
        <f>(L96-K96)/K96</f>
        <v>0</v>
      </c>
      <c r="O96" s="2"/>
      <c r="P96" s="56">
        <f t="shared" si="37"/>
        <v>8.7723934467004163</v>
      </c>
      <c r="Q96" s="250">
        <f t="shared" si="37"/>
        <v>8.0575663038136867</v>
      </c>
      <c r="R96" s="98">
        <f>(Q96-P96)/P96</f>
        <v>-8.148598751639434E-2</v>
      </c>
    </row>
  </sheetData>
  <mergeCells count="45">
    <mergeCell ref="M65:N65"/>
    <mergeCell ref="P65:Q65"/>
    <mergeCell ref="B66:C66"/>
    <mergeCell ref="D66:E66"/>
    <mergeCell ref="F66:G66"/>
    <mergeCell ref="I66:J66"/>
    <mergeCell ref="K66:L66"/>
    <mergeCell ref="M66:N66"/>
    <mergeCell ref="P66:Q66"/>
    <mergeCell ref="K65:L65"/>
    <mergeCell ref="A65:A67"/>
    <mergeCell ref="B65:C65"/>
    <mergeCell ref="D65:E65"/>
    <mergeCell ref="F65:G65"/>
    <mergeCell ref="I65:J65"/>
    <mergeCell ref="M36:N36"/>
    <mergeCell ref="P36:Q36"/>
    <mergeCell ref="B37:C37"/>
    <mergeCell ref="D37:E37"/>
    <mergeCell ref="F37:G37"/>
    <mergeCell ref="I37:J37"/>
    <mergeCell ref="K37:L37"/>
    <mergeCell ref="M37:N37"/>
    <mergeCell ref="P37:Q37"/>
    <mergeCell ref="K36:L36"/>
    <mergeCell ref="A36:A38"/>
    <mergeCell ref="B36:C36"/>
    <mergeCell ref="D36:E36"/>
    <mergeCell ref="F36:G36"/>
    <mergeCell ref="I36:J36"/>
    <mergeCell ref="M4:N4"/>
    <mergeCell ref="P4:Q4"/>
    <mergeCell ref="B5:C5"/>
    <mergeCell ref="D5:E5"/>
    <mergeCell ref="F5:G5"/>
    <mergeCell ref="I5:J5"/>
    <mergeCell ref="K5:L5"/>
    <mergeCell ref="M5:N5"/>
    <mergeCell ref="P5:Q5"/>
    <mergeCell ref="K4:L4"/>
    <mergeCell ref="A4:A6"/>
    <mergeCell ref="B4:C4"/>
    <mergeCell ref="D4:E4"/>
    <mergeCell ref="F4:G4"/>
    <mergeCell ref="I4:J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4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BEBBA2CF-A6C0-4D13-A2AD-6DF30C718B0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F7:G33 M7:N33 R7:R33</xm:sqref>
        </x14:conditionalFormatting>
        <x14:conditionalFormatting xmlns:xm="http://schemas.microsoft.com/office/excel/2006/main">
          <x14:cfRule type="iconSet" priority="4" id="{DBA05C0D-4BA9-4699-BC3D-871947F9DF6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F39:G62 M39:N62 R39:R62</xm:sqref>
        </x14:conditionalFormatting>
        <x14:conditionalFormatting xmlns:xm="http://schemas.microsoft.com/office/excel/2006/main">
          <x14:cfRule type="iconSet" priority="3" id="{56912308-91EB-4958-8F67-E6C28FB1DF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F68:G96</xm:sqref>
        </x14:conditionalFormatting>
        <x14:conditionalFormatting xmlns:xm="http://schemas.microsoft.com/office/excel/2006/main">
          <x14:cfRule type="iconSet" priority="2" id="{346FFA6F-B3E0-424E-8682-3E3E6E1A03E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M68:N96</xm:sqref>
        </x14:conditionalFormatting>
        <x14:conditionalFormatting xmlns:xm="http://schemas.microsoft.com/office/excel/2006/main">
          <x14:cfRule type="iconSet" priority="1" id="{5B3B48C3-9834-4B17-9920-5F237F546FF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R68:R96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"/>
  <dimension ref="A1:A11"/>
  <sheetViews>
    <sheetView showGridLines="0" showRowColHeaders="0" workbookViewId="0">
      <selection activeCell="A23" sqref="A23"/>
    </sheetView>
  </sheetViews>
  <sheetFormatPr defaultRowHeight="15" x14ac:dyDescent="0.25"/>
  <cols>
    <col min="1" max="1" width="152.5703125" customWidth="1"/>
  </cols>
  <sheetData>
    <row r="1" spans="1:1" ht="18.75" x14ac:dyDescent="0.3">
      <c r="A1" s="11" t="s">
        <v>28</v>
      </c>
    </row>
    <row r="3" spans="1:1" ht="46.5" customHeight="1" x14ac:dyDescent="0.25">
      <c r="A3" s="10" t="s">
        <v>29</v>
      </c>
    </row>
    <row r="5" spans="1:1" x14ac:dyDescent="0.25">
      <c r="A5" t="s">
        <v>33</v>
      </c>
    </row>
    <row r="7" spans="1:1" x14ac:dyDescent="0.25">
      <c r="A7" t="s">
        <v>127</v>
      </c>
    </row>
    <row r="9" spans="1:1" x14ac:dyDescent="0.25">
      <c r="A9" t="s">
        <v>222</v>
      </c>
    </row>
    <row r="11" spans="1:1" x14ac:dyDescent="0.25">
      <c r="A11" t="s">
        <v>221</v>
      </c>
    </row>
  </sheetData>
  <customSheetViews>
    <customSheetView guid="{D2454DF7-9151-402B-B9E4-208D72282370}" showGridLines="0" showRowCol="0">
      <pageMargins left="0.7" right="0.7" top="0.75" bottom="0.75" header="0.3" footer="0.3"/>
      <pageSetup paperSize="9" orientation="portrait" horizontalDpi="4294967292" verticalDpi="0" r:id="rId1"/>
    </customSheetView>
  </customSheetViews>
  <pageMargins left="0.7" right="0.7" top="0.75" bottom="0.75" header="0.3" footer="0.3"/>
  <pageSetup paperSize="9"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0">
    <pageSetUpPr fitToPage="1"/>
  </sheetPr>
  <dimension ref="A1:T8"/>
  <sheetViews>
    <sheetView showGridLines="0" workbookViewId="0">
      <selection activeCell="K6" sqref="K6:L7"/>
    </sheetView>
  </sheetViews>
  <sheetFormatPr defaultRowHeight="15" x14ac:dyDescent="0.25"/>
  <cols>
    <col min="1" max="1" width="2.85546875" customWidth="1"/>
    <col min="2" max="2" width="2.28515625" customWidth="1"/>
    <col min="3" max="3" width="22" customWidth="1"/>
    <col min="10" max="10" width="2.140625" customWidth="1"/>
    <col min="17" max="17" width="2.140625" customWidth="1"/>
    <col min="20" max="20" width="10.42578125" customWidth="1"/>
  </cols>
  <sheetData>
    <row r="1" spans="1:20" ht="15.75" x14ac:dyDescent="0.25">
      <c r="A1" s="6" t="s">
        <v>123</v>
      </c>
    </row>
    <row r="2" spans="1:20" ht="15.75" thickBot="1" x14ac:dyDescent="0.3"/>
    <row r="3" spans="1:20" x14ac:dyDescent="0.25">
      <c r="A3" s="367" t="s">
        <v>17</v>
      </c>
      <c r="B3" s="375"/>
      <c r="C3" s="375"/>
      <c r="D3" s="378" t="s">
        <v>1</v>
      </c>
      <c r="E3" s="374"/>
      <c r="F3" s="378" t="s">
        <v>13</v>
      </c>
      <c r="G3" s="374"/>
      <c r="H3" s="391" t="s">
        <v>134</v>
      </c>
      <c r="I3" s="379"/>
      <c r="K3" s="386" t="s">
        <v>20</v>
      </c>
      <c r="L3" s="374"/>
      <c r="M3" s="387" t="s">
        <v>13</v>
      </c>
      <c r="N3" s="388"/>
      <c r="O3" s="389" t="s">
        <v>134</v>
      </c>
      <c r="P3" s="379"/>
      <c r="R3" s="373" t="s">
        <v>23</v>
      </c>
      <c r="S3" s="374"/>
      <c r="T3" s="208" t="s">
        <v>0</v>
      </c>
    </row>
    <row r="4" spans="1:20" x14ac:dyDescent="0.25">
      <c r="A4" s="376"/>
      <c r="B4" s="377"/>
      <c r="C4" s="377"/>
      <c r="D4" s="381" t="s">
        <v>141</v>
      </c>
      <c r="E4" s="382"/>
      <c r="F4" s="381" t="str">
        <f>D4</f>
        <v>jan-mar</v>
      </c>
      <c r="G4" s="382"/>
      <c r="H4" s="381" t="str">
        <f>F4</f>
        <v>jan-mar</v>
      </c>
      <c r="I4" s="383"/>
      <c r="K4" s="371" t="str">
        <f>D4</f>
        <v>jan-mar</v>
      </c>
      <c r="L4" s="382"/>
      <c r="M4" s="384" t="str">
        <f>D4</f>
        <v>jan-mar</v>
      </c>
      <c r="N4" s="385"/>
      <c r="O4" s="382" t="str">
        <f>D4</f>
        <v>jan-mar</v>
      </c>
      <c r="P4" s="383"/>
      <c r="R4" s="371" t="str">
        <f>D4</f>
        <v>jan-mar</v>
      </c>
      <c r="S4" s="372"/>
      <c r="T4" s="209" t="s">
        <v>132</v>
      </c>
    </row>
    <row r="5" spans="1:20" ht="19.5" customHeight="1" thickBot="1" x14ac:dyDescent="0.3">
      <c r="A5" s="368"/>
      <c r="B5" s="390"/>
      <c r="C5" s="390"/>
      <c r="D5" s="148">
        <v>2017</v>
      </c>
      <c r="E5" s="263">
        <v>2018</v>
      </c>
      <c r="F5" s="148">
        <f>D5</f>
        <v>2017</v>
      </c>
      <c r="G5" s="263">
        <f>E5</f>
        <v>2018</v>
      </c>
      <c r="H5" s="148" t="s">
        <v>1</v>
      </c>
      <c r="I5" s="212" t="s">
        <v>15</v>
      </c>
      <c r="K5" s="36">
        <f>D5</f>
        <v>2017</v>
      </c>
      <c r="L5" s="213">
        <f>E5</f>
        <v>2018</v>
      </c>
      <c r="M5" s="262">
        <f>F5</f>
        <v>2017</v>
      </c>
      <c r="N5" s="241">
        <f>G5</f>
        <v>2018</v>
      </c>
      <c r="O5" s="37">
        <v>1000</v>
      </c>
      <c r="P5" s="212" t="s">
        <v>15</v>
      </c>
      <c r="R5" s="36">
        <f>D5</f>
        <v>2017</v>
      </c>
      <c r="S5" s="213">
        <f>E5</f>
        <v>2018</v>
      </c>
      <c r="T5" s="278" t="s">
        <v>24</v>
      </c>
    </row>
    <row r="6" spans="1:20" ht="24" customHeight="1" x14ac:dyDescent="0.25">
      <c r="A6" s="264" t="s">
        <v>21</v>
      </c>
      <c r="B6" s="12"/>
      <c r="C6" s="12"/>
      <c r="D6" s="266">
        <v>5094.9900000000016</v>
      </c>
      <c r="E6" s="267">
        <v>4989.0199999999995</v>
      </c>
      <c r="F6" s="261">
        <f>D6/D8</f>
        <v>0.68725096377188899</v>
      </c>
      <c r="G6" s="271">
        <f>E6/E8</f>
        <v>0.72255943458393979</v>
      </c>
      <c r="H6" s="275">
        <f>(E6-D6)/D6</f>
        <v>-2.0798863196984103E-2</v>
      </c>
      <c r="I6" s="101">
        <f>(G6-F6)/F6</f>
        <v>5.1376386026823116E-2</v>
      </c>
      <c r="J6" s="2"/>
      <c r="K6" s="273">
        <v>2488.9750000000004</v>
      </c>
      <c r="L6" s="267">
        <v>2431.0229999999997</v>
      </c>
      <c r="M6" s="261">
        <f>K6/K8</f>
        <v>0.60562789449364596</v>
      </c>
      <c r="N6" s="271">
        <f>L6/L8</f>
        <v>0.6205450278885255</v>
      </c>
      <c r="O6" s="275">
        <f>(L6-K6)/K6</f>
        <v>-2.3283480147450526E-2</v>
      </c>
      <c r="P6" s="101">
        <f>(N6-M6)/M6</f>
        <v>2.4630855894363118E-2</v>
      </c>
      <c r="R6" s="49">
        <f t="shared" ref="R6:S8" si="0">(K6/D6)*10</f>
        <v>4.8851420709363502</v>
      </c>
      <c r="S6" s="254">
        <f t="shared" si="0"/>
        <v>4.8727465514269337</v>
      </c>
      <c r="T6" s="276">
        <f>(S6-R6)/R6</f>
        <v>-2.5373918157186046E-3</v>
      </c>
    </row>
    <row r="7" spans="1:20" ht="24" customHeight="1" thickBot="1" x14ac:dyDescent="0.3">
      <c r="A7" s="264" t="s">
        <v>22</v>
      </c>
      <c r="B7" s="12"/>
      <c r="C7" s="12"/>
      <c r="D7" s="268">
        <v>2318.59</v>
      </c>
      <c r="E7" s="269">
        <v>1915.6300000000006</v>
      </c>
      <c r="F7" s="261">
        <f>D7/D8</f>
        <v>0.31274903622811107</v>
      </c>
      <c r="G7" s="272">
        <f>E7/E8</f>
        <v>0.27744056541606027</v>
      </c>
      <c r="H7" s="90">
        <f t="shared" ref="H7:H8" si="1">(E7-D7)/D7</f>
        <v>-0.17379528075252612</v>
      </c>
      <c r="I7" s="86">
        <f t="shared" ref="I7:I8" si="2">(G7-F7)/F7</f>
        <v>-0.11289713707158384</v>
      </c>
      <c r="K7" s="273">
        <v>1620.7679999999996</v>
      </c>
      <c r="L7" s="269">
        <v>1486.5379999999998</v>
      </c>
      <c r="M7" s="261">
        <f>K7/K8</f>
        <v>0.39437210550635393</v>
      </c>
      <c r="N7" s="272">
        <f>L7/L8</f>
        <v>0.37945497211147444</v>
      </c>
      <c r="O7" s="277">
        <f t="shared" ref="O7:O8" si="3">(L7-K7)/K7</f>
        <v>-8.2818762463227197E-2</v>
      </c>
      <c r="P7" s="83">
        <f t="shared" ref="P7:P8" si="4">(N7-M7)/M7</f>
        <v>-3.7825021563648982E-2</v>
      </c>
      <c r="R7" s="49">
        <f t="shared" si="0"/>
        <v>6.9903173911730807</v>
      </c>
      <c r="S7" s="254">
        <f t="shared" si="0"/>
        <v>7.7600476083586045</v>
      </c>
      <c r="T7" s="152">
        <f t="shared" ref="T7:T8" si="5">(S7-R7)/R7</f>
        <v>0.11011377225267184</v>
      </c>
    </row>
    <row r="8" spans="1:20" ht="26.25" customHeight="1" thickBot="1" x14ac:dyDescent="0.3">
      <c r="A8" s="18" t="s">
        <v>12</v>
      </c>
      <c r="B8" s="265"/>
      <c r="C8" s="265"/>
      <c r="D8" s="270">
        <f>D6+D7</f>
        <v>7413.5800000000017</v>
      </c>
      <c r="E8" s="242">
        <f>E6+E7</f>
        <v>6904.65</v>
      </c>
      <c r="F8" s="20">
        <f>SUM(F6:F7)</f>
        <v>1</v>
      </c>
      <c r="G8" s="243">
        <f>SUM(G6:G7)</f>
        <v>1</v>
      </c>
      <c r="H8" s="153">
        <f t="shared" si="1"/>
        <v>-6.8648345333833585E-2</v>
      </c>
      <c r="I8" s="99">
        <f t="shared" si="2"/>
        <v>0</v>
      </c>
      <c r="J8" s="2"/>
      <c r="K8" s="23">
        <f>K6+K7</f>
        <v>4109.7430000000004</v>
      </c>
      <c r="L8" s="242">
        <f>L6+L7</f>
        <v>3917.5609999999997</v>
      </c>
      <c r="M8" s="20">
        <f>SUM(M6:M7)</f>
        <v>0.99999999999999989</v>
      </c>
      <c r="N8" s="243">
        <f>SUM(N6:N7)</f>
        <v>1</v>
      </c>
      <c r="O8" s="153">
        <f t="shared" si="3"/>
        <v>-4.6762534786238624E-2</v>
      </c>
      <c r="P8" s="99">
        <f t="shared" si="4"/>
        <v>1.1102230246251565E-16</v>
      </c>
      <c r="Q8" s="2"/>
      <c r="R8" s="40">
        <f t="shared" si="0"/>
        <v>5.5435336234315935</v>
      </c>
      <c r="S8" s="244">
        <f t="shared" si="0"/>
        <v>5.6738009891884458</v>
      </c>
      <c r="T8" s="274">
        <f t="shared" si="5"/>
        <v>2.3498976394088024E-2</v>
      </c>
    </row>
  </sheetData>
  <mergeCells count="15">
    <mergeCell ref="O3:P3"/>
    <mergeCell ref="R3:S3"/>
    <mergeCell ref="D4:E4"/>
    <mergeCell ref="F4:G4"/>
    <mergeCell ref="H4:I4"/>
    <mergeCell ref="K4:L4"/>
    <mergeCell ref="M4:N4"/>
    <mergeCell ref="O4:P4"/>
    <mergeCell ref="R4:S4"/>
    <mergeCell ref="M3:N3"/>
    <mergeCell ref="A3:C5"/>
    <mergeCell ref="D3:E3"/>
    <mergeCell ref="F3:G3"/>
    <mergeCell ref="H3:I3"/>
    <mergeCell ref="K3:L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4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5F6D28D0-E358-4C38-B81A-67CCFBD8BA5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H6:I8</xm:sqref>
        </x14:conditionalFormatting>
        <x14:conditionalFormatting xmlns:xm="http://schemas.microsoft.com/office/excel/2006/main">
          <x14:cfRule type="iconSet" priority="2" id="{1FD5A1D8-2B51-44DA-ADDB-18820410B12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O6:P8</xm:sqref>
        </x14:conditionalFormatting>
        <x14:conditionalFormatting xmlns:xm="http://schemas.microsoft.com/office/excel/2006/main">
          <x14:cfRule type="iconSet" priority="1" id="{890BCA1D-CA98-4C12-8A25-5588C0E3A5A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T6:T8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1">
    <pageSetUpPr fitToPage="1"/>
  </sheetPr>
  <dimension ref="A1:R84"/>
  <sheetViews>
    <sheetView showGridLines="0" workbookViewId="0">
      <selection activeCell="R82" sqref="R82"/>
    </sheetView>
  </sheetViews>
  <sheetFormatPr defaultRowHeight="15" x14ac:dyDescent="0.25"/>
  <cols>
    <col min="1" max="1" width="26.7109375" customWidth="1"/>
    <col min="6" max="7" width="12.42578125" bestFit="1" customWidth="1"/>
    <col min="8" max="8" width="2" customWidth="1"/>
    <col min="13" max="14" width="11.42578125" bestFit="1" customWidth="1"/>
    <col min="15" max="15" width="2" customWidth="1"/>
    <col min="18" max="18" width="10.140625" customWidth="1"/>
  </cols>
  <sheetData>
    <row r="1" spans="1:18" ht="15.75" x14ac:dyDescent="0.25">
      <c r="A1" s="6" t="s">
        <v>124</v>
      </c>
    </row>
    <row r="3" spans="1:18" ht="8.25" customHeight="1" thickBot="1" x14ac:dyDescent="0.3"/>
    <row r="4" spans="1:18" x14ac:dyDescent="0.25">
      <c r="A4" s="394" t="s">
        <v>3</v>
      </c>
      <c r="B4" s="378" t="s">
        <v>1</v>
      </c>
      <c r="C4" s="374"/>
      <c r="D4" s="378" t="s">
        <v>13</v>
      </c>
      <c r="E4" s="374"/>
      <c r="F4" s="397" t="s">
        <v>136</v>
      </c>
      <c r="G4" s="393"/>
      <c r="I4" s="398" t="s">
        <v>20</v>
      </c>
      <c r="J4" s="399"/>
      <c r="K4" s="378" t="s">
        <v>13</v>
      </c>
      <c r="L4" s="380"/>
      <c r="M4" s="392" t="s">
        <v>136</v>
      </c>
      <c r="N4" s="393"/>
      <c r="P4" s="373" t="s">
        <v>23</v>
      </c>
      <c r="Q4" s="374"/>
      <c r="R4" s="208" t="s">
        <v>0</v>
      </c>
    </row>
    <row r="5" spans="1:18" x14ac:dyDescent="0.25">
      <c r="A5" s="395"/>
      <c r="B5" s="381" t="s">
        <v>141</v>
      </c>
      <c r="C5" s="382"/>
      <c r="D5" s="381" t="str">
        <f>B5</f>
        <v>jan-mar</v>
      </c>
      <c r="E5" s="382"/>
      <c r="F5" s="381" t="str">
        <f>D5</f>
        <v>jan-mar</v>
      </c>
      <c r="G5" s="383"/>
      <c r="I5" s="371" t="str">
        <f>B5</f>
        <v>jan-mar</v>
      </c>
      <c r="J5" s="382"/>
      <c r="K5" s="381" t="str">
        <f>B5</f>
        <v>jan-mar</v>
      </c>
      <c r="L5" s="372"/>
      <c r="M5" s="382" t="str">
        <f>B5</f>
        <v>jan-mar</v>
      </c>
      <c r="N5" s="383"/>
      <c r="P5" s="371" t="str">
        <f>B5</f>
        <v>jan-mar</v>
      </c>
      <c r="Q5" s="372"/>
      <c r="R5" s="209" t="s">
        <v>132</v>
      </c>
    </row>
    <row r="6" spans="1:18" ht="19.5" customHeight="1" thickBot="1" x14ac:dyDescent="0.3">
      <c r="A6" s="396"/>
      <c r="B6" s="148">
        <f>'4'!E6</f>
        <v>2017</v>
      </c>
      <c r="C6" s="213">
        <f>'4'!F6</f>
        <v>2018</v>
      </c>
      <c r="D6" s="148">
        <f>B6</f>
        <v>2017</v>
      </c>
      <c r="E6" s="213">
        <f>C6</f>
        <v>2018</v>
      </c>
      <c r="F6" s="148" t="s">
        <v>1</v>
      </c>
      <c r="G6" s="212" t="s">
        <v>15</v>
      </c>
      <c r="I6" s="36">
        <f>B6</f>
        <v>2017</v>
      </c>
      <c r="J6" s="213">
        <f>E6</f>
        <v>2018</v>
      </c>
      <c r="K6" s="148">
        <f>B6</f>
        <v>2017</v>
      </c>
      <c r="L6" s="213">
        <f>C6</f>
        <v>2018</v>
      </c>
      <c r="M6" s="37">
        <v>1000</v>
      </c>
      <c r="N6" s="212" t="s">
        <v>15</v>
      </c>
      <c r="P6" s="36">
        <f>B6</f>
        <v>2017</v>
      </c>
      <c r="Q6" s="213">
        <f>C6</f>
        <v>2018</v>
      </c>
      <c r="R6" s="210" t="s">
        <v>24</v>
      </c>
    </row>
    <row r="7" spans="1:18" ht="20.100000000000001" customHeight="1" x14ac:dyDescent="0.25">
      <c r="A7" s="14" t="s">
        <v>142</v>
      </c>
      <c r="B7" s="59">
        <v>1703.0800000000002</v>
      </c>
      <c r="C7" s="245">
        <v>2416.4900000000002</v>
      </c>
      <c r="D7" s="4">
        <f>B7/$B$33</f>
        <v>0.22972437068191073</v>
      </c>
      <c r="E7" s="247">
        <f>C7/$C$33</f>
        <v>0.34998008588415053</v>
      </c>
      <c r="F7" s="87">
        <f>(C7-B7)/B7</f>
        <v>0.41889400380487118</v>
      </c>
      <c r="G7" s="101">
        <f>(E7-D7)/D7</f>
        <v>0.52347826591177216</v>
      </c>
      <c r="I7" s="59">
        <v>600.221</v>
      </c>
      <c r="J7" s="245">
        <v>859.85599999999999</v>
      </c>
      <c r="K7" s="4">
        <f>I7/$I$33</f>
        <v>0.14604830521032575</v>
      </c>
      <c r="L7" s="247">
        <f>J7/$J$33</f>
        <v>0.21948758423927536</v>
      </c>
      <c r="M7" s="87">
        <f>(J7-I7)/I7</f>
        <v>0.43256567164427767</v>
      </c>
      <c r="N7" s="101">
        <f>(L7-K7)/K7</f>
        <v>0.50284239124301311</v>
      </c>
      <c r="P7" s="49">
        <f t="shared" ref="P7:Q33" si="0">(I7/B7)*10</f>
        <v>3.5243265143152405</v>
      </c>
      <c r="Q7" s="253">
        <f t="shared" si="0"/>
        <v>3.5582849504860352</v>
      </c>
      <c r="R7" s="104">
        <f>(Q7-P7)/P7</f>
        <v>9.6354398586115976E-3</v>
      </c>
    </row>
    <row r="8" spans="1:18" ht="20.100000000000001" customHeight="1" x14ac:dyDescent="0.25">
      <c r="A8" s="14" t="s">
        <v>143</v>
      </c>
      <c r="B8" s="25">
        <v>454.92999999999995</v>
      </c>
      <c r="C8" s="223">
        <v>422.92999999999995</v>
      </c>
      <c r="D8" s="4">
        <f t="shared" ref="D8:D32" si="1">B8/$B$33</f>
        <v>6.1364415032953021E-2</v>
      </c>
      <c r="E8" s="229">
        <f t="shared" ref="E8:E32" si="2">C8/$C$33</f>
        <v>6.125292375428152E-2</v>
      </c>
      <c r="F8" s="87">
        <f t="shared" ref="F8:F33" si="3">(C8-B8)/B8</f>
        <v>-7.0340491943815545E-2</v>
      </c>
      <c r="G8" s="83">
        <f t="shared" ref="G8:G32" si="4">(E8-D8)/D8</f>
        <v>-1.8168718566229209E-3</v>
      </c>
      <c r="I8" s="25">
        <v>699.08900000000006</v>
      </c>
      <c r="J8" s="223">
        <v>570.31600000000003</v>
      </c>
      <c r="K8" s="4">
        <f t="shared" ref="K8:K32" si="5">I8/$I$33</f>
        <v>0.17010528395571203</v>
      </c>
      <c r="L8" s="229">
        <f t="shared" ref="L8:L32" si="6">J8/$J$33</f>
        <v>0.14557935409301859</v>
      </c>
      <c r="M8" s="87">
        <f t="shared" ref="M8:M33" si="7">(J8-I8)/I8</f>
        <v>-0.18420115321511282</v>
      </c>
      <c r="N8" s="83">
        <f t="shared" ref="N8:N32" si="8">(L8-K8)/K8</f>
        <v>-0.14418088193591286</v>
      </c>
      <c r="P8" s="49">
        <f t="shared" si="0"/>
        <v>15.366957553909394</v>
      </c>
      <c r="Q8" s="254">
        <f t="shared" si="0"/>
        <v>13.484879294445891</v>
      </c>
      <c r="R8" s="92">
        <f t="shared" ref="R8:R65" si="9">(Q8-P8)/P8</f>
        <v>-0.12247565940498725</v>
      </c>
    </row>
    <row r="9" spans="1:18" ht="20.100000000000001" customHeight="1" x14ac:dyDescent="0.25">
      <c r="A9" s="14" t="s">
        <v>144</v>
      </c>
      <c r="B9" s="25">
        <v>772.94</v>
      </c>
      <c r="C9" s="223">
        <v>581.23</v>
      </c>
      <c r="D9" s="4">
        <f t="shared" si="1"/>
        <v>0.10426002012522963</v>
      </c>
      <c r="E9" s="229">
        <f t="shared" si="2"/>
        <v>8.4179502219518726E-2</v>
      </c>
      <c r="F9" s="87">
        <f t="shared" si="3"/>
        <v>-0.24802701373974698</v>
      </c>
      <c r="G9" s="83">
        <f t="shared" si="4"/>
        <v>-0.19260036475718717</v>
      </c>
      <c r="I9" s="25">
        <v>380.733</v>
      </c>
      <c r="J9" s="223">
        <v>381.09399999999999</v>
      </c>
      <c r="K9" s="4">
        <f t="shared" si="5"/>
        <v>9.264155933838196E-2</v>
      </c>
      <c r="L9" s="229">
        <f t="shared" si="6"/>
        <v>9.7278383157275647E-2</v>
      </c>
      <c r="M9" s="87">
        <f t="shared" si="7"/>
        <v>9.4817102799071786E-4</v>
      </c>
      <c r="N9" s="83">
        <f t="shared" si="8"/>
        <v>5.00512281098082E-2</v>
      </c>
      <c r="P9" s="49">
        <f t="shared" si="0"/>
        <v>4.9257769037700205</v>
      </c>
      <c r="Q9" s="254">
        <f t="shared" si="0"/>
        <v>6.5566815202243509</v>
      </c>
      <c r="R9" s="92">
        <f t="shared" si="9"/>
        <v>0.33109591609926387</v>
      </c>
    </row>
    <row r="10" spans="1:18" ht="20.100000000000001" customHeight="1" x14ac:dyDescent="0.25">
      <c r="A10" s="14" t="s">
        <v>159</v>
      </c>
      <c r="B10" s="25">
        <v>545.71</v>
      </c>
      <c r="C10" s="223">
        <v>635.09999999999991</v>
      </c>
      <c r="D10" s="4">
        <f t="shared" si="1"/>
        <v>7.3609511194321756E-2</v>
      </c>
      <c r="E10" s="229">
        <f t="shared" si="2"/>
        <v>9.1981490734504984E-2</v>
      </c>
      <c r="F10" s="87">
        <f t="shared" si="3"/>
        <v>0.16380495134778522</v>
      </c>
      <c r="G10" s="83">
        <f t="shared" si="4"/>
        <v>0.24958703355172454</v>
      </c>
      <c r="I10" s="25">
        <v>286.505</v>
      </c>
      <c r="J10" s="223">
        <v>368.71999999999997</v>
      </c>
      <c r="K10" s="4">
        <f t="shared" si="5"/>
        <v>6.9713604962646059E-2</v>
      </c>
      <c r="L10" s="229">
        <f t="shared" si="6"/>
        <v>9.4119785243931081E-2</v>
      </c>
      <c r="M10" s="87">
        <f t="shared" si="7"/>
        <v>0.28695834278633875</v>
      </c>
      <c r="N10" s="83">
        <f t="shared" si="8"/>
        <v>0.35009207018289101</v>
      </c>
      <c r="P10" s="49">
        <f t="shared" si="0"/>
        <v>5.2501328544465009</v>
      </c>
      <c r="Q10" s="254">
        <f t="shared" si="0"/>
        <v>5.8056998897811374</v>
      </c>
      <c r="R10" s="92">
        <f t="shared" si="9"/>
        <v>0.10581961461491579</v>
      </c>
    </row>
    <row r="11" spans="1:18" ht="20.100000000000001" customHeight="1" x14ac:dyDescent="0.25">
      <c r="A11" s="14" t="s">
        <v>148</v>
      </c>
      <c r="B11" s="25">
        <v>547.06999999999994</v>
      </c>
      <c r="C11" s="223">
        <v>395</v>
      </c>
      <c r="D11" s="4">
        <f t="shared" si="1"/>
        <v>7.3792958327825398E-2</v>
      </c>
      <c r="E11" s="229">
        <f t="shared" si="2"/>
        <v>5.7207823713005E-2</v>
      </c>
      <c r="F11" s="87">
        <f t="shared" si="3"/>
        <v>-0.27797174036229361</v>
      </c>
      <c r="G11" s="83">
        <f t="shared" si="4"/>
        <v>-0.22475226621408639</v>
      </c>
      <c r="I11" s="25">
        <v>479.65300000000002</v>
      </c>
      <c r="J11" s="223">
        <v>339.28800000000001</v>
      </c>
      <c r="K11" s="4">
        <f t="shared" si="5"/>
        <v>0.11671119094308327</v>
      </c>
      <c r="L11" s="229">
        <f t="shared" si="6"/>
        <v>8.6606947537000684E-2</v>
      </c>
      <c r="M11" s="87">
        <f t="shared" si="7"/>
        <v>-0.29263863668110074</v>
      </c>
      <c r="N11" s="83">
        <f t="shared" si="8"/>
        <v>-0.25793793348200489</v>
      </c>
      <c r="P11" s="49">
        <f t="shared" si="0"/>
        <v>8.7676714131646776</v>
      </c>
      <c r="Q11" s="254">
        <f t="shared" si="0"/>
        <v>8.5895696202531653</v>
      </c>
      <c r="R11" s="92">
        <f t="shared" si="9"/>
        <v>-2.0313465744632272E-2</v>
      </c>
    </row>
    <row r="12" spans="1:18" ht="20.100000000000001" customHeight="1" x14ac:dyDescent="0.25">
      <c r="A12" s="14" t="s">
        <v>155</v>
      </c>
      <c r="B12" s="25">
        <v>518.1</v>
      </c>
      <c r="C12" s="223">
        <v>435.88</v>
      </c>
      <c r="D12" s="4">
        <f t="shared" si="1"/>
        <v>6.988526460900131E-2</v>
      </c>
      <c r="E12" s="229">
        <f t="shared" si="2"/>
        <v>6.3128471392467383E-2</v>
      </c>
      <c r="F12" s="87">
        <f t="shared" si="3"/>
        <v>-0.15869523258058293</v>
      </c>
      <c r="G12" s="83">
        <f t="shared" si="4"/>
        <v>-9.6684090048700239E-2</v>
      </c>
      <c r="I12" s="25">
        <v>262.005</v>
      </c>
      <c r="J12" s="223">
        <v>230.79399999999998</v>
      </c>
      <c r="K12" s="4">
        <f t="shared" si="5"/>
        <v>6.3752161631518062E-2</v>
      </c>
      <c r="L12" s="229">
        <f t="shared" si="6"/>
        <v>5.8912675514178323E-2</v>
      </c>
      <c r="M12" s="87">
        <f t="shared" si="7"/>
        <v>-0.11912368084578544</v>
      </c>
      <c r="N12" s="83">
        <f t="shared" si="8"/>
        <v>-7.591093373918123E-2</v>
      </c>
      <c r="P12" s="49">
        <f t="shared" si="0"/>
        <v>5.0570353213665307</v>
      </c>
      <c r="Q12" s="254">
        <f t="shared" si="0"/>
        <v>5.294897678260071</v>
      </c>
      <c r="R12" s="92">
        <f t="shared" si="9"/>
        <v>4.7035929507659488E-2</v>
      </c>
    </row>
    <row r="13" spans="1:18" ht="20.100000000000001" customHeight="1" x14ac:dyDescent="0.25">
      <c r="A13" s="14" t="s">
        <v>145</v>
      </c>
      <c r="B13" s="25">
        <v>954.97</v>
      </c>
      <c r="C13" s="223">
        <v>441.47</v>
      </c>
      <c r="D13" s="4">
        <f t="shared" si="1"/>
        <v>0.12881360961910437</v>
      </c>
      <c r="E13" s="229">
        <f t="shared" si="2"/>
        <v>6.39380707204565E-2</v>
      </c>
      <c r="F13" s="87">
        <f t="shared" si="3"/>
        <v>-0.53771322659350551</v>
      </c>
      <c r="G13" s="83">
        <f t="shared" si="4"/>
        <v>-0.50363885532345309</v>
      </c>
      <c r="I13" s="25">
        <v>426.13499999999999</v>
      </c>
      <c r="J13" s="223">
        <v>203.196</v>
      </c>
      <c r="K13" s="4">
        <f t="shared" si="5"/>
        <v>0.10368896546572373</v>
      </c>
      <c r="L13" s="229">
        <f t="shared" si="6"/>
        <v>5.186798622918698E-2</v>
      </c>
      <c r="M13" s="87">
        <f t="shared" si="7"/>
        <v>-0.52316519412862117</v>
      </c>
      <c r="N13" s="83">
        <f t="shared" si="8"/>
        <v>-0.49977332692809168</v>
      </c>
      <c r="P13" s="49">
        <f t="shared" si="0"/>
        <v>4.4622867734064942</v>
      </c>
      <c r="Q13" s="254">
        <f t="shared" si="0"/>
        <v>4.6027136611774297</v>
      </c>
      <c r="R13" s="92">
        <f t="shared" si="9"/>
        <v>3.1469713826512813E-2</v>
      </c>
    </row>
    <row r="14" spans="1:18" ht="20.100000000000001" customHeight="1" x14ac:dyDescent="0.25">
      <c r="A14" s="14" t="s">
        <v>156</v>
      </c>
      <c r="B14" s="25">
        <v>103.25999999999999</v>
      </c>
      <c r="C14" s="223">
        <v>203.19</v>
      </c>
      <c r="D14" s="4">
        <f t="shared" si="1"/>
        <v>1.3928493386461058E-2</v>
      </c>
      <c r="E14" s="229">
        <f t="shared" si="2"/>
        <v>2.9427994177836671E-2</v>
      </c>
      <c r="F14" s="87">
        <f t="shared" si="3"/>
        <v>0.96775130737943071</v>
      </c>
      <c r="G14" s="83">
        <f t="shared" si="4"/>
        <v>1.1127909071947168</v>
      </c>
      <c r="I14" s="25">
        <v>72.683999999999997</v>
      </c>
      <c r="J14" s="223">
        <v>121.97899999999998</v>
      </c>
      <c r="K14" s="4">
        <f t="shared" si="5"/>
        <v>1.7685777431824805E-2</v>
      </c>
      <c r="L14" s="229">
        <f t="shared" si="6"/>
        <v>3.11364647544735E-2</v>
      </c>
      <c r="M14" s="87">
        <f t="shared" si="7"/>
        <v>0.67820978482196892</v>
      </c>
      <c r="N14" s="83">
        <f t="shared" si="8"/>
        <v>0.7605369554433471</v>
      </c>
      <c r="P14" s="49">
        <f t="shared" si="0"/>
        <v>7.038930854154561</v>
      </c>
      <c r="Q14" s="254">
        <f t="shared" si="0"/>
        <v>6.0031989763275746</v>
      </c>
      <c r="R14" s="92">
        <f t="shared" si="9"/>
        <v>-0.1471433516377946</v>
      </c>
    </row>
    <row r="15" spans="1:18" ht="20.100000000000001" customHeight="1" x14ac:dyDescent="0.25">
      <c r="A15" s="14" t="s">
        <v>150</v>
      </c>
      <c r="B15" s="25">
        <v>201.34</v>
      </c>
      <c r="C15" s="223">
        <v>277.48</v>
      </c>
      <c r="D15" s="4">
        <f t="shared" si="1"/>
        <v>2.7158269014430268E-2</v>
      </c>
      <c r="E15" s="229">
        <f t="shared" si="2"/>
        <v>4.0187409933885136E-2</v>
      </c>
      <c r="F15" s="87">
        <f t="shared" si="3"/>
        <v>0.37816628588457341</v>
      </c>
      <c r="G15" s="83">
        <f t="shared" si="4"/>
        <v>0.47974857722088132</v>
      </c>
      <c r="I15" s="25">
        <v>79.13</v>
      </c>
      <c r="J15" s="223">
        <v>107.348</v>
      </c>
      <c r="K15" s="4">
        <f t="shared" si="5"/>
        <v>1.9254245338455465E-2</v>
      </c>
      <c r="L15" s="229">
        <f t="shared" si="6"/>
        <v>2.7401743074326086E-2</v>
      </c>
      <c r="M15" s="87">
        <f t="shared" si="7"/>
        <v>0.35660305825856192</v>
      </c>
      <c r="N15" s="83">
        <f t="shared" si="8"/>
        <v>0.42315331464059325</v>
      </c>
      <c r="P15" s="49">
        <f t="shared" si="0"/>
        <v>3.9301678752359193</v>
      </c>
      <c r="Q15" s="254">
        <f t="shared" si="0"/>
        <v>3.8686752198356631</v>
      </c>
      <c r="R15" s="92">
        <f t="shared" si="9"/>
        <v>-1.5646317753428E-2</v>
      </c>
    </row>
    <row r="16" spans="1:18" ht="20.100000000000001" customHeight="1" x14ac:dyDescent="0.25">
      <c r="A16" s="14" t="s">
        <v>163</v>
      </c>
      <c r="B16" s="25">
        <v>13.4</v>
      </c>
      <c r="C16" s="223">
        <v>162.4</v>
      </c>
      <c r="D16" s="4">
        <f t="shared" si="1"/>
        <v>1.8074938154036238E-3</v>
      </c>
      <c r="E16" s="229">
        <f t="shared" si="2"/>
        <v>2.3520381192384841E-2</v>
      </c>
      <c r="F16" s="87">
        <f t="shared" si="3"/>
        <v>11.119402985074627</v>
      </c>
      <c r="G16" s="83">
        <f t="shared" si="4"/>
        <v>12.012703552256749</v>
      </c>
      <c r="I16" s="25">
        <v>9.93</v>
      </c>
      <c r="J16" s="223">
        <v>95.481999999999999</v>
      </c>
      <c r="K16" s="4">
        <f t="shared" si="5"/>
        <v>2.4162094807388189E-3</v>
      </c>
      <c r="L16" s="229">
        <f t="shared" si="6"/>
        <v>2.437281767916313E-2</v>
      </c>
      <c r="M16" s="87">
        <f t="shared" si="7"/>
        <v>8.6155085599194354</v>
      </c>
      <c r="N16" s="83">
        <f t="shared" si="8"/>
        <v>9.0872121699110728</v>
      </c>
      <c r="P16" s="49">
        <f t="shared" si="0"/>
        <v>7.4104477611940291</v>
      </c>
      <c r="Q16" s="254">
        <f t="shared" si="0"/>
        <v>5.8794334975369456</v>
      </c>
      <c r="R16" s="92">
        <f t="shared" si="9"/>
        <v>-0.20660212621354404</v>
      </c>
    </row>
    <row r="17" spans="1:18" ht="20.100000000000001" customHeight="1" x14ac:dyDescent="0.25">
      <c r="A17" s="14" t="s">
        <v>149</v>
      </c>
      <c r="B17" s="25">
        <v>87.64</v>
      </c>
      <c r="C17" s="223">
        <v>116.07000000000001</v>
      </c>
      <c r="D17" s="4">
        <f t="shared" si="1"/>
        <v>1.1821549103132357E-2</v>
      </c>
      <c r="E17" s="229">
        <f t="shared" si="2"/>
        <v>1.6810410375616432E-2</v>
      </c>
      <c r="F17" s="87">
        <f t="shared" si="3"/>
        <v>0.32439525330899138</v>
      </c>
      <c r="G17" s="83">
        <f t="shared" si="4"/>
        <v>0.42201417335078151</v>
      </c>
      <c r="I17" s="25">
        <v>44.247</v>
      </c>
      <c r="J17" s="223">
        <v>88.021000000000001</v>
      </c>
      <c r="K17" s="4">
        <f t="shared" si="5"/>
        <v>1.0766366656017174E-2</v>
      </c>
      <c r="L17" s="229">
        <f t="shared" si="6"/>
        <v>2.2468316383586623E-2</v>
      </c>
      <c r="M17" s="87">
        <f t="shared" si="7"/>
        <v>0.98931000971817296</v>
      </c>
      <c r="N17" s="83">
        <f t="shared" si="8"/>
        <v>1.0868986819271467</v>
      </c>
      <c r="P17" s="49">
        <f t="shared" si="0"/>
        <v>5.048722044728434</v>
      </c>
      <c r="Q17" s="254">
        <f t="shared" si="0"/>
        <v>7.5834410269664856</v>
      </c>
      <c r="R17" s="92">
        <f t="shared" si="9"/>
        <v>0.50205160034204099</v>
      </c>
    </row>
    <row r="18" spans="1:18" ht="20.100000000000001" customHeight="1" x14ac:dyDescent="0.25">
      <c r="A18" s="14" t="s">
        <v>152</v>
      </c>
      <c r="B18" s="25">
        <v>35.64</v>
      </c>
      <c r="C18" s="223">
        <v>200.68</v>
      </c>
      <c r="D18" s="4">
        <f t="shared" si="1"/>
        <v>4.807393998580981E-3</v>
      </c>
      <c r="E18" s="229">
        <f t="shared" si="2"/>
        <v>2.9064471044875553E-2</v>
      </c>
      <c r="F18" s="87">
        <f t="shared" si="3"/>
        <v>4.6307519640852979</v>
      </c>
      <c r="G18" s="83">
        <f t="shared" si="4"/>
        <v>5.0457851079929448</v>
      </c>
      <c r="I18" s="25">
        <v>20.067</v>
      </c>
      <c r="J18" s="223">
        <v>86.23899999999999</v>
      </c>
      <c r="K18" s="4">
        <f t="shared" si="5"/>
        <v>4.8827870745202298E-3</v>
      </c>
      <c r="L18" s="229">
        <f t="shared" si="6"/>
        <v>2.2013441526500793E-2</v>
      </c>
      <c r="M18" s="87">
        <f t="shared" si="7"/>
        <v>3.297553196790751</v>
      </c>
      <c r="N18" s="83">
        <f t="shared" si="8"/>
        <v>3.5083763003660726</v>
      </c>
      <c r="P18" s="49">
        <f t="shared" si="0"/>
        <v>5.6304713804713806</v>
      </c>
      <c r="Q18" s="254">
        <f t="shared" si="0"/>
        <v>4.2973390472393849</v>
      </c>
      <c r="R18" s="92">
        <f t="shared" si="9"/>
        <v>-0.23677099893550768</v>
      </c>
    </row>
    <row r="19" spans="1:18" ht="20.100000000000001" customHeight="1" x14ac:dyDescent="0.25">
      <c r="A19" s="14" t="s">
        <v>154</v>
      </c>
      <c r="B19" s="25">
        <v>288.94</v>
      </c>
      <c r="C19" s="223">
        <v>55.929999999999993</v>
      </c>
      <c r="D19" s="4">
        <f t="shared" si="1"/>
        <v>3.8974422613636046E-2</v>
      </c>
      <c r="E19" s="229">
        <f t="shared" si="2"/>
        <v>8.1003381778946056E-3</v>
      </c>
      <c r="F19" s="87">
        <f t="shared" ref="F19:F31" si="10">(C19-B19)/B19</f>
        <v>-0.80643040077524741</v>
      </c>
      <c r="G19" s="83">
        <f t="shared" ref="G19:G31" si="11">(E19-D19)/D19</f>
        <v>-0.79216271506584091</v>
      </c>
      <c r="I19" s="25">
        <v>128.572</v>
      </c>
      <c r="J19" s="223">
        <v>80.781000000000006</v>
      </c>
      <c r="K19" s="4">
        <f t="shared" si="5"/>
        <v>3.1284681304889372E-2</v>
      </c>
      <c r="L19" s="229">
        <f t="shared" si="6"/>
        <v>2.0620227738636358E-2</v>
      </c>
      <c r="M19" s="87">
        <f t="shared" ref="M19:M31" si="12">(J19-I19)/I19</f>
        <v>-0.37170612575055217</v>
      </c>
      <c r="N19" s="83">
        <f t="shared" ref="N19:N31" si="13">(L19-K19)/K19</f>
        <v>-0.34088420023592519</v>
      </c>
      <c r="P19" s="49">
        <f t="shared" ref="P19:P31" si="14">(I19/B19)*10</f>
        <v>4.4497819616529384</v>
      </c>
      <c r="Q19" s="254">
        <f t="shared" ref="Q19:Q31" si="15">(J19/C19)*10</f>
        <v>14.443232612193817</v>
      </c>
      <c r="R19" s="92">
        <f t="shared" ref="R19:R31" si="16">(Q19-P19)/P19</f>
        <v>2.2458292870666097</v>
      </c>
    </row>
    <row r="20" spans="1:18" ht="20.100000000000001" customHeight="1" x14ac:dyDescent="0.25">
      <c r="A20" s="14" t="s">
        <v>146</v>
      </c>
      <c r="B20" s="25">
        <v>118.71000000000001</v>
      </c>
      <c r="C20" s="223">
        <v>123.27</v>
      </c>
      <c r="D20" s="4">
        <f t="shared" si="1"/>
        <v>1.6012506778101804E-2</v>
      </c>
      <c r="E20" s="229">
        <f t="shared" si="2"/>
        <v>1.785318589646108E-2</v>
      </c>
      <c r="F20" s="87">
        <f t="shared" si="10"/>
        <v>3.8412939095274094E-2</v>
      </c>
      <c r="G20" s="83">
        <f t="shared" si="11"/>
        <v>0.11495258948939396</v>
      </c>
      <c r="I20" s="25">
        <v>59.624000000000002</v>
      </c>
      <c r="J20" s="223">
        <v>58.879999999999995</v>
      </c>
      <c r="K20" s="4">
        <f t="shared" si="5"/>
        <v>1.4507963150007186E-2</v>
      </c>
      <c r="L20" s="229">
        <f t="shared" si="6"/>
        <v>1.502975958766181E-2</v>
      </c>
      <c r="M20" s="87">
        <f t="shared" si="12"/>
        <v>-1.2478196699315826E-2</v>
      </c>
      <c r="N20" s="83">
        <f t="shared" si="13"/>
        <v>3.5966209195559311E-2</v>
      </c>
      <c r="P20" s="49">
        <f t="shared" si="14"/>
        <v>5.0226602645101508</v>
      </c>
      <c r="Q20" s="254">
        <f t="shared" si="15"/>
        <v>4.7765068548714202</v>
      </c>
      <c r="R20" s="92">
        <f t="shared" si="16"/>
        <v>-4.9008572484592956E-2</v>
      </c>
    </row>
    <row r="21" spans="1:18" ht="20.100000000000001" customHeight="1" x14ac:dyDescent="0.25">
      <c r="A21" s="14" t="s">
        <v>160</v>
      </c>
      <c r="B21" s="25">
        <v>443.58000000000004</v>
      </c>
      <c r="C21" s="223">
        <v>19.590000000000003</v>
      </c>
      <c r="D21" s="4">
        <f t="shared" si="1"/>
        <v>5.9833440793786531E-2</v>
      </c>
      <c r="E21" s="229">
        <f t="shared" si="2"/>
        <v>2.8372183962981474E-3</v>
      </c>
      <c r="F21" s="87">
        <f t="shared" si="10"/>
        <v>-0.95583660219126199</v>
      </c>
      <c r="G21" s="83">
        <f t="shared" si="11"/>
        <v>-0.95258139330351221</v>
      </c>
      <c r="I21" s="25">
        <v>134.79500000000002</v>
      </c>
      <c r="J21" s="223">
        <v>44.286000000000001</v>
      </c>
      <c r="K21" s="4">
        <f t="shared" si="5"/>
        <v>3.2798887910995889E-2</v>
      </c>
      <c r="L21" s="229">
        <f t="shared" si="6"/>
        <v>1.1304482559429195E-2</v>
      </c>
      <c r="M21" s="87">
        <f t="shared" si="12"/>
        <v>-0.67145665640416929</v>
      </c>
      <c r="N21" s="83">
        <f t="shared" si="13"/>
        <v>-0.6553394557124802</v>
      </c>
      <c r="P21" s="49">
        <f t="shared" si="14"/>
        <v>3.0387979620361607</v>
      </c>
      <c r="Q21" s="254">
        <f t="shared" si="15"/>
        <v>22.606431852986212</v>
      </c>
      <c r="R21" s="92">
        <f t="shared" si="16"/>
        <v>6.4392678076691441</v>
      </c>
    </row>
    <row r="22" spans="1:18" ht="20.100000000000001" customHeight="1" x14ac:dyDescent="0.25">
      <c r="A22" s="14" t="s">
        <v>147</v>
      </c>
      <c r="B22" s="25">
        <v>120.32</v>
      </c>
      <c r="C22" s="223">
        <v>71.31</v>
      </c>
      <c r="D22" s="4">
        <f t="shared" si="1"/>
        <v>1.6229675811146566E-2</v>
      </c>
      <c r="E22" s="229">
        <f t="shared" si="2"/>
        <v>1.0327822554365537E-2</v>
      </c>
      <c r="F22" s="87">
        <f t="shared" si="10"/>
        <v>-0.4073304521276595</v>
      </c>
      <c r="G22" s="83">
        <f t="shared" si="11"/>
        <v>-0.3636457884591649</v>
      </c>
      <c r="I22" s="25">
        <v>91</v>
      </c>
      <c r="J22" s="223">
        <v>38.975999999999999</v>
      </c>
      <c r="K22" s="4">
        <f t="shared" si="5"/>
        <v>2.2142503801332581E-2</v>
      </c>
      <c r="L22" s="229">
        <f t="shared" si="6"/>
        <v>9.9490473792239586E-3</v>
      </c>
      <c r="M22" s="87">
        <f t="shared" si="12"/>
        <v>-0.57169230769230772</v>
      </c>
      <c r="N22" s="83">
        <f t="shared" si="13"/>
        <v>-0.55068101292929639</v>
      </c>
      <c r="P22" s="49">
        <f t="shared" si="14"/>
        <v>7.5631648936170217</v>
      </c>
      <c r="Q22" s="254">
        <f t="shared" si="15"/>
        <v>5.4657130837189722</v>
      </c>
      <c r="R22" s="92">
        <f t="shared" si="16"/>
        <v>-0.27732461732630032</v>
      </c>
    </row>
    <row r="23" spans="1:18" ht="20.100000000000001" customHeight="1" x14ac:dyDescent="0.25">
      <c r="A23" s="14" t="s">
        <v>181</v>
      </c>
      <c r="B23" s="25">
        <v>5.84</v>
      </c>
      <c r="C23" s="223">
        <v>50.56</v>
      </c>
      <c r="D23" s="4">
        <f t="shared" si="1"/>
        <v>7.8774357328038522E-4</v>
      </c>
      <c r="E23" s="229">
        <f t="shared" si="2"/>
        <v>7.3226014352646401E-3</v>
      </c>
      <c r="F23" s="87">
        <f t="shared" si="10"/>
        <v>7.6575342465753424</v>
      </c>
      <c r="G23" s="83">
        <f t="shared" si="11"/>
        <v>8.2956663610358294</v>
      </c>
      <c r="I23" s="25">
        <v>22.215999999999998</v>
      </c>
      <c r="J23" s="223">
        <v>37.657000000000004</v>
      </c>
      <c r="K23" s="4">
        <f t="shared" si="5"/>
        <v>5.4056908181363142E-3</v>
      </c>
      <c r="L23" s="229">
        <f t="shared" si="6"/>
        <v>9.6123583015044305E-3</v>
      </c>
      <c r="M23" s="87">
        <f t="shared" si="12"/>
        <v>0.6950396110911059</v>
      </c>
      <c r="N23" s="83">
        <f t="shared" si="13"/>
        <v>0.7781923948100351</v>
      </c>
      <c r="P23" s="49">
        <f t="shared" si="14"/>
        <v>38.041095890410958</v>
      </c>
      <c r="Q23" s="254">
        <f t="shared" si="15"/>
        <v>7.4479825949367093</v>
      </c>
      <c r="R23" s="92">
        <f t="shared" si="16"/>
        <v>-0.80421219682017286</v>
      </c>
    </row>
    <row r="24" spans="1:18" ht="20.100000000000001" customHeight="1" x14ac:dyDescent="0.25">
      <c r="A24" s="14" t="s">
        <v>157</v>
      </c>
      <c r="B24" s="25">
        <v>69.91</v>
      </c>
      <c r="C24" s="223">
        <v>83.61</v>
      </c>
      <c r="D24" s="4">
        <f t="shared" si="1"/>
        <v>9.4299919876766666E-3</v>
      </c>
      <c r="E24" s="229">
        <f t="shared" si="2"/>
        <v>1.2109230735808475E-2</v>
      </c>
      <c r="F24" s="87">
        <f t="shared" si="10"/>
        <v>0.19596624231154347</v>
      </c>
      <c r="G24" s="83">
        <f t="shared" si="11"/>
        <v>0.28411887853490231</v>
      </c>
      <c r="I24" s="25">
        <v>28.52</v>
      </c>
      <c r="J24" s="223">
        <v>26.817999999999998</v>
      </c>
      <c r="K24" s="4">
        <f t="shared" si="5"/>
        <v>6.9396066858681896E-3</v>
      </c>
      <c r="L24" s="229">
        <f t="shared" si="6"/>
        <v>6.8455858121928394E-3</v>
      </c>
      <c r="M24" s="87">
        <f t="shared" si="12"/>
        <v>-5.9677419354838772E-2</v>
      </c>
      <c r="N24" s="83">
        <f t="shared" si="13"/>
        <v>-1.3548444159928286E-2</v>
      </c>
      <c r="P24" s="49">
        <f t="shared" si="14"/>
        <v>4.0795308253468745</v>
      </c>
      <c r="Q24" s="254">
        <f t="shared" si="15"/>
        <v>3.2075110632699433</v>
      </c>
      <c r="R24" s="92">
        <f t="shared" si="16"/>
        <v>-0.21375491432958718</v>
      </c>
    </row>
    <row r="25" spans="1:18" ht="20.100000000000001" customHeight="1" x14ac:dyDescent="0.25">
      <c r="A25" s="14" t="s">
        <v>161</v>
      </c>
      <c r="B25" s="25">
        <v>34.799999999999997</v>
      </c>
      <c r="C25" s="223">
        <v>23.7</v>
      </c>
      <c r="D25" s="4">
        <f t="shared" si="1"/>
        <v>4.6940884161228436E-3</v>
      </c>
      <c r="E25" s="229">
        <f t="shared" si="2"/>
        <v>3.4324694227803E-3</v>
      </c>
      <c r="F25" s="87">
        <f t="shared" si="10"/>
        <v>-0.31896551724137928</v>
      </c>
      <c r="G25" s="83">
        <f t="shared" si="11"/>
        <v>-0.2687676246167936</v>
      </c>
      <c r="I25" s="25">
        <v>23.088000000000001</v>
      </c>
      <c r="J25" s="223">
        <v>26.412999999999997</v>
      </c>
      <c r="K25" s="4">
        <f t="shared" si="5"/>
        <v>5.6178695358809526E-3</v>
      </c>
      <c r="L25" s="229">
        <f t="shared" si="6"/>
        <v>6.7422051628551524E-3</v>
      </c>
      <c r="M25" s="87">
        <f t="shared" si="12"/>
        <v>0.14401420651420632</v>
      </c>
      <c r="N25" s="83">
        <f t="shared" si="13"/>
        <v>0.20013558873041537</v>
      </c>
      <c r="P25" s="49">
        <f t="shared" si="14"/>
        <v>6.63448275862069</v>
      </c>
      <c r="Q25" s="254">
        <f t="shared" si="15"/>
        <v>11.144725738396623</v>
      </c>
      <c r="R25" s="92">
        <f t="shared" si="16"/>
        <v>0.67981832855250546</v>
      </c>
    </row>
    <row r="26" spans="1:18" ht="20.100000000000001" customHeight="1" x14ac:dyDescent="0.25">
      <c r="A26" s="14" t="s">
        <v>158</v>
      </c>
      <c r="B26" s="25">
        <v>27.71</v>
      </c>
      <c r="C26" s="223">
        <v>32.300000000000004</v>
      </c>
      <c r="D26" s="4">
        <f t="shared" si="1"/>
        <v>3.7377353451368968E-3</v>
      </c>
      <c r="E26" s="229">
        <f t="shared" si="2"/>
        <v>4.6780068504558526E-3</v>
      </c>
      <c r="F26" s="87">
        <f t="shared" si="10"/>
        <v>0.16564417177914123</v>
      </c>
      <c r="G26" s="83">
        <f t="shared" si="11"/>
        <v>0.25156181979077974</v>
      </c>
      <c r="I26" s="25">
        <v>25.634999999999998</v>
      </c>
      <c r="J26" s="223">
        <v>24.17</v>
      </c>
      <c r="K26" s="4">
        <f t="shared" si="5"/>
        <v>6.237616318100667E-3</v>
      </c>
      <c r="L26" s="229">
        <f t="shared" si="6"/>
        <v>6.169655048128159E-3</v>
      </c>
      <c r="M26" s="87">
        <f t="shared" si="12"/>
        <v>-5.7148429881021902E-2</v>
      </c>
      <c r="N26" s="83">
        <f t="shared" si="13"/>
        <v>-1.0895391205017549E-2</v>
      </c>
      <c r="P26" s="49">
        <f t="shared" si="14"/>
        <v>9.2511728617827487</v>
      </c>
      <c r="Q26" s="254">
        <f t="shared" si="15"/>
        <v>7.4829721362229096</v>
      </c>
      <c r="R26" s="92">
        <f t="shared" si="16"/>
        <v>-0.19113260037161361</v>
      </c>
    </row>
    <row r="27" spans="1:18" ht="20.100000000000001" customHeight="1" x14ac:dyDescent="0.25">
      <c r="A27" s="14" t="s">
        <v>153</v>
      </c>
      <c r="B27" s="25">
        <v>36.21</v>
      </c>
      <c r="C27" s="223">
        <v>26.1</v>
      </c>
      <c r="D27" s="4">
        <f t="shared" si="1"/>
        <v>4.8842799295347175E-3</v>
      </c>
      <c r="E27" s="229">
        <f t="shared" si="2"/>
        <v>3.7800612630618496E-3</v>
      </c>
      <c r="F27" s="87">
        <f t="shared" si="10"/>
        <v>-0.27920463960231978</v>
      </c>
      <c r="G27" s="83">
        <f t="shared" si="11"/>
        <v>-0.22607604035873863</v>
      </c>
      <c r="I27" s="25">
        <v>25.07</v>
      </c>
      <c r="J27" s="223">
        <v>21.646000000000001</v>
      </c>
      <c r="K27" s="4">
        <f t="shared" si="5"/>
        <v>6.1001381351583278E-3</v>
      </c>
      <c r="L27" s="229">
        <f t="shared" si="6"/>
        <v>5.5253766310211887E-3</v>
      </c>
      <c r="M27" s="87">
        <f t="shared" si="12"/>
        <v>-0.13657758276824888</v>
      </c>
      <c r="N27" s="83">
        <f t="shared" si="13"/>
        <v>-9.4221063753373732E-2</v>
      </c>
      <c r="P27" s="49">
        <f t="shared" si="14"/>
        <v>6.9235017950842304</v>
      </c>
      <c r="Q27" s="254">
        <f t="shared" si="15"/>
        <v>8.293486590038313</v>
      </c>
      <c r="R27" s="92">
        <f t="shared" si="16"/>
        <v>0.19787454896405002</v>
      </c>
    </row>
    <row r="28" spans="1:18" ht="20.100000000000001" customHeight="1" x14ac:dyDescent="0.25">
      <c r="A28" s="14" t="s">
        <v>187</v>
      </c>
      <c r="B28" s="25">
        <v>26.29</v>
      </c>
      <c r="C28" s="223">
        <v>19.89</v>
      </c>
      <c r="D28" s="4">
        <f t="shared" si="1"/>
        <v>3.546194955743378E-3</v>
      </c>
      <c r="E28" s="229">
        <f t="shared" si="2"/>
        <v>2.8806673763333403E-3</v>
      </c>
      <c r="F28" s="87">
        <f t="shared" si="10"/>
        <v>-0.24343856979840239</v>
      </c>
      <c r="G28" s="83">
        <f t="shared" si="11"/>
        <v>-0.18767371442231529</v>
      </c>
      <c r="I28" s="25">
        <v>16.532</v>
      </c>
      <c r="J28" s="223">
        <v>16.577999999999999</v>
      </c>
      <c r="K28" s="4">
        <f t="shared" si="5"/>
        <v>4.0226359653146183E-3</v>
      </c>
      <c r="L28" s="229">
        <f t="shared" si="6"/>
        <v>4.2317145795560032E-3</v>
      </c>
      <c r="M28" s="87">
        <f t="shared" si="12"/>
        <v>2.7824824582627253E-3</v>
      </c>
      <c r="N28" s="83">
        <f t="shared" si="13"/>
        <v>5.197552451779773E-2</v>
      </c>
      <c r="P28" s="49">
        <f t="shared" si="14"/>
        <v>6.2883225561049825</v>
      </c>
      <c r="Q28" s="254">
        <f t="shared" si="15"/>
        <v>8.3348416289592748</v>
      </c>
      <c r="R28" s="92">
        <f t="shared" si="16"/>
        <v>0.32544753463186155</v>
      </c>
    </row>
    <row r="29" spans="1:18" ht="20.100000000000001" customHeight="1" x14ac:dyDescent="0.25">
      <c r="A29" s="14" t="s">
        <v>165</v>
      </c>
      <c r="B29" s="25">
        <v>40.07</v>
      </c>
      <c r="C29" s="223">
        <v>21.18</v>
      </c>
      <c r="D29" s="4">
        <f t="shared" si="1"/>
        <v>5.4049460584494925E-3</v>
      </c>
      <c r="E29" s="229">
        <f t="shared" si="2"/>
        <v>3.0674979904846732E-3</v>
      </c>
      <c r="F29" s="87">
        <f t="shared" si="10"/>
        <v>-0.47142500623908162</v>
      </c>
      <c r="G29" s="83">
        <f t="shared" si="11"/>
        <v>-0.43246464306719817</v>
      </c>
      <c r="I29" s="25">
        <v>36.188000000000002</v>
      </c>
      <c r="J29" s="223">
        <v>14.096</v>
      </c>
      <c r="K29" s="4">
        <f t="shared" si="5"/>
        <v>8.805416786402457E-3</v>
      </c>
      <c r="L29" s="229">
        <f t="shared" si="6"/>
        <v>3.5981571186766456E-3</v>
      </c>
      <c r="M29" s="87">
        <f t="shared" si="12"/>
        <v>-0.61047861169448436</v>
      </c>
      <c r="N29" s="83">
        <f t="shared" si="13"/>
        <v>-0.59137003892501605</v>
      </c>
      <c r="P29" s="49">
        <f t="shared" si="14"/>
        <v>9.0311954080359378</v>
      </c>
      <c r="Q29" s="254">
        <f t="shared" si="15"/>
        <v>6.6553352219074604</v>
      </c>
      <c r="R29" s="92">
        <f t="shared" si="16"/>
        <v>-0.26307261428696826</v>
      </c>
    </row>
    <row r="30" spans="1:18" ht="20.100000000000001" customHeight="1" x14ac:dyDescent="0.25">
      <c r="A30" s="14" t="s">
        <v>184</v>
      </c>
      <c r="B30" s="25">
        <v>1.1299999999999999</v>
      </c>
      <c r="C30" s="223">
        <v>1.71</v>
      </c>
      <c r="D30" s="4">
        <f t="shared" si="1"/>
        <v>1.5242298592582797E-4</v>
      </c>
      <c r="E30" s="229">
        <f t="shared" si="2"/>
        <v>2.4765918620060393E-4</v>
      </c>
      <c r="F30" s="87">
        <f t="shared" si="10"/>
        <v>0.51327433628318597</v>
      </c>
      <c r="G30" s="83">
        <f t="shared" si="11"/>
        <v>0.62481521206466706</v>
      </c>
      <c r="I30" s="25">
        <v>13.619</v>
      </c>
      <c r="J30" s="223">
        <v>11.788</v>
      </c>
      <c r="K30" s="4">
        <f t="shared" si="5"/>
        <v>3.3138325194543784E-3</v>
      </c>
      <c r="L30" s="229">
        <f t="shared" si="6"/>
        <v>3.0090150478831084E-3</v>
      </c>
      <c r="M30" s="87">
        <f t="shared" si="12"/>
        <v>-0.13444452602981127</v>
      </c>
      <c r="N30" s="83">
        <f t="shared" si="13"/>
        <v>-9.1983366625135954E-2</v>
      </c>
      <c r="P30" s="49">
        <f t="shared" si="14"/>
        <v>120.52212389380531</v>
      </c>
      <c r="Q30" s="254">
        <f t="shared" si="15"/>
        <v>68.935672514619895</v>
      </c>
      <c r="R30" s="92">
        <f t="shared" si="16"/>
        <v>-0.42802474527116174</v>
      </c>
    </row>
    <row r="31" spans="1:18" ht="20.100000000000001" customHeight="1" x14ac:dyDescent="0.25">
      <c r="A31" s="14" t="s">
        <v>185</v>
      </c>
      <c r="B31" s="25">
        <v>12.940000000000001</v>
      </c>
      <c r="C31" s="223">
        <v>8.42</v>
      </c>
      <c r="D31" s="4">
        <f t="shared" si="1"/>
        <v>1.7454455202479771E-3</v>
      </c>
      <c r="E31" s="229">
        <f t="shared" si="2"/>
        <v>1.2194680396544356E-3</v>
      </c>
      <c r="F31" s="87">
        <f t="shared" si="10"/>
        <v>-0.34930448222565696</v>
      </c>
      <c r="G31" s="83">
        <f t="shared" si="11"/>
        <v>-0.30134282307408561</v>
      </c>
      <c r="I31" s="25">
        <v>15.332999999999998</v>
      </c>
      <c r="J31" s="223">
        <v>9.4600000000000009</v>
      </c>
      <c r="K31" s="4">
        <f t="shared" si="5"/>
        <v>3.7308902284157413E-3</v>
      </c>
      <c r="L31" s="229">
        <f t="shared" si="6"/>
        <v>2.4147677598383276E-3</v>
      </c>
      <c r="M31" s="87">
        <f t="shared" si="12"/>
        <v>-0.38303006587099708</v>
      </c>
      <c r="N31" s="83">
        <f t="shared" si="13"/>
        <v>-0.35276365371282514</v>
      </c>
      <c r="P31" s="49">
        <f t="shared" si="14"/>
        <v>11.849304482225655</v>
      </c>
      <c r="Q31" s="254">
        <f t="shared" si="15"/>
        <v>11.23515439429929</v>
      </c>
      <c r="R31" s="92">
        <f t="shared" si="16"/>
        <v>-5.1830053725736437E-2</v>
      </c>
    </row>
    <row r="32" spans="1:18" ht="20.100000000000001" customHeight="1" thickBot="1" x14ac:dyDescent="0.3">
      <c r="A32" s="14" t="s">
        <v>18</v>
      </c>
      <c r="B32" s="25">
        <f>B33-SUM(B7:B31)</f>
        <v>249.05000000000109</v>
      </c>
      <c r="C32" s="223">
        <f>C33-SUM(C7:C31)</f>
        <v>79.159999999998035</v>
      </c>
      <c r="D32" s="4">
        <f t="shared" si="1"/>
        <v>3.3593756322856307E-2</v>
      </c>
      <c r="E32" s="229">
        <f t="shared" si="2"/>
        <v>1.1464737531952819E-2</v>
      </c>
      <c r="F32" s="87">
        <f t="shared" si="3"/>
        <v>-0.68215217827746366</v>
      </c>
      <c r="G32" s="83">
        <f t="shared" si="4"/>
        <v>-0.65872415630542291</v>
      </c>
      <c r="I32" s="25">
        <f>I33-SUM(I7:I31)</f>
        <v>129.15200000000004</v>
      </c>
      <c r="J32" s="223">
        <f>J33-SUM(J7:J31)</f>
        <v>53.679000000000087</v>
      </c>
      <c r="K32" s="4">
        <f t="shared" si="5"/>
        <v>3.1425809351095679E-2</v>
      </c>
      <c r="L32" s="229">
        <f t="shared" si="6"/>
        <v>1.3702147841475876E-2</v>
      </c>
      <c r="M32" s="87">
        <f t="shared" si="7"/>
        <v>-0.58437345143706587</v>
      </c>
      <c r="N32" s="83">
        <f t="shared" si="8"/>
        <v>-0.5639842497485863</v>
      </c>
      <c r="P32" s="49">
        <f t="shared" si="0"/>
        <v>5.1857859867496279</v>
      </c>
      <c r="Q32" s="254">
        <f t="shared" si="0"/>
        <v>6.7810763011623818</v>
      </c>
      <c r="R32" s="92">
        <f t="shared" si="9"/>
        <v>0.30762748761497921</v>
      </c>
    </row>
    <row r="33" spans="1:18" ht="26.25" customHeight="1" thickBot="1" x14ac:dyDescent="0.3">
      <c r="A33" s="18" t="s">
        <v>19</v>
      </c>
      <c r="B33" s="23">
        <v>7413.5800000000017</v>
      </c>
      <c r="C33" s="242">
        <v>6904.6500000000005</v>
      </c>
      <c r="D33" s="20">
        <f>SUM(D7:D32)</f>
        <v>1</v>
      </c>
      <c r="E33" s="243">
        <f>SUM(E7:E32)</f>
        <v>0.99999999999999978</v>
      </c>
      <c r="F33" s="97">
        <f t="shared" si="3"/>
        <v>-6.864834533383346E-2</v>
      </c>
      <c r="G33" s="99">
        <v>0</v>
      </c>
      <c r="H33" s="2"/>
      <c r="I33" s="23">
        <v>4109.7430000000013</v>
      </c>
      <c r="J33" s="242">
        <v>3917.5610000000006</v>
      </c>
      <c r="K33" s="20">
        <f>SUM(K7:K32)</f>
        <v>0.99999999999999978</v>
      </c>
      <c r="L33" s="243">
        <f>SUM(L7:L32)</f>
        <v>0.99999999999999967</v>
      </c>
      <c r="M33" s="97">
        <f t="shared" si="7"/>
        <v>-4.676253478623861E-2</v>
      </c>
      <c r="N33" s="99">
        <f>K33-L33</f>
        <v>0</v>
      </c>
      <c r="P33" s="40">
        <f t="shared" si="0"/>
        <v>5.5435336234315944</v>
      </c>
      <c r="Q33" s="244">
        <f t="shared" si="0"/>
        <v>5.6738009891884458</v>
      </c>
      <c r="R33" s="98">
        <f t="shared" si="9"/>
        <v>2.3498976394087861E-2</v>
      </c>
    </row>
    <row r="35" spans="1:18" ht="15.75" thickBot="1" x14ac:dyDescent="0.3"/>
    <row r="36" spans="1:18" x14ac:dyDescent="0.25">
      <c r="A36" s="394" t="s">
        <v>2</v>
      </c>
      <c r="B36" s="378" t="s">
        <v>1</v>
      </c>
      <c r="C36" s="374"/>
      <c r="D36" s="378" t="s">
        <v>13</v>
      </c>
      <c r="E36" s="374"/>
      <c r="F36" s="397" t="s">
        <v>136</v>
      </c>
      <c r="G36" s="393"/>
      <c r="I36" s="398" t="s">
        <v>20</v>
      </c>
      <c r="J36" s="399"/>
      <c r="K36" s="378" t="s">
        <v>13</v>
      </c>
      <c r="L36" s="380"/>
      <c r="M36" s="392" t="s">
        <v>136</v>
      </c>
      <c r="N36" s="393"/>
      <c r="P36" s="373" t="s">
        <v>23</v>
      </c>
      <c r="Q36" s="374"/>
      <c r="R36" s="208" t="s">
        <v>0</v>
      </c>
    </row>
    <row r="37" spans="1:18" x14ac:dyDescent="0.25">
      <c r="A37" s="395"/>
      <c r="B37" s="381" t="str">
        <f>B5</f>
        <v>jan-mar</v>
      </c>
      <c r="C37" s="382"/>
      <c r="D37" s="381" t="str">
        <f>B5</f>
        <v>jan-mar</v>
      </c>
      <c r="E37" s="382"/>
      <c r="F37" s="381" t="str">
        <f>B5</f>
        <v>jan-mar</v>
      </c>
      <c r="G37" s="383"/>
      <c r="I37" s="371" t="str">
        <f>B5</f>
        <v>jan-mar</v>
      </c>
      <c r="J37" s="382"/>
      <c r="K37" s="381" t="str">
        <f>B5</f>
        <v>jan-mar</v>
      </c>
      <c r="L37" s="372"/>
      <c r="M37" s="382" t="str">
        <f>B5</f>
        <v>jan-mar</v>
      </c>
      <c r="N37" s="383"/>
      <c r="P37" s="371" t="str">
        <f>B5</f>
        <v>jan-mar</v>
      </c>
      <c r="Q37" s="372"/>
      <c r="R37" s="209" t="str">
        <f>R5</f>
        <v>2018/2017</v>
      </c>
    </row>
    <row r="38" spans="1:18" ht="19.5" customHeight="1" thickBot="1" x14ac:dyDescent="0.3">
      <c r="A38" s="396"/>
      <c r="B38" s="148">
        <f>B6</f>
        <v>2017</v>
      </c>
      <c r="C38" s="213">
        <f>C6</f>
        <v>2018</v>
      </c>
      <c r="D38" s="148">
        <f>B6</f>
        <v>2017</v>
      </c>
      <c r="E38" s="213">
        <f>C6</f>
        <v>2018</v>
      </c>
      <c r="F38" s="148" t="s">
        <v>1</v>
      </c>
      <c r="G38" s="212" t="s">
        <v>15</v>
      </c>
      <c r="I38" s="36">
        <f>B6</f>
        <v>2017</v>
      </c>
      <c r="J38" s="213">
        <f>C6</f>
        <v>2018</v>
      </c>
      <c r="K38" s="148">
        <f>B6</f>
        <v>2017</v>
      </c>
      <c r="L38" s="213">
        <f>C6</f>
        <v>2018</v>
      </c>
      <c r="M38" s="37">
        <v>1000</v>
      </c>
      <c r="N38" s="212" t="s">
        <v>15</v>
      </c>
      <c r="P38" s="36">
        <f>B6</f>
        <v>2017</v>
      </c>
      <c r="Q38" s="213">
        <f>C6</f>
        <v>2018</v>
      </c>
      <c r="R38" s="210" t="s">
        <v>24</v>
      </c>
    </row>
    <row r="39" spans="1:18" ht="20.100000000000001" customHeight="1" x14ac:dyDescent="0.25">
      <c r="A39" s="57" t="s">
        <v>142</v>
      </c>
      <c r="B39" s="59">
        <v>1703.0800000000002</v>
      </c>
      <c r="C39" s="245">
        <v>2416.4900000000002</v>
      </c>
      <c r="D39" s="4">
        <f t="shared" ref="D39:D56" si="17">B39/$B$57</f>
        <v>0.33426562171859026</v>
      </c>
      <c r="E39" s="247">
        <f t="shared" ref="E39:E56" si="18">C39/$C$57</f>
        <v>0.48436165820141031</v>
      </c>
      <c r="F39" s="87">
        <f>(C39-B39)/B39</f>
        <v>0.41889400380487118</v>
      </c>
      <c r="G39" s="101">
        <f>(E39-D39)/D39</f>
        <v>0.44903222685933913</v>
      </c>
      <c r="I39" s="59">
        <v>600.221</v>
      </c>
      <c r="J39" s="245">
        <v>859.85599999999999</v>
      </c>
      <c r="K39" s="4">
        <f t="shared" ref="K39:K56" si="19">I39/$I$57</f>
        <v>0.24115187978987332</v>
      </c>
      <c r="L39" s="247">
        <f t="shared" ref="L39:L56" si="20">J39/$J$57</f>
        <v>0.35370130187990817</v>
      </c>
      <c r="M39" s="87">
        <f>(J39-I39)/I39</f>
        <v>0.43256567164427767</v>
      </c>
      <c r="N39" s="101">
        <f>(L39-K39)/K39</f>
        <v>0.46671592271270834</v>
      </c>
      <c r="P39" s="49">
        <f t="shared" ref="P39:Q57" si="21">(I39/B39)*10</f>
        <v>3.5243265143152405</v>
      </c>
      <c r="Q39" s="253">
        <f t="shared" si="21"/>
        <v>3.5582849504860352</v>
      </c>
      <c r="R39" s="104">
        <f t="shared" si="9"/>
        <v>9.6354398586115976E-3</v>
      </c>
    </row>
    <row r="40" spans="1:18" ht="20.100000000000001" customHeight="1" x14ac:dyDescent="0.25">
      <c r="A40" s="57" t="s">
        <v>144</v>
      </c>
      <c r="B40" s="25">
        <v>772.94</v>
      </c>
      <c r="C40" s="223">
        <v>581.23</v>
      </c>
      <c r="D40" s="4">
        <f t="shared" si="17"/>
        <v>0.15170589147378113</v>
      </c>
      <c r="E40" s="229">
        <f t="shared" si="18"/>
        <v>0.11650183803632777</v>
      </c>
      <c r="F40" s="87">
        <f t="shared" ref="F40:F57" si="22">(C40-B40)/B40</f>
        <v>-0.24802701373974698</v>
      </c>
      <c r="G40" s="83">
        <f t="shared" ref="G40:G51" si="23">(E40-D40)/D40</f>
        <v>-0.2320546228986603</v>
      </c>
      <c r="I40" s="25">
        <v>380.733</v>
      </c>
      <c r="J40" s="223">
        <v>381.09399999999999</v>
      </c>
      <c r="K40" s="4">
        <f t="shared" si="19"/>
        <v>0.1529677879448367</v>
      </c>
      <c r="L40" s="229">
        <f t="shared" si="20"/>
        <v>0.15676281137611614</v>
      </c>
      <c r="M40" s="87">
        <f t="shared" ref="M40:M57" si="24">(J40-I40)/I40</f>
        <v>9.4817102799071786E-4</v>
      </c>
      <c r="N40" s="83">
        <f t="shared" ref="N40:N50" si="25">(L40-K40)/K40</f>
        <v>2.4809297972250208E-2</v>
      </c>
      <c r="P40" s="49">
        <f t="shared" si="21"/>
        <v>4.9257769037700205</v>
      </c>
      <c r="Q40" s="254">
        <f t="shared" si="21"/>
        <v>6.5566815202243509</v>
      </c>
      <c r="R40" s="92">
        <f t="shared" si="9"/>
        <v>0.33109591609926387</v>
      </c>
    </row>
    <row r="41" spans="1:18" ht="20.100000000000001" customHeight="1" x14ac:dyDescent="0.25">
      <c r="A41" s="57" t="s">
        <v>148</v>
      </c>
      <c r="B41" s="25">
        <v>547.06999999999994</v>
      </c>
      <c r="C41" s="223">
        <v>395</v>
      </c>
      <c r="D41" s="4">
        <f t="shared" si="17"/>
        <v>0.10737410672052349</v>
      </c>
      <c r="E41" s="229">
        <f t="shared" si="18"/>
        <v>7.9173865809317248E-2</v>
      </c>
      <c r="F41" s="87">
        <f t="shared" si="22"/>
        <v>-0.27797174036229361</v>
      </c>
      <c r="G41" s="83">
        <f t="shared" si="23"/>
        <v>-0.26263539481270526</v>
      </c>
      <c r="I41" s="25">
        <v>479.65300000000002</v>
      </c>
      <c r="J41" s="223">
        <v>339.28800000000001</v>
      </c>
      <c r="K41" s="4">
        <f t="shared" si="19"/>
        <v>0.19271105575588343</v>
      </c>
      <c r="L41" s="229">
        <f t="shared" si="20"/>
        <v>0.13956593582207985</v>
      </c>
      <c r="M41" s="87">
        <f t="shared" si="24"/>
        <v>-0.29263863668110074</v>
      </c>
      <c r="N41" s="83">
        <f t="shared" si="25"/>
        <v>-0.2757761858827919</v>
      </c>
      <c r="P41" s="49">
        <f t="shared" si="21"/>
        <v>8.7676714131646776</v>
      </c>
      <c r="Q41" s="254">
        <f t="shared" si="21"/>
        <v>8.5895696202531653</v>
      </c>
      <c r="R41" s="92">
        <f t="shared" si="9"/>
        <v>-2.0313465744632272E-2</v>
      </c>
    </row>
    <row r="42" spans="1:18" ht="20.100000000000001" customHeight="1" x14ac:dyDescent="0.25">
      <c r="A42" s="57" t="s">
        <v>155</v>
      </c>
      <c r="B42" s="25">
        <v>518.1</v>
      </c>
      <c r="C42" s="223">
        <v>435.88</v>
      </c>
      <c r="D42" s="4">
        <f t="shared" si="17"/>
        <v>0.10168812892665148</v>
      </c>
      <c r="E42" s="229">
        <f t="shared" si="18"/>
        <v>8.7367859820165081E-2</v>
      </c>
      <c r="F42" s="87">
        <f t="shared" si="22"/>
        <v>-0.15869523258058293</v>
      </c>
      <c r="G42" s="83">
        <f t="shared" si="23"/>
        <v>-0.14082537713734247</v>
      </c>
      <c r="I42" s="25">
        <v>262.005</v>
      </c>
      <c r="J42" s="223">
        <v>230.79399999999998</v>
      </c>
      <c r="K42" s="4">
        <f t="shared" si="19"/>
        <v>0.10526622404805189</v>
      </c>
      <c r="L42" s="229">
        <f t="shared" si="20"/>
        <v>9.4936987432862607E-2</v>
      </c>
      <c r="M42" s="87">
        <f t="shared" si="24"/>
        <v>-0.11912368084578544</v>
      </c>
      <c r="N42" s="83">
        <f t="shared" si="25"/>
        <v>-9.8124889617720062E-2</v>
      </c>
      <c r="P42" s="49">
        <f t="shared" si="21"/>
        <v>5.0570353213665307</v>
      </c>
      <c r="Q42" s="254">
        <f t="shared" si="21"/>
        <v>5.294897678260071</v>
      </c>
      <c r="R42" s="92">
        <f t="shared" si="9"/>
        <v>4.7035929507659488E-2</v>
      </c>
    </row>
    <row r="43" spans="1:18" ht="20.100000000000001" customHeight="1" x14ac:dyDescent="0.25">
      <c r="A43" s="57" t="s">
        <v>145</v>
      </c>
      <c r="B43" s="25">
        <v>954.97</v>
      </c>
      <c r="C43" s="223">
        <v>441.47</v>
      </c>
      <c r="D43" s="4">
        <f t="shared" si="17"/>
        <v>0.18743314510921513</v>
      </c>
      <c r="E43" s="229">
        <f t="shared" si="18"/>
        <v>8.8488320351491873E-2</v>
      </c>
      <c r="F43" s="87">
        <f t="shared" si="22"/>
        <v>-0.53771322659350551</v>
      </c>
      <c r="G43" s="83">
        <f t="shared" si="23"/>
        <v>-0.52789395760322566</v>
      </c>
      <c r="I43" s="25">
        <v>426.13499999999999</v>
      </c>
      <c r="J43" s="223">
        <v>203.196</v>
      </c>
      <c r="K43" s="4">
        <f t="shared" si="19"/>
        <v>0.17120903183037192</v>
      </c>
      <c r="L43" s="229">
        <f t="shared" si="20"/>
        <v>8.3584565016456031E-2</v>
      </c>
      <c r="M43" s="87">
        <f t="shared" si="24"/>
        <v>-0.52316519412862117</v>
      </c>
      <c r="N43" s="83">
        <f t="shared" si="25"/>
        <v>-0.51179815619033009</v>
      </c>
      <c r="P43" s="49">
        <f t="shared" si="21"/>
        <v>4.4622867734064942</v>
      </c>
      <c r="Q43" s="254">
        <f t="shared" si="21"/>
        <v>4.6027136611774297</v>
      </c>
      <c r="R43" s="92">
        <f t="shared" si="9"/>
        <v>3.1469713826512813E-2</v>
      </c>
    </row>
    <row r="44" spans="1:18" ht="20.100000000000001" customHeight="1" x14ac:dyDescent="0.25">
      <c r="A44" s="57" t="s">
        <v>156</v>
      </c>
      <c r="B44" s="25">
        <v>103.25999999999999</v>
      </c>
      <c r="C44" s="223">
        <v>203.19</v>
      </c>
      <c r="D44" s="4">
        <f t="shared" si="17"/>
        <v>2.026696813928977E-2</v>
      </c>
      <c r="E44" s="229">
        <f t="shared" si="18"/>
        <v>4.0727437452646009E-2</v>
      </c>
      <c r="F44" s="87">
        <f t="shared" si="22"/>
        <v>0.96775130737943071</v>
      </c>
      <c r="G44" s="83">
        <f t="shared" si="23"/>
        <v>1.0095476132757788</v>
      </c>
      <c r="I44" s="25">
        <v>72.683999999999997</v>
      </c>
      <c r="J44" s="223">
        <v>121.97899999999998</v>
      </c>
      <c r="K44" s="4">
        <f t="shared" si="19"/>
        <v>2.9202382506855227E-2</v>
      </c>
      <c r="L44" s="229">
        <f t="shared" si="20"/>
        <v>5.0175995866760609E-2</v>
      </c>
      <c r="M44" s="87">
        <f t="shared" si="24"/>
        <v>0.67820978482196892</v>
      </c>
      <c r="N44" s="83">
        <f t="shared" si="25"/>
        <v>0.71821582896470348</v>
      </c>
      <c r="P44" s="49">
        <f t="shared" si="21"/>
        <v>7.038930854154561</v>
      </c>
      <c r="Q44" s="254">
        <f t="shared" si="21"/>
        <v>6.0031989763275746</v>
      </c>
      <c r="R44" s="92">
        <f t="shared" si="9"/>
        <v>-0.1471433516377946</v>
      </c>
    </row>
    <row r="45" spans="1:18" ht="20.100000000000001" customHeight="1" x14ac:dyDescent="0.25">
      <c r="A45" s="57" t="s">
        <v>149</v>
      </c>
      <c r="B45" s="25">
        <v>87.64</v>
      </c>
      <c r="C45" s="223">
        <v>116.07000000000001</v>
      </c>
      <c r="D45" s="4">
        <f t="shared" si="17"/>
        <v>1.7201211386087118E-2</v>
      </c>
      <c r="E45" s="229">
        <f t="shared" si="18"/>
        <v>2.3265090137942923E-2</v>
      </c>
      <c r="F45" s="87">
        <f t="shared" si="22"/>
        <v>0.32439525330899138</v>
      </c>
      <c r="G45" s="83">
        <f t="shared" si="23"/>
        <v>0.35252626200271342</v>
      </c>
      <c r="I45" s="25">
        <v>44.247</v>
      </c>
      <c r="J45" s="223">
        <v>88.021000000000001</v>
      </c>
      <c r="K45" s="4">
        <f t="shared" si="19"/>
        <v>1.7777197440713544E-2</v>
      </c>
      <c r="L45" s="229">
        <f t="shared" si="20"/>
        <v>3.6207390880300186E-2</v>
      </c>
      <c r="M45" s="87">
        <f t="shared" si="24"/>
        <v>0.98931000971817296</v>
      </c>
      <c r="N45" s="83">
        <f t="shared" si="25"/>
        <v>1.0367322240218584</v>
      </c>
      <c r="P45" s="49">
        <f t="shared" si="21"/>
        <v>5.048722044728434</v>
      </c>
      <c r="Q45" s="254">
        <f t="shared" si="21"/>
        <v>7.5834410269664856</v>
      </c>
      <c r="R45" s="92">
        <f t="shared" si="9"/>
        <v>0.50205160034204099</v>
      </c>
    </row>
    <row r="46" spans="1:18" ht="20.100000000000001" customHeight="1" x14ac:dyDescent="0.25">
      <c r="A46" s="57" t="s">
        <v>152</v>
      </c>
      <c r="B46" s="25">
        <v>35.64</v>
      </c>
      <c r="C46" s="223">
        <v>200.68</v>
      </c>
      <c r="D46" s="4">
        <f t="shared" si="17"/>
        <v>6.9951069580116943E-3</v>
      </c>
      <c r="E46" s="229">
        <f t="shared" si="18"/>
        <v>4.022433263446528E-2</v>
      </c>
      <c r="F46" s="87">
        <f t="shared" si="22"/>
        <v>4.6307519640852979</v>
      </c>
      <c r="G46" s="83">
        <f t="shared" si="23"/>
        <v>4.7503527645699846</v>
      </c>
      <c r="I46" s="25">
        <v>20.067</v>
      </c>
      <c r="J46" s="223">
        <v>86.23899999999999</v>
      </c>
      <c r="K46" s="4">
        <f t="shared" si="19"/>
        <v>8.0623549854859922E-3</v>
      </c>
      <c r="L46" s="229">
        <f t="shared" si="20"/>
        <v>3.5474366141332266E-2</v>
      </c>
      <c r="M46" s="87">
        <f t="shared" si="24"/>
        <v>3.297553196790751</v>
      </c>
      <c r="N46" s="83">
        <f t="shared" si="25"/>
        <v>3.4000005215838187</v>
      </c>
      <c r="P46" s="49">
        <f t="shared" si="21"/>
        <v>5.6304713804713806</v>
      </c>
      <c r="Q46" s="254">
        <f t="shared" si="21"/>
        <v>4.2973390472393849</v>
      </c>
      <c r="R46" s="92">
        <f t="shared" si="9"/>
        <v>-0.23677099893550768</v>
      </c>
    </row>
    <row r="47" spans="1:18" ht="20.100000000000001" customHeight="1" x14ac:dyDescent="0.25">
      <c r="A47" s="57" t="s">
        <v>157</v>
      </c>
      <c r="B47" s="25">
        <v>69.91</v>
      </c>
      <c r="C47" s="223">
        <v>83.61</v>
      </c>
      <c r="D47" s="4">
        <f t="shared" si="17"/>
        <v>1.3721322318591401E-2</v>
      </c>
      <c r="E47" s="229">
        <f t="shared" si="18"/>
        <v>1.6758802329916497E-2</v>
      </c>
      <c r="F47" s="87">
        <f t="shared" si="22"/>
        <v>0.19596624231154347</v>
      </c>
      <c r="G47" s="83">
        <f t="shared" si="23"/>
        <v>0.22136933604493275</v>
      </c>
      <c r="I47" s="25">
        <v>28.52</v>
      </c>
      <c r="J47" s="223">
        <v>26.817999999999998</v>
      </c>
      <c r="K47" s="4">
        <f t="shared" si="19"/>
        <v>1.1458532126678651E-2</v>
      </c>
      <c r="L47" s="229">
        <f t="shared" si="20"/>
        <v>1.1031569837060363E-2</v>
      </c>
      <c r="M47" s="87">
        <f t="shared" si="24"/>
        <v>-5.9677419354838772E-2</v>
      </c>
      <c r="N47" s="83">
        <f t="shared" si="25"/>
        <v>-3.7261516998691319E-2</v>
      </c>
      <c r="P47" s="49">
        <f t="shared" si="21"/>
        <v>4.0795308253468745</v>
      </c>
      <c r="Q47" s="254">
        <f t="shared" si="21"/>
        <v>3.2075110632699433</v>
      </c>
      <c r="R47" s="92">
        <f t="shared" si="9"/>
        <v>-0.21375491432958718</v>
      </c>
    </row>
    <row r="48" spans="1:18" ht="20.100000000000001" customHeight="1" x14ac:dyDescent="0.25">
      <c r="A48" s="57" t="s">
        <v>161</v>
      </c>
      <c r="B48" s="25">
        <v>34.799999999999997</v>
      </c>
      <c r="C48" s="223">
        <v>23.7</v>
      </c>
      <c r="D48" s="4">
        <f t="shared" si="17"/>
        <v>6.8302391172504751E-3</v>
      </c>
      <c r="E48" s="229">
        <f t="shared" si="18"/>
        <v>4.7504319485590354E-3</v>
      </c>
      <c r="F48" s="87">
        <f t="shared" si="22"/>
        <v>-0.31896551724137928</v>
      </c>
      <c r="G48" s="83">
        <f t="shared" si="23"/>
        <v>-0.30449990593135629</v>
      </c>
      <c r="I48" s="25">
        <v>23.088000000000001</v>
      </c>
      <c r="J48" s="223">
        <v>26.412999999999997</v>
      </c>
      <c r="K48" s="4">
        <f t="shared" si="19"/>
        <v>9.2761076346688891E-3</v>
      </c>
      <c r="L48" s="229">
        <f t="shared" si="20"/>
        <v>1.0864973305476746E-2</v>
      </c>
      <c r="M48" s="87">
        <f t="shared" si="24"/>
        <v>0.14401420651420632</v>
      </c>
      <c r="N48" s="83">
        <f t="shared" si="25"/>
        <v>0.17128581657133518</v>
      </c>
      <c r="P48" s="49">
        <f t="shared" si="21"/>
        <v>6.63448275862069</v>
      </c>
      <c r="Q48" s="254">
        <f t="shared" si="21"/>
        <v>11.144725738396623</v>
      </c>
      <c r="R48" s="92">
        <f t="shared" si="9"/>
        <v>0.67981832855250546</v>
      </c>
    </row>
    <row r="49" spans="1:18" ht="20.100000000000001" customHeight="1" x14ac:dyDescent="0.25">
      <c r="A49" s="57" t="s">
        <v>153</v>
      </c>
      <c r="B49" s="25">
        <v>36.21</v>
      </c>
      <c r="C49" s="223">
        <v>26.1</v>
      </c>
      <c r="D49" s="4">
        <f t="shared" si="17"/>
        <v>7.1069815642425208E-3</v>
      </c>
      <c r="E49" s="229">
        <f t="shared" si="18"/>
        <v>5.2314883484131146E-3</v>
      </c>
      <c r="F49" s="87">
        <f t="shared" si="22"/>
        <v>-0.27920463960231978</v>
      </c>
      <c r="G49" s="83">
        <f t="shared" si="23"/>
        <v>-0.26389448162713797</v>
      </c>
      <c r="I49" s="25">
        <v>25.07</v>
      </c>
      <c r="J49" s="223">
        <v>21.646000000000001</v>
      </c>
      <c r="K49" s="4">
        <f t="shared" si="19"/>
        <v>1.0072419369419137E-2</v>
      </c>
      <c r="L49" s="229">
        <f t="shared" si="20"/>
        <v>8.9040704263184667E-3</v>
      </c>
      <c r="M49" s="87">
        <f t="shared" si="24"/>
        <v>-0.13657758276824888</v>
      </c>
      <c r="N49" s="83">
        <f t="shared" si="25"/>
        <v>-0.11599486679912209</v>
      </c>
      <c r="P49" s="49">
        <f t="shared" si="21"/>
        <v>6.9235017950842304</v>
      </c>
      <c r="Q49" s="254">
        <f t="shared" si="21"/>
        <v>8.293486590038313</v>
      </c>
      <c r="R49" s="92">
        <f t="shared" si="9"/>
        <v>0.19787454896405002</v>
      </c>
    </row>
    <row r="50" spans="1:18" ht="20.100000000000001" customHeight="1" x14ac:dyDescent="0.25">
      <c r="A50" s="57" t="s">
        <v>165</v>
      </c>
      <c r="B50" s="25">
        <v>40.07</v>
      </c>
      <c r="C50" s="223">
        <v>21.18</v>
      </c>
      <c r="D50" s="4">
        <f t="shared" si="17"/>
        <v>7.8645885467881205E-3</v>
      </c>
      <c r="E50" s="229">
        <f t="shared" si="18"/>
        <v>4.2453227287122513E-3</v>
      </c>
      <c r="F50" s="87">
        <f t="shared" si="22"/>
        <v>-0.47142500623908162</v>
      </c>
      <c r="G50" s="83">
        <f t="shared" si="23"/>
        <v>-0.46019773272868403</v>
      </c>
      <c r="I50" s="25">
        <v>36.188000000000002</v>
      </c>
      <c r="J50" s="223">
        <v>14.096</v>
      </c>
      <c r="K50" s="4">
        <f t="shared" si="19"/>
        <v>1.453931839411806E-2</v>
      </c>
      <c r="L50" s="229">
        <f t="shared" si="20"/>
        <v>5.7983819980312809E-3</v>
      </c>
      <c r="M50" s="87">
        <f t="shared" si="24"/>
        <v>-0.61047861169448436</v>
      </c>
      <c r="N50" s="83">
        <f t="shared" si="25"/>
        <v>-0.60119299675168814</v>
      </c>
      <c r="P50" s="49">
        <f t="shared" si="21"/>
        <v>9.0311954080359378</v>
      </c>
      <c r="Q50" s="254">
        <f t="shared" si="21"/>
        <v>6.6553352219074604</v>
      </c>
      <c r="R50" s="92">
        <f t="shared" si="9"/>
        <v>-0.26307261428696826</v>
      </c>
    </row>
    <row r="51" spans="1:18" ht="20.100000000000001" customHeight="1" x14ac:dyDescent="0.25">
      <c r="A51" s="57" t="s">
        <v>167</v>
      </c>
      <c r="B51" s="25">
        <v>6.87</v>
      </c>
      <c r="C51" s="223">
        <v>10.45</v>
      </c>
      <c r="D51" s="4">
        <f t="shared" si="17"/>
        <v>1.3483834119399647E-3</v>
      </c>
      <c r="E51" s="229">
        <f t="shared" si="18"/>
        <v>2.0945997410313044E-3</v>
      </c>
      <c r="F51" s="87">
        <f t="shared" si="22"/>
        <v>0.52110625909752539</v>
      </c>
      <c r="G51" s="83">
        <f t="shared" si="23"/>
        <v>0.55341553632563101</v>
      </c>
      <c r="I51" s="25">
        <v>5.609</v>
      </c>
      <c r="J51" s="223">
        <v>9.2100000000000009</v>
      </c>
      <c r="K51" s="4">
        <f t="shared" si="19"/>
        <v>2.2535381030343812E-3</v>
      </c>
      <c r="L51" s="229">
        <f t="shared" si="20"/>
        <v>3.7885285330496667E-3</v>
      </c>
      <c r="M51" s="87">
        <f t="shared" ref="M51" si="26">(J51-I51)/I51</f>
        <v>0.64200392226778402</v>
      </c>
      <c r="N51" s="83">
        <f t="shared" ref="N51" si="27">(L51-K51)/K51</f>
        <v>0.68114687208901692</v>
      </c>
      <c r="P51" s="49">
        <f t="shared" si="21"/>
        <v>8.1644832605531299</v>
      </c>
      <c r="Q51" s="254">
        <f t="shared" si="21"/>
        <v>8.8133971291866047</v>
      </c>
      <c r="R51" s="92">
        <f t="shared" si="9"/>
        <v>7.9480090524371036E-2</v>
      </c>
    </row>
    <row r="52" spans="1:18" ht="20.100000000000001" customHeight="1" x14ac:dyDescent="0.25">
      <c r="A52" s="57" t="s">
        <v>175</v>
      </c>
      <c r="B52" s="25">
        <v>4.5</v>
      </c>
      <c r="C52" s="223">
        <v>8.1</v>
      </c>
      <c r="D52" s="4">
        <f t="shared" si="17"/>
        <v>8.8322057550652708E-4</v>
      </c>
      <c r="E52" s="229">
        <f t="shared" si="18"/>
        <v>1.6235653495075184E-3</v>
      </c>
      <c r="F52" s="87">
        <f t="shared" ref="F52:F56" si="28">(C52-B52)/B52</f>
        <v>0.79999999999999993</v>
      </c>
      <c r="G52" s="83">
        <f t="shared" ref="G52:G56" si="29">(E52-D52)/D52</f>
        <v>0.83823316001940229</v>
      </c>
      <c r="I52" s="25">
        <v>1.69</v>
      </c>
      <c r="J52" s="223">
        <v>5.7319999999999993</v>
      </c>
      <c r="K52" s="4">
        <f t="shared" si="19"/>
        <v>6.789943651503128E-4</v>
      </c>
      <c r="L52" s="229">
        <f t="shared" si="20"/>
        <v>2.3578551087340594E-3</v>
      </c>
      <c r="M52" s="87">
        <f t="shared" ref="M52:M56" si="30">(J52-I52)/I52</f>
        <v>2.3917159763313611</v>
      </c>
      <c r="N52" s="83">
        <f t="shared" ref="N52:N56" si="31">(L52-K52)/K52</f>
        <v>2.4725694788528734</v>
      </c>
      <c r="P52" s="49">
        <f t="shared" ref="P52:P56" si="32">(I52/B52)*10</f>
        <v>3.7555555555555555</v>
      </c>
      <c r="Q52" s="254">
        <f t="shared" ref="Q52:Q56" si="33">(J52/C52)*10</f>
        <v>7.076543209876542</v>
      </c>
      <c r="R52" s="92">
        <f t="shared" ref="R52:R56" si="34">(Q52-P52)/P52</f>
        <v>0.88428665351742242</v>
      </c>
    </row>
    <row r="53" spans="1:18" ht="20.100000000000001" customHeight="1" x14ac:dyDescent="0.25">
      <c r="A53" s="57" t="s">
        <v>168</v>
      </c>
      <c r="B53" s="25">
        <v>160.24</v>
      </c>
      <c r="C53" s="223">
        <v>11.21</v>
      </c>
      <c r="D53" s="4">
        <f t="shared" si="17"/>
        <v>3.1450503337592424E-2</v>
      </c>
      <c r="E53" s="229">
        <f t="shared" si="18"/>
        <v>2.2469342676517631E-3</v>
      </c>
      <c r="F53" s="87">
        <f t="shared" ref="F53:F55" si="35">(C53-B53)/B53</f>
        <v>-0.93004243634548178</v>
      </c>
      <c r="G53" s="83">
        <f t="shared" ref="G53:G55" si="36">(E53-D53)/D53</f>
        <v>-0.92855649260894246</v>
      </c>
      <c r="I53" s="25">
        <v>67.859000000000009</v>
      </c>
      <c r="J53" s="223">
        <v>5.1360000000000001</v>
      </c>
      <c r="K53" s="4">
        <f t="shared" si="19"/>
        <v>2.7263833505760404E-2</v>
      </c>
      <c r="L53" s="229">
        <f t="shared" si="20"/>
        <v>2.1126908301566868E-3</v>
      </c>
      <c r="M53" s="87">
        <f t="shared" ref="M53:M55" si="37">(J53-I53)/I53</f>
        <v>-0.92431365036325319</v>
      </c>
      <c r="N53" s="83">
        <f t="shared" ref="N53:N55" si="38">(L53-K53)/K53</f>
        <v>-0.9225093995050142</v>
      </c>
      <c r="P53" s="49">
        <f t="shared" ref="P53:P55" si="39">(I53/B53)*10</f>
        <v>4.2348352471293067</v>
      </c>
      <c r="Q53" s="254">
        <f t="shared" ref="Q53:Q55" si="40">(J53/C53)*10</f>
        <v>4.5816235504014271</v>
      </c>
      <c r="R53" s="92">
        <f t="shared" ref="R53:R55" si="41">(Q53-P53)/P53</f>
        <v>8.1889443870856574E-2</v>
      </c>
    </row>
    <row r="54" spans="1:18" ht="20.100000000000001" customHeight="1" x14ac:dyDescent="0.25">
      <c r="A54" s="57" t="s">
        <v>169</v>
      </c>
      <c r="B54" s="25">
        <v>6.21</v>
      </c>
      <c r="C54" s="223">
        <v>6.21</v>
      </c>
      <c r="D54" s="4">
        <f t="shared" si="17"/>
        <v>1.2188443941990074E-3</v>
      </c>
      <c r="E54" s="229">
        <f t="shared" si="18"/>
        <v>1.2447334346224307E-3</v>
      </c>
      <c r="F54" s="87">
        <f t="shared" si="35"/>
        <v>0</v>
      </c>
      <c r="G54" s="83">
        <f t="shared" si="36"/>
        <v>2.124064445522348E-2</v>
      </c>
      <c r="I54" s="25">
        <v>3.5579999999999998</v>
      </c>
      <c r="J54" s="223">
        <v>3.8780000000000001</v>
      </c>
      <c r="K54" s="4">
        <f t="shared" si="19"/>
        <v>1.4295041131389425E-3</v>
      </c>
      <c r="L54" s="229">
        <f t="shared" si="20"/>
        <v>1.5952132085957228E-3</v>
      </c>
      <c r="M54" s="87">
        <f t="shared" si="37"/>
        <v>8.9938167509837075E-2</v>
      </c>
      <c r="N54" s="83">
        <f t="shared" si="38"/>
        <v>0.11592068461622815</v>
      </c>
      <c r="P54" s="49">
        <f t="shared" si="39"/>
        <v>5.7294685990338152</v>
      </c>
      <c r="Q54" s="254">
        <f t="shared" si="40"/>
        <v>6.2447665056360711</v>
      </c>
      <c r="R54" s="92">
        <f t="shared" si="41"/>
        <v>8.9938167509837255E-2</v>
      </c>
    </row>
    <row r="55" spans="1:18" ht="20.100000000000001" customHeight="1" x14ac:dyDescent="0.25">
      <c r="A55" s="57" t="s">
        <v>220</v>
      </c>
      <c r="B55" s="25">
        <v>2.4300000000000002</v>
      </c>
      <c r="C55" s="223">
        <v>3.23</v>
      </c>
      <c r="D55" s="4">
        <f t="shared" si="17"/>
        <v>4.7693911077352464E-4</v>
      </c>
      <c r="E55" s="229">
        <f t="shared" si="18"/>
        <v>6.4742173813694872E-4</v>
      </c>
      <c r="F55" s="87">
        <f t="shared" si="35"/>
        <v>0.32921810699588466</v>
      </c>
      <c r="G55" s="83">
        <f t="shared" si="36"/>
        <v>0.35745155621002961</v>
      </c>
      <c r="I55" s="25">
        <v>2.0569999999999999</v>
      </c>
      <c r="J55" s="223">
        <v>2.6520000000000001</v>
      </c>
      <c r="K55" s="4">
        <f t="shared" si="19"/>
        <v>8.2644462077762924E-4</v>
      </c>
      <c r="L55" s="229">
        <f t="shared" si="20"/>
        <v>1.0908987697771679E-3</v>
      </c>
      <c r="M55" s="87">
        <f t="shared" si="37"/>
        <v>0.28925619834710753</v>
      </c>
      <c r="N55" s="83">
        <f t="shared" si="38"/>
        <v>0.31999016310458278</v>
      </c>
      <c r="P55" s="49">
        <f t="shared" si="39"/>
        <v>8.4650205761316872</v>
      </c>
      <c r="Q55" s="254">
        <f t="shared" si="40"/>
        <v>8.2105263157894743</v>
      </c>
      <c r="R55" s="92">
        <f t="shared" si="41"/>
        <v>-3.0064222296138907E-2</v>
      </c>
    </row>
    <row r="56" spans="1:18" ht="20.100000000000001" customHeight="1" thickBot="1" x14ac:dyDescent="0.3">
      <c r="A56" s="14" t="s">
        <v>18</v>
      </c>
      <c r="B56" s="25">
        <f>B57-SUM(B39:B55)</f>
        <v>11.049999999999272</v>
      </c>
      <c r="C56" s="223">
        <f>C57-SUM(C39:C55)</f>
        <v>5.2200000000002547</v>
      </c>
      <c r="D56" s="4">
        <f t="shared" si="17"/>
        <v>2.1687971909658847E-3</v>
      </c>
      <c r="E56" s="229">
        <f t="shared" si="18"/>
        <v>1.046297669682674E-3</v>
      </c>
      <c r="F56" s="87">
        <f t="shared" si="28"/>
        <v>-0.52760180995469697</v>
      </c>
      <c r="G56" s="83">
        <f t="shared" si="29"/>
        <v>-0.51756776795865356</v>
      </c>
      <c r="I56" s="25">
        <f>I57-SUM(I39:I55)</f>
        <v>9.5909999999998945</v>
      </c>
      <c r="J56" s="223">
        <f>J57-SUM(J39:J55)</f>
        <v>4.9749999999994543</v>
      </c>
      <c r="K56" s="4">
        <f t="shared" si="19"/>
        <v>3.8533934651814074E-3</v>
      </c>
      <c r="L56" s="229">
        <f t="shared" si="20"/>
        <v>2.0464635669837157E-3</v>
      </c>
      <c r="M56" s="87">
        <f t="shared" si="30"/>
        <v>-0.48128453758737266</v>
      </c>
      <c r="N56" s="83">
        <f t="shared" si="31"/>
        <v>-0.46891912661522778</v>
      </c>
      <c r="P56" s="49">
        <f t="shared" si="32"/>
        <v>8.679638009050251</v>
      </c>
      <c r="Q56" s="254">
        <f t="shared" si="33"/>
        <v>9.5306513409946589</v>
      </c>
      <c r="R56" s="92">
        <f t="shared" si="34"/>
        <v>9.8047099551508615E-2</v>
      </c>
    </row>
    <row r="57" spans="1:18" ht="26.25" customHeight="1" thickBot="1" x14ac:dyDescent="0.3">
      <c r="A57" s="18" t="s">
        <v>19</v>
      </c>
      <c r="B57" s="61">
        <v>5094.99</v>
      </c>
      <c r="C57" s="251">
        <v>4989.0200000000004</v>
      </c>
      <c r="D57" s="58">
        <f>SUM(D39:D56)</f>
        <v>0.99999999999999978</v>
      </c>
      <c r="E57" s="252">
        <f>SUM(E39:E56)</f>
        <v>0.99999999999999989</v>
      </c>
      <c r="F57" s="97">
        <f t="shared" si="22"/>
        <v>-2.0798863196983576E-2</v>
      </c>
      <c r="G57" s="99">
        <v>0</v>
      </c>
      <c r="H57" s="2"/>
      <c r="I57" s="61">
        <v>2488.9750000000004</v>
      </c>
      <c r="J57" s="251">
        <v>2431.0230000000001</v>
      </c>
      <c r="K57" s="58">
        <f>SUM(K39:K56)</f>
        <v>0.99999999999999989</v>
      </c>
      <c r="L57" s="252">
        <f>SUM(L39:L56)</f>
        <v>0.99999999999999978</v>
      </c>
      <c r="M57" s="97">
        <f t="shared" si="24"/>
        <v>-2.3283480147450342E-2</v>
      </c>
      <c r="N57" s="99">
        <v>0</v>
      </c>
      <c r="O57" s="2"/>
      <c r="P57" s="40">
        <f t="shared" si="21"/>
        <v>4.885142070936352</v>
      </c>
      <c r="Q57" s="244">
        <f t="shared" si="21"/>
        <v>4.8727465514269337</v>
      </c>
      <c r="R57" s="98">
        <f t="shared" si="9"/>
        <v>-2.5373918157189676E-3</v>
      </c>
    </row>
    <row r="59" spans="1:18" ht="15.75" thickBot="1" x14ac:dyDescent="0.3"/>
    <row r="60" spans="1:18" x14ac:dyDescent="0.25">
      <c r="A60" s="394" t="s">
        <v>16</v>
      </c>
      <c r="B60" s="378" t="s">
        <v>1</v>
      </c>
      <c r="C60" s="374"/>
      <c r="D60" s="378" t="s">
        <v>13</v>
      </c>
      <c r="E60" s="374"/>
      <c r="F60" s="397" t="s">
        <v>136</v>
      </c>
      <c r="G60" s="393"/>
      <c r="I60" s="398" t="s">
        <v>20</v>
      </c>
      <c r="J60" s="399"/>
      <c r="K60" s="378" t="s">
        <v>13</v>
      </c>
      <c r="L60" s="380"/>
      <c r="M60" s="392" t="s">
        <v>136</v>
      </c>
      <c r="N60" s="393"/>
      <c r="P60" s="373" t="s">
        <v>23</v>
      </c>
      <c r="Q60" s="374"/>
      <c r="R60" s="208" t="s">
        <v>0</v>
      </c>
    </row>
    <row r="61" spans="1:18" x14ac:dyDescent="0.25">
      <c r="A61" s="395"/>
      <c r="B61" s="381" t="str">
        <f>B5</f>
        <v>jan-mar</v>
      </c>
      <c r="C61" s="382"/>
      <c r="D61" s="381" t="str">
        <f>B5</f>
        <v>jan-mar</v>
      </c>
      <c r="E61" s="382"/>
      <c r="F61" s="381" t="str">
        <f>B5</f>
        <v>jan-mar</v>
      </c>
      <c r="G61" s="383"/>
      <c r="I61" s="371" t="str">
        <f>B5</f>
        <v>jan-mar</v>
      </c>
      <c r="J61" s="382"/>
      <c r="K61" s="381" t="str">
        <f>B5</f>
        <v>jan-mar</v>
      </c>
      <c r="L61" s="372"/>
      <c r="M61" s="382" t="str">
        <f>B5</f>
        <v>jan-mar</v>
      </c>
      <c r="N61" s="383"/>
      <c r="P61" s="371" t="str">
        <f>B5</f>
        <v>jan-mar</v>
      </c>
      <c r="Q61" s="372"/>
      <c r="R61" s="209" t="str">
        <f>R37</f>
        <v>2018/2017</v>
      </c>
    </row>
    <row r="62" spans="1:18" ht="19.5" customHeight="1" thickBot="1" x14ac:dyDescent="0.3">
      <c r="A62" s="396"/>
      <c r="B62" s="148">
        <f>B6</f>
        <v>2017</v>
      </c>
      <c r="C62" s="213">
        <f>C6</f>
        <v>2018</v>
      </c>
      <c r="D62" s="148">
        <f>B6</f>
        <v>2017</v>
      </c>
      <c r="E62" s="213">
        <f>C6</f>
        <v>2018</v>
      </c>
      <c r="F62" s="148" t="s">
        <v>1</v>
      </c>
      <c r="G62" s="212" t="s">
        <v>15</v>
      </c>
      <c r="I62" s="36">
        <f>B6</f>
        <v>2017</v>
      </c>
      <c r="J62" s="213">
        <f>C6</f>
        <v>2018</v>
      </c>
      <c r="K62" s="148">
        <f>B6</f>
        <v>2017</v>
      </c>
      <c r="L62" s="213">
        <f>C6</f>
        <v>2018</v>
      </c>
      <c r="M62" s="37">
        <v>1000</v>
      </c>
      <c r="N62" s="212" t="s">
        <v>15</v>
      </c>
      <c r="P62" s="36">
        <f>B6</f>
        <v>2017</v>
      </c>
      <c r="Q62" s="213">
        <f>C6</f>
        <v>2018</v>
      </c>
      <c r="R62" s="210" t="s">
        <v>24</v>
      </c>
    </row>
    <row r="63" spans="1:18" ht="20.100000000000001" customHeight="1" x14ac:dyDescent="0.25">
      <c r="A63" s="57" t="s">
        <v>143</v>
      </c>
      <c r="B63" s="59">
        <v>454.92999999999995</v>
      </c>
      <c r="C63" s="245">
        <v>422.92999999999995</v>
      </c>
      <c r="D63" s="4">
        <f t="shared" ref="D63:D83" si="42">B63/$B$84</f>
        <v>0.19620976541777543</v>
      </c>
      <c r="E63" s="247">
        <f t="shared" ref="E63:E83" si="43">C63/$C$84</f>
        <v>0.22077854282925199</v>
      </c>
      <c r="F63" s="100">
        <f t="shared" ref="F63:F68" si="44">(C63-B63)/B63</f>
        <v>-7.0340491943815545E-2</v>
      </c>
      <c r="G63" s="101">
        <f t="shared" ref="G63:G68" si="45">(E63-D63)/D63</f>
        <v>0.12521689406826422</v>
      </c>
      <c r="I63" s="25">
        <v>699.08900000000006</v>
      </c>
      <c r="J63" s="245">
        <v>570.31600000000003</v>
      </c>
      <c r="K63" s="63">
        <f t="shared" ref="K63:K84" si="46">I63/$I$84</f>
        <v>0.43133193646468837</v>
      </c>
      <c r="L63" s="247">
        <f t="shared" ref="L63:L84" si="47">J63/$J$84</f>
        <v>0.38365383192357011</v>
      </c>
      <c r="M63" s="100">
        <f t="shared" ref="M63:M68" si="48">(J63-I63)/I63</f>
        <v>-0.18420115321511282</v>
      </c>
      <c r="N63" s="101">
        <f t="shared" ref="N63:N68" si="49">(L63-K63)/K63</f>
        <v>-0.11053692182382951</v>
      </c>
      <c r="P63" s="64">
        <f t="shared" ref="P63:Q84" si="50">(I63/B63)*10</f>
        <v>15.366957553909394</v>
      </c>
      <c r="Q63" s="249">
        <f t="shared" si="50"/>
        <v>13.484879294445891</v>
      </c>
      <c r="R63" s="104">
        <f t="shared" si="9"/>
        <v>-0.12247565940498725</v>
      </c>
    </row>
    <row r="64" spans="1:18" ht="20.100000000000001" customHeight="1" x14ac:dyDescent="0.25">
      <c r="A64" s="57" t="s">
        <v>159</v>
      </c>
      <c r="B64" s="25">
        <v>545.71</v>
      </c>
      <c r="C64" s="223">
        <v>635.09999999999991</v>
      </c>
      <c r="D64" s="4">
        <f t="shared" si="42"/>
        <v>0.23536287140029069</v>
      </c>
      <c r="E64" s="229">
        <f t="shared" si="43"/>
        <v>0.33153583938443226</v>
      </c>
      <c r="F64" s="102">
        <f t="shared" si="44"/>
        <v>0.16380495134778522</v>
      </c>
      <c r="G64" s="83">
        <f t="shared" si="45"/>
        <v>0.40861571501044658</v>
      </c>
      <c r="I64" s="25">
        <v>286.505</v>
      </c>
      <c r="J64" s="223">
        <v>368.71999999999997</v>
      </c>
      <c r="K64" s="31">
        <f t="shared" si="46"/>
        <v>0.17677113565914429</v>
      </c>
      <c r="L64" s="229">
        <f t="shared" si="47"/>
        <v>0.2480394043071889</v>
      </c>
      <c r="M64" s="102">
        <f t="shared" si="48"/>
        <v>0.28695834278633875</v>
      </c>
      <c r="N64" s="83">
        <f t="shared" si="49"/>
        <v>0.40316688797805966</v>
      </c>
      <c r="P64" s="62">
        <f t="shared" si="50"/>
        <v>5.2501328544465009</v>
      </c>
      <c r="Q64" s="236">
        <f t="shared" si="50"/>
        <v>5.8056998897811374</v>
      </c>
      <c r="R64" s="92">
        <f t="shared" si="9"/>
        <v>0.10581961461491579</v>
      </c>
    </row>
    <row r="65" spans="1:18" ht="20.100000000000001" customHeight="1" x14ac:dyDescent="0.25">
      <c r="A65" s="57" t="s">
        <v>150</v>
      </c>
      <c r="B65" s="25">
        <v>201.34</v>
      </c>
      <c r="C65" s="223">
        <v>277.48</v>
      </c>
      <c r="D65" s="4">
        <f t="shared" si="42"/>
        <v>8.6837258851284613E-2</v>
      </c>
      <c r="E65" s="229">
        <f t="shared" si="43"/>
        <v>0.14485051915035788</v>
      </c>
      <c r="F65" s="102">
        <f t="shared" si="44"/>
        <v>0.37816628588457341</v>
      </c>
      <c r="G65" s="83">
        <f t="shared" si="45"/>
        <v>0.66806876525692005</v>
      </c>
      <c r="I65" s="25">
        <v>79.13</v>
      </c>
      <c r="J65" s="223">
        <v>107.348</v>
      </c>
      <c r="K65" s="31">
        <f t="shared" si="46"/>
        <v>4.8822533514975612E-2</v>
      </c>
      <c r="L65" s="229">
        <f t="shared" si="47"/>
        <v>7.2213424749316871E-2</v>
      </c>
      <c r="M65" s="102">
        <f t="shared" si="48"/>
        <v>0.35660305825856192</v>
      </c>
      <c r="N65" s="83">
        <f t="shared" si="49"/>
        <v>0.47910031598762565</v>
      </c>
      <c r="P65" s="62">
        <f t="shared" si="50"/>
        <v>3.9301678752359193</v>
      </c>
      <c r="Q65" s="236">
        <f t="shared" si="50"/>
        <v>3.8686752198356631</v>
      </c>
      <c r="R65" s="92">
        <f t="shared" si="9"/>
        <v>-1.5646317753428E-2</v>
      </c>
    </row>
    <row r="66" spans="1:18" ht="20.100000000000001" customHeight="1" x14ac:dyDescent="0.25">
      <c r="A66" s="57" t="s">
        <v>163</v>
      </c>
      <c r="B66" s="25">
        <v>13.4</v>
      </c>
      <c r="C66" s="223">
        <v>162.4</v>
      </c>
      <c r="D66" s="4">
        <f t="shared" si="42"/>
        <v>5.7793745336605432E-3</v>
      </c>
      <c r="E66" s="229">
        <f t="shared" si="43"/>
        <v>8.4776287696475841E-2</v>
      </c>
      <c r="F66" s="102">
        <f t="shared" ref="F66:F67" si="51">(C66-B66)/B66</f>
        <v>11.119402985074627</v>
      </c>
      <c r="G66" s="83">
        <f t="shared" ref="G66:G67" si="52">(E66-D66)/D66</f>
        <v>13.668765141057607</v>
      </c>
      <c r="I66" s="25">
        <v>9.93</v>
      </c>
      <c r="J66" s="223">
        <v>95.481999999999999</v>
      </c>
      <c r="K66" s="31">
        <f t="shared" si="46"/>
        <v>6.1267251080969016E-3</v>
      </c>
      <c r="L66" s="229">
        <f t="shared" si="47"/>
        <v>6.4231119554293267E-2</v>
      </c>
      <c r="M66" s="102">
        <f t="shared" ref="M66:M67" si="53">(J66-I66)/I66</f>
        <v>8.6155085599194354</v>
      </c>
      <c r="N66" s="83">
        <f t="shared" ref="N66:N67" si="54">(L66-K66)/K66</f>
        <v>9.483760642273193</v>
      </c>
      <c r="P66" s="62">
        <f t="shared" ref="P66:P67" si="55">(I66/B66)*10</f>
        <v>7.4104477611940291</v>
      </c>
      <c r="Q66" s="236">
        <f t="shared" ref="Q66:Q67" si="56">(J66/C66)*10</f>
        <v>5.8794334975369456</v>
      </c>
      <c r="R66" s="92">
        <f t="shared" ref="R66:R67" si="57">(Q66-P66)/P66</f>
        <v>-0.20660212621354404</v>
      </c>
    </row>
    <row r="67" spans="1:18" ht="20.100000000000001" customHeight="1" x14ac:dyDescent="0.25">
      <c r="A67" s="57" t="s">
        <v>154</v>
      </c>
      <c r="B67" s="25">
        <v>288.94</v>
      </c>
      <c r="C67" s="223">
        <v>55.929999999999993</v>
      </c>
      <c r="D67" s="4">
        <f t="shared" si="42"/>
        <v>0.12461884162357294</v>
      </c>
      <c r="E67" s="229">
        <f t="shared" si="43"/>
        <v>2.9196661150639736E-2</v>
      </c>
      <c r="F67" s="102">
        <f t="shared" si="51"/>
        <v>-0.80643040077524741</v>
      </c>
      <c r="G67" s="83">
        <f t="shared" si="52"/>
        <v>-0.76571230505550703</v>
      </c>
      <c r="I67" s="25">
        <v>128.572</v>
      </c>
      <c r="J67" s="223">
        <v>80.781000000000006</v>
      </c>
      <c r="K67" s="31">
        <f t="shared" si="46"/>
        <v>7.9327824833659105E-2</v>
      </c>
      <c r="L67" s="229">
        <f t="shared" si="47"/>
        <v>5.4341698631316528E-2</v>
      </c>
      <c r="M67" s="102">
        <f t="shared" si="53"/>
        <v>-0.37170612575055217</v>
      </c>
      <c r="N67" s="83">
        <f t="shared" si="54"/>
        <v>-0.31497304072985077</v>
      </c>
      <c r="P67" s="62">
        <f t="shared" si="55"/>
        <v>4.4497819616529384</v>
      </c>
      <c r="Q67" s="236">
        <f t="shared" si="56"/>
        <v>14.443232612193817</v>
      </c>
      <c r="R67" s="92">
        <f t="shared" si="57"/>
        <v>2.2458292870666097</v>
      </c>
    </row>
    <row r="68" spans="1:18" ht="20.100000000000001" customHeight="1" x14ac:dyDescent="0.25">
      <c r="A68" s="57" t="s">
        <v>146</v>
      </c>
      <c r="B68" s="25">
        <v>118.71000000000001</v>
      </c>
      <c r="C68" s="223">
        <v>123.27</v>
      </c>
      <c r="D68" s="4">
        <f t="shared" si="42"/>
        <v>5.1199220215734566E-2</v>
      </c>
      <c r="E68" s="229">
        <f t="shared" si="43"/>
        <v>6.4349587342023257E-2</v>
      </c>
      <c r="F68" s="102">
        <f t="shared" si="44"/>
        <v>3.8412939095274094E-2</v>
      </c>
      <c r="G68" s="83">
        <f t="shared" si="45"/>
        <v>0.25684701975690077</v>
      </c>
      <c r="I68" s="25">
        <v>59.624000000000002</v>
      </c>
      <c r="J68" s="223">
        <v>58.879999999999995</v>
      </c>
      <c r="K68" s="31">
        <f t="shared" si="46"/>
        <v>3.6787498272423939E-2</v>
      </c>
      <c r="L68" s="229">
        <f t="shared" si="47"/>
        <v>3.9608809192903237E-2</v>
      </c>
      <c r="M68" s="102">
        <f t="shared" si="48"/>
        <v>-1.2478196699315826E-2</v>
      </c>
      <c r="N68" s="83">
        <f t="shared" si="49"/>
        <v>7.6692111531654866E-2</v>
      </c>
      <c r="P68" s="62">
        <f t="shared" si="50"/>
        <v>5.0226602645101508</v>
      </c>
      <c r="Q68" s="236">
        <f t="shared" si="50"/>
        <v>4.7765068548714202</v>
      </c>
      <c r="R68" s="92">
        <f t="shared" ref="R68" si="58">(Q68-P68)/P68</f>
        <v>-4.9008572484592956E-2</v>
      </c>
    </row>
    <row r="69" spans="1:18" ht="20.100000000000001" customHeight="1" x14ac:dyDescent="0.25">
      <c r="A69" s="57" t="s">
        <v>160</v>
      </c>
      <c r="B69" s="25">
        <v>443.58000000000004</v>
      </c>
      <c r="C69" s="223">
        <v>19.590000000000003</v>
      </c>
      <c r="D69" s="4">
        <f t="shared" si="42"/>
        <v>0.19131454892844357</v>
      </c>
      <c r="E69" s="229">
        <f t="shared" si="43"/>
        <v>1.0226400714125382E-2</v>
      </c>
      <c r="F69" s="102">
        <f t="shared" ref="F69:F83" si="59">(C69-B69)/B69</f>
        <v>-0.95583660219126199</v>
      </c>
      <c r="G69" s="83">
        <f t="shared" ref="G69:G83" si="60">(E69-D69)/D69</f>
        <v>-0.94654666479155058</v>
      </c>
      <c r="I69" s="25">
        <v>134.79500000000002</v>
      </c>
      <c r="J69" s="223">
        <v>44.286000000000001</v>
      </c>
      <c r="K69" s="31">
        <f t="shared" si="46"/>
        <v>8.3167362633023365E-2</v>
      </c>
      <c r="L69" s="229">
        <f t="shared" si="47"/>
        <v>2.9791367593697573E-2</v>
      </c>
      <c r="M69" s="102">
        <f t="shared" ref="M69:M83" si="61">(J69-I69)/I69</f>
        <v>-0.67145665640416929</v>
      </c>
      <c r="N69" s="83">
        <f t="shared" ref="N69:N83" si="62">(L69-K69)/K69</f>
        <v>-0.64179016082123208</v>
      </c>
      <c r="P69" s="62">
        <f t="shared" ref="P69:P83" si="63">(I69/B69)*10</f>
        <v>3.0387979620361607</v>
      </c>
      <c r="Q69" s="236">
        <f t="shared" ref="Q69:Q83" si="64">(J69/C69)*10</f>
        <v>22.606431852986212</v>
      </c>
      <c r="R69" s="92">
        <f t="shared" ref="R69:R83" si="65">(Q69-P69)/P69</f>
        <v>6.4392678076691441</v>
      </c>
    </row>
    <row r="70" spans="1:18" ht="20.100000000000001" customHeight="1" x14ac:dyDescent="0.25">
      <c r="A70" s="57" t="s">
        <v>147</v>
      </c>
      <c r="B70" s="25">
        <v>120.32</v>
      </c>
      <c r="C70" s="223">
        <v>71.31</v>
      </c>
      <c r="D70" s="4">
        <f t="shared" si="42"/>
        <v>5.1893607752987798E-2</v>
      </c>
      <c r="E70" s="229">
        <f t="shared" si="43"/>
        <v>3.7225351450958698E-2</v>
      </c>
      <c r="F70" s="102">
        <f t="shared" si="59"/>
        <v>-0.4073304521276595</v>
      </c>
      <c r="G70" s="83">
        <f t="shared" si="60"/>
        <v>-0.28266017602494731</v>
      </c>
      <c r="I70" s="25">
        <v>91</v>
      </c>
      <c r="J70" s="223">
        <v>38.975999999999999</v>
      </c>
      <c r="K70" s="31">
        <f t="shared" si="46"/>
        <v>5.6146222037947439E-2</v>
      </c>
      <c r="L70" s="229">
        <f t="shared" si="47"/>
        <v>2.6219309563563123E-2</v>
      </c>
      <c r="M70" s="102">
        <f t="shared" si="61"/>
        <v>-0.57169230769230772</v>
      </c>
      <c r="N70" s="83">
        <f t="shared" si="62"/>
        <v>-0.5330173854646475</v>
      </c>
      <c r="P70" s="62">
        <f t="shared" si="63"/>
        <v>7.5631648936170217</v>
      </c>
      <c r="Q70" s="236">
        <f t="shared" si="64"/>
        <v>5.4657130837189722</v>
      </c>
      <c r="R70" s="92">
        <f t="shared" si="65"/>
        <v>-0.27732461732630032</v>
      </c>
    </row>
    <row r="71" spans="1:18" ht="20.100000000000001" customHeight="1" x14ac:dyDescent="0.25">
      <c r="A71" s="57" t="s">
        <v>181</v>
      </c>
      <c r="B71" s="25">
        <v>5.84</v>
      </c>
      <c r="C71" s="223">
        <v>50.56</v>
      </c>
      <c r="D71" s="4">
        <f t="shared" si="42"/>
        <v>2.5187721848192218E-3</v>
      </c>
      <c r="E71" s="229">
        <f t="shared" si="43"/>
        <v>2.6393405824715631E-2</v>
      </c>
      <c r="F71" s="102">
        <f t="shared" si="59"/>
        <v>7.6575342465753424</v>
      </c>
      <c r="G71" s="83">
        <f t="shared" si="60"/>
        <v>9.4786792484807219</v>
      </c>
      <c r="I71" s="25">
        <v>22.215999999999998</v>
      </c>
      <c r="J71" s="223">
        <v>37.657000000000004</v>
      </c>
      <c r="K71" s="31">
        <f t="shared" si="46"/>
        <v>1.3707082074670772E-2</v>
      </c>
      <c r="L71" s="229">
        <f t="shared" si="47"/>
        <v>2.5332013039693572E-2</v>
      </c>
      <c r="M71" s="102">
        <f t="shared" si="61"/>
        <v>0.6950396110911059</v>
      </c>
      <c r="N71" s="83">
        <f t="shared" si="62"/>
        <v>0.84809669203808402</v>
      </c>
      <c r="P71" s="62">
        <f t="shared" si="63"/>
        <v>38.041095890410958</v>
      </c>
      <c r="Q71" s="236">
        <f t="shared" si="64"/>
        <v>7.4479825949367093</v>
      </c>
      <c r="R71" s="92">
        <f t="shared" si="65"/>
        <v>-0.80421219682017286</v>
      </c>
    </row>
    <row r="72" spans="1:18" ht="20.100000000000001" customHeight="1" x14ac:dyDescent="0.25">
      <c r="A72" s="57" t="s">
        <v>158</v>
      </c>
      <c r="B72" s="25">
        <v>27.71</v>
      </c>
      <c r="C72" s="223">
        <v>32.300000000000004</v>
      </c>
      <c r="D72" s="4">
        <f t="shared" si="42"/>
        <v>1.1951228979681617E-2</v>
      </c>
      <c r="E72" s="229">
        <f t="shared" si="43"/>
        <v>1.6861293673621738E-2</v>
      </c>
      <c r="F72" s="102">
        <f t="shared" si="59"/>
        <v>0.16564417177914123</v>
      </c>
      <c r="G72" s="83">
        <f t="shared" si="60"/>
        <v>0.41084182240067219</v>
      </c>
      <c r="I72" s="25">
        <v>25.634999999999998</v>
      </c>
      <c r="J72" s="223">
        <v>24.17</v>
      </c>
      <c r="K72" s="31">
        <f t="shared" si="46"/>
        <v>1.5816575845525083E-2</v>
      </c>
      <c r="L72" s="229">
        <f t="shared" si="47"/>
        <v>1.6259254724736268E-2</v>
      </c>
      <c r="M72" s="102">
        <f t="shared" si="61"/>
        <v>-5.7148429881021902E-2</v>
      </c>
      <c r="N72" s="83">
        <f t="shared" si="62"/>
        <v>2.7988287954021994E-2</v>
      </c>
      <c r="P72" s="62">
        <f t="shared" si="63"/>
        <v>9.2511728617827487</v>
      </c>
      <c r="Q72" s="236">
        <f t="shared" si="64"/>
        <v>7.4829721362229096</v>
      </c>
      <c r="R72" s="92">
        <f t="shared" si="65"/>
        <v>-0.19113260037161361</v>
      </c>
    </row>
    <row r="73" spans="1:18" ht="20.100000000000001" customHeight="1" x14ac:dyDescent="0.25">
      <c r="A73" s="57" t="s">
        <v>187</v>
      </c>
      <c r="B73" s="25">
        <v>26.29</v>
      </c>
      <c r="C73" s="223">
        <v>19.89</v>
      </c>
      <c r="D73" s="4">
        <f t="shared" si="42"/>
        <v>1.1338787797756393E-2</v>
      </c>
      <c r="E73" s="229">
        <f t="shared" si="43"/>
        <v>1.0383007156914436E-2</v>
      </c>
      <c r="F73" s="102">
        <f t="shared" si="59"/>
        <v>-0.24343856979840239</v>
      </c>
      <c r="G73" s="83">
        <f t="shared" si="60"/>
        <v>-8.4293017727263386E-2</v>
      </c>
      <c r="I73" s="25">
        <v>16.532</v>
      </c>
      <c r="J73" s="223">
        <v>16.577999999999999</v>
      </c>
      <c r="K73" s="31">
        <f t="shared" si="46"/>
        <v>1.0200102667377441E-2</v>
      </c>
      <c r="L73" s="229">
        <f t="shared" si="47"/>
        <v>1.1152086256792627E-2</v>
      </c>
      <c r="M73" s="102">
        <f t="shared" si="61"/>
        <v>2.7824824582627253E-3</v>
      </c>
      <c r="N73" s="83">
        <f t="shared" si="62"/>
        <v>9.3330785038063968E-2</v>
      </c>
      <c r="P73" s="62">
        <f t="shared" si="63"/>
        <v>6.2883225561049825</v>
      </c>
      <c r="Q73" s="236">
        <f t="shared" si="64"/>
        <v>8.3348416289592748</v>
      </c>
      <c r="R73" s="92">
        <f t="shared" si="65"/>
        <v>0.32544753463186155</v>
      </c>
    </row>
    <row r="74" spans="1:18" ht="20.100000000000001" customHeight="1" x14ac:dyDescent="0.25">
      <c r="A74" s="57" t="s">
        <v>184</v>
      </c>
      <c r="B74" s="25">
        <v>1.1299999999999999</v>
      </c>
      <c r="C74" s="223">
        <v>1.71</v>
      </c>
      <c r="D74" s="4">
        <f t="shared" si="42"/>
        <v>4.8736516589823983E-4</v>
      </c>
      <c r="E74" s="229">
        <f t="shared" si="43"/>
        <v>8.9265672389762124E-4</v>
      </c>
      <c r="F74" s="102">
        <f t="shared" si="59"/>
        <v>0.51327433628318597</v>
      </c>
      <c r="G74" s="83">
        <f t="shared" si="60"/>
        <v>0.83159730394848308</v>
      </c>
      <c r="I74" s="25">
        <v>13.619</v>
      </c>
      <c r="J74" s="223">
        <v>11.788</v>
      </c>
      <c r="K74" s="31">
        <f t="shared" si="46"/>
        <v>8.4028065707121551E-3</v>
      </c>
      <c r="L74" s="229">
        <f t="shared" si="47"/>
        <v>7.9298342861063766E-3</v>
      </c>
      <c r="M74" s="102">
        <f t="shared" si="61"/>
        <v>-0.13444452602981127</v>
      </c>
      <c r="N74" s="83">
        <f t="shared" si="62"/>
        <v>-5.6287417855638337E-2</v>
      </c>
      <c r="P74" s="62">
        <f t="shared" si="63"/>
        <v>120.52212389380531</v>
      </c>
      <c r="Q74" s="236">
        <f t="shared" si="64"/>
        <v>68.935672514619895</v>
      </c>
      <c r="R74" s="92">
        <f t="shared" si="65"/>
        <v>-0.42802474527116174</v>
      </c>
    </row>
    <row r="75" spans="1:18" ht="20.100000000000001" customHeight="1" x14ac:dyDescent="0.25">
      <c r="A75" s="57" t="s">
        <v>185</v>
      </c>
      <c r="B75" s="25">
        <v>12.940000000000001</v>
      </c>
      <c r="C75" s="223">
        <v>8.42</v>
      </c>
      <c r="D75" s="4">
        <f t="shared" si="42"/>
        <v>5.5809780944453312E-3</v>
      </c>
      <c r="E75" s="229">
        <f t="shared" si="43"/>
        <v>4.3954208276128486E-3</v>
      </c>
      <c r="F75" s="102">
        <f t="shared" si="59"/>
        <v>-0.34930448222565696</v>
      </c>
      <c r="G75" s="83">
        <f t="shared" si="60"/>
        <v>-0.21242822436670214</v>
      </c>
      <c r="I75" s="25">
        <v>15.332999999999998</v>
      </c>
      <c r="J75" s="223">
        <v>9.4600000000000009</v>
      </c>
      <c r="K75" s="31">
        <f t="shared" si="46"/>
        <v>9.4603299176686598E-3</v>
      </c>
      <c r="L75" s="229">
        <f t="shared" si="47"/>
        <v>6.3637794661152297E-3</v>
      </c>
      <c r="M75" s="102">
        <f t="shared" si="61"/>
        <v>-0.38303006587099708</v>
      </c>
      <c r="N75" s="83">
        <f t="shared" si="62"/>
        <v>-0.32731949926715909</v>
      </c>
      <c r="P75" s="62">
        <f t="shared" si="63"/>
        <v>11.849304482225655</v>
      </c>
      <c r="Q75" s="236">
        <f t="shared" si="64"/>
        <v>11.23515439429929</v>
      </c>
      <c r="R75" s="92">
        <f t="shared" si="65"/>
        <v>-5.1830053725736437E-2</v>
      </c>
    </row>
    <row r="76" spans="1:18" ht="20.100000000000001" customHeight="1" x14ac:dyDescent="0.25">
      <c r="A76" s="57" t="s">
        <v>179</v>
      </c>
      <c r="B76" s="25">
        <v>6.84</v>
      </c>
      <c r="C76" s="223">
        <v>3.87</v>
      </c>
      <c r="D76" s="4">
        <f t="shared" si="42"/>
        <v>2.9500687918088144E-3</v>
      </c>
      <c r="E76" s="229">
        <f t="shared" si="43"/>
        <v>2.0202231119788271E-3</v>
      </c>
      <c r="F76" s="102">
        <f t="shared" si="59"/>
        <v>-0.43421052631578944</v>
      </c>
      <c r="G76" s="83">
        <f t="shared" si="60"/>
        <v>-0.31519457526272088</v>
      </c>
      <c r="I76" s="25">
        <v>7.9930000000000003</v>
      </c>
      <c r="J76" s="223">
        <v>7.0830000000000002</v>
      </c>
      <c r="K76" s="31">
        <f t="shared" si="46"/>
        <v>4.9316126675748783E-3</v>
      </c>
      <c r="L76" s="229">
        <f t="shared" si="47"/>
        <v>4.7647621520606944E-3</v>
      </c>
      <c r="M76" s="102">
        <f t="shared" si="61"/>
        <v>-0.11384961841611412</v>
      </c>
      <c r="N76" s="83">
        <f t="shared" si="62"/>
        <v>-3.3832850785548964E-2</v>
      </c>
      <c r="P76" s="62">
        <f t="shared" si="63"/>
        <v>11.685672514619885</v>
      </c>
      <c r="Q76" s="236">
        <f t="shared" si="64"/>
        <v>18.302325581395348</v>
      </c>
      <c r="R76" s="92">
        <f t="shared" si="65"/>
        <v>0.56621927907849567</v>
      </c>
    </row>
    <row r="77" spans="1:18" ht="20.100000000000001" customHeight="1" x14ac:dyDescent="0.25">
      <c r="A77" s="57" t="s">
        <v>151</v>
      </c>
      <c r="B77" s="25">
        <v>4.7</v>
      </c>
      <c r="C77" s="223">
        <v>5.8400000000000007</v>
      </c>
      <c r="D77" s="4">
        <f t="shared" si="42"/>
        <v>2.027094052851086E-3</v>
      </c>
      <c r="E77" s="229">
        <f t="shared" si="43"/>
        <v>3.0486054196269641E-3</v>
      </c>
      <c r="F77" s="102">
        <f t="shared" si="59"/>
        <v>0.2425531914893618</v>
      </c>
      <c r="G77" s="83">
        <f t="shared" si="60"/>
        <v>0.50392894465806026</v>
      </c>
      <c r="I77" s="25">
        <v>2.98</v>
      </c>
      <c r="J77" s="223">
        <v>3.9470000000000001</v>
      </c>
      <c r="K77" s="31">
        <f t="shared" si="46"/>
        <v>1.838634523880037E-3</v>
      </c>
      <c r="L77" s="229">
        <f t="shared" si="47"/>
        <v>2.655162532003891E-3</v>
      </c>
      <c r="M77" s="102">
        <f t="shared" si="61"/>
        <v>0.32449664429530206</v>
      </c>
      <c r="N77" s="83">
        <f t="shared" si="62"/>
        <v>0.44409478747345055</v>
      </c>
      <c r="P77" s="62">
        <f t="shared" si="63"/>
        <v>6.3404255319148941</v>
      </c>
      <c r="Q77" s="236">
        <f t="shared" si="64"/>
        <v>6.7585616438356153</v>
      </c>
      <c r="R77" s="92">
        <f t="shared" si="65"/>
        <v>6.5947641812999641E-2</v>
      </c>
    </row>
    <row r="78" spans="1:18" ht="20.100000000000001" customHeight="1" x14ac:dyDescent="0.25">
      <c r="A78" s="57" t="s">
        <v>217</v>
      </c>
      <c r="B78" s="25">
        <v>6.3</v>
      </c>
      <c r="C78" s="223">
        <v>6.3</v>
      </c>
      <c r="D78" s="4">
        <f t="shared" si="42"/>
        <v>2.7171686240344346E-3</v>
      </c>
      <c r="E78" s="229">
        <f t="shared" si="43"/>
        <v>3.2887352985701834E-3</v>
      </c>
      <c r="F78" s="102">
        <f t="shared" si="59"/>
        <v>0</v>
      </c>
      <c r="G78" s="83">
        <f t="shared" si="60"/>
        <v>0.21035377395426061</v>
      </c>
      <c r="I78" s="25">
        <v>3.0830000000000002</v>
      </c>
      <c r="J78" s="223">
        <v>3.0830000000000002</v>
      </c>
      <c r="K78" s="31">
        <f t="shared" si="46"/>
        <v>1.902184643329582E-3</v>
      </c>
      <c r="L78" s="229">
        <f t="shared" si="47"/>
        <v>2.0739463101515066E-3</v>
      </c>
      <c r="M78" s="102">
        <f t="shared" si="61"/>
        <v>0</v>
      </c>
      <c r="N78" s="83">
        <f t="shared" si="62"/>
        <v>9.0297052614867687E-2</v>
      </c>
      <c r="P78" s="62">
        <f t="shared" si="63"/>
        <v>4.893650793650794</v>
      </c>
      <c r="Q78" s="236">
        <f t="shared" si="64"/>
        <v>4.893650793650794</v>
      </c>
      <c r="R78" s="92">
        <f t="shared" si="65"/>
        <v>0</v>
      </c>
    </row>
    <row r="79" spans="1:18" ht="20.100000000000001" customHeight="1" x14ac:dyDescent="0.25">
      <c r="A79" s="57" t="s">
        <v>188</v>
      </c>
      <c r="B79" s="25">
        <v>6.08</v>
      </c>
      <c r="C79" s="223">
        <v>7.34</v>
      </c>
      <c r="D79" s="4">
        <f t="shared" si="42"/>
        <v>2.622283370496724E-3</v>
      </c>
      <c r="E79" s="229">
        <f t="shared" si="43"/>
        <v>3.8316376335722452E-3</v>
      </c>
      <c r="F79" s="102">
        <f t="shared" ref="F79:F81" si="66">(C79-B79)/B79</f>
        <v>0.20723684210526311</v>
      </c>
      <c r="G79" s="83">
        <f t="shared" ref="G79:G81" si="67">(E79-D79)/D79</f>
        <v>0.46118366789872911</v>
      </c>
      <c r="I79" s="25">
        <v>2.7410000000000001</v>
      </c>
      <c r="J79" s="223">
        <v>3.0760000000000001</v>
      </c>
      <c r="K79" s="31">
        <f t="shared" si="46"/>
        <v>1.6911735670990544E-3</v>
      </c>
      <c r="L79" s="229">
        <f t="shared" si="47"/>
        <v>2.0692373824281653E-3</v>
      </c>
      <c r="M79" s="102">
        <f t="shared" ref="M79:M81" si="68">(J79-I79)/I79</f>
        <v>0.12221816855162347</v>
      </c>
      <c r="N79" s="83">
        <f t="shared" ref="N79:N81" si="69">(L79-K79)/K79</f>
        <v>0.2235511615626897</v>
      </c>
      <c r="P79" s="62">
        <f t="shared" ref="P79:P81" si="70">(I79/B79)*10</f>
        <v>4.5082236842105265</v>
      </c>
      <c r="Q79" s="236">
        <f t="shared" ref="Q79:Q82" si="71">(J79/C79)*10</f>
        <v>4.1907356948228882</v>
      </c>
      <c r="R79" s="92">
        <f t="shared" ref="R79:R81" si="72">(Q79-P79)/P79</f>
        <v>-7.042418735778333E-2</v>
      </c>
    </row>
    <row r="80" spans="1:18" ht="20.100000000000001" customHeight="1" x14ac:dyDescent="0.25">
      <c r="A80" s="57" t="s">
        <v>190</v>
      </c>
      <c r="B80" s="25">
        <v>6.75</v>
      </c>
      <c r="C80" s="223">
        <v>5.4</v>
      </c>
      <c r="D80" s="4">
        <f t="shared" si="42"/>
        <v>2.9112520971797512E-3</v>
      </c>
      <c r="E80" s="229">
        <f t="shared" si="43"/>
        <v>2.8189159702030147E-3</v>
      </c>
      <c r="F80" s="102">
        <f t="shared" si="66"/>
        <v>-0.19999999999999996</v>
      </c>
      <c r="G80" s="83">
        <f t="shared" si="67"/>
        <v>-3.1716980836591357E-2</v>
      </c>
      <c r="I80" s="25">
        <v>2.4430000000000001</v>
      </c>
      <c r="J80" s="223">
        <v>1.843</v>
      </c>
      <c r="K80" s="31">
        <f t="shared" si="46"/>
        <v>1.5073101147110505E-3</v>
      </c>
      <c r="L80" s="229">
        <f t="shared" si="47"/>
        <v>1.2397933991596581E-3</v>
      </c>
      <c r="M80" s="102">
        <f t="shared" si="68"/>
        <v>-0.24559967253376999</v>
      </c>
      <c r="N80" s="83">
        <f t="shared" si="69"/>
        <v>-0.1774795464718785</v>
      </c>
      <c r="P80" s="62">
        <f t="shared" si="70"/>
        <v>3.6192592592592594</v>
      </c>
      <c r="Q80" s="236">
        <f t="shared" si="71"/>
        <v>3.4129629629629625</v>
      </c>
      <c r="R80" s="92">
        <f t="shared" si="72"/>
        <v>-5.69995906672126E-2</v>
      </c>
    </row>
    <row r="81" spans="1:18" ht="20.100000000000001" customHeight="1" x14ac:dyDescent="0.25">
      <c r="A81" s="57" t="s">
        <v>162</v>
      </c>
      <c r="B81" s="25">
        <v>2.9400000000000004</v>
      </c>
      <c r="C81" s="223">
        <v>1.98</v>
      </c>
      <c r="D81" s="4">
        <f t="shared" si="42"/>
        <v>1.2680120245494029E-3</v>
      </c>
      <c r="E81" s="229">
        <f t="shared" si="43"/>
        <v>1.033602522407772E-3</v>
      </c>
      <c r="F81" s="102">
        <f t="shared" si="66"/>
        <v>-0.32653061224489804</v>
      </c>
      <c r="G81" s="83">
        <f t="shared" si="67"/>
        <v>-0.18486378488794691</v>
      </c>
      <c r="I81" s="25">
        <v>7.3159999999999998</v>
      </c>
      <c r="J81" s="223">
        <v>1.0899999999999999</v>
      </c>
      <c r="K81" s="31">
        <f t="shared" si="46"/>
        <v>4.5139094552705877E-3</v>
      </c>
      <c r="L81" s="229">
        <f t="shared" si="47"/>
        <v>7.3324731692025352E-4</v>
      </c>
      <c r="M81" s="102">
        <f t="shared" si="68"/>
        <v>-0.85101148168398033</v>
      </c>
      <c r="N81" s="83">
        <f t="shared" si="69"/>
        <v>-0.83755825760658764</v>
      </c>
      <c r="P81" s="62">
        <f t="shared" si="70"/>
        <v>24.884353741496597</v>
      </c>
      <c r="Q81" s="236">
        <f t="shared" si="71"/>
        <v>5.5050505050505034</v>
      </c>
      <c r="R81" s="92">
        <f t="shared" si="72"/>
        <v>-0.77877462431863742</v>
      </c>
    </row>
    <row r="82" spans="1:18" ht="20.100000000000001" customHeight="1" x14ac:dyDescent="0.25">
      <c r="A82" s="57" t="s">
        <v>214</v>
      </c>
      <c r="B82" s="25"/>
      <c r="C82" s="223">
        <v>1.8</v>
      </c>
      <c r="D82" s="4">
        <f t="shared" si="42"/>
        <v>0</v>
      </c>
      <c r="E82" s="229">
        <f t="shared" si="43"/>
        <v>9.3963865673433815E-4</v>
      </c>
      <c r="F82" s="102"/>
      <c r="G82" s="83"/>
      <c r="I82" s="25"/>
      <c r="J82" s="223">
        <v>0.91200000000000003</v>
      </c>
      <c r="K82" s="31">
        <f t="shared" si="46"/>
        <v>0</v>
      </c>
      <c r="L82" s="229">
        <f t="shared" si="47"/>
        <v>6.1350601195529482E-4</v>
      </c>
      <c r="M82" s="102"/>
      <c r="N82" s="83"/>
      <c r="P82" s="62"/>
      <c r="Q82" s="236">
        <f t="shared" si="71"/>
        <v>5.0666666666666673</v>
      </c>
      <c r="R82" s="92"/>
    </row>
    <row r="83" spans="1:18" ht="20.100000000000001" customHeight="1" thickBot="1" x14ac:dyDescent="0.3">
      <c r="A83" s="14" t="s">
        <v>18</v>
      </c>
      <c r="B83" s="25">
        <f>B84-SUM(B63:B82)</f>
        <v>24.139999999999418</v>
      </c>
      <c r="C83" s="223">
        <f>C84-SUM(C63:C82)</f>
        <v>2.2100000000002638</v>
      </c>
      <c r="D83" s="4">
        <f t="shared" si="42"/>
        <v>1.0411500092728518E-2</v>
      </c>
      <c r="E83" s="229">
        <f t="shared" si="43"/>
        <v>1.1536674618795194E-3</v>
      </c>
      <c r="F83" s="102">
        <f t="shared" si="59"/>
        <v>-0.90845070422533902</v>
      </c>
      <c r="G83" s="83">
        <f t="shared" si="60"/>
        <v>-0.88919296435628414</v>
      </c>
      <c r="I83" s="25">
        <f>I84-SUM(I63:I82)</f>
        <v>12.231999999999971</v>
      </c>
      <c r="J83" s="223">
        <f>J84-SUM(J63:J82)</f>
        <v>1.0619999999996708</v>
      </c>
      <c r="K83" s="31">
        <f t="shared" si="46"/>
        <v>7.547039428221664E-3</v>
      </c>
      <c r="L83" s="229">
        <f t="shared" si="47"/>
        <v>7.1441160602666784E-4</v>
      </c>
      <c r="M83" s="102">
        <f t="shared" si="61"/>
        <v>-0.91317854807066112</v>
      </c>
      <c r="N83" s="83">
        <f t="shared" si="62"/>
        <v>-0.9053388268576984</v>
      </c>
      <c r="P83" s="62">
        <f t="shared" si="63"/>
        <v>5.0671085335543768</v>
      </c>
      <c r="Q83" s="236">
        <f t="shared" si="64"/>
        <v>4.8054298642513302</v>
      </c>
      <c r="R83" s="92">
        <f t="shared" si="65"/>
        <v>-5.1642602002742052E-2</v>
      </c>
    </row>
    <row r="84" spans="1:18" ht="26.25" customHeight="1" thickBot="1" x14ac:dyDescent="0.3">
      <c r="A84" s="18" t="s">
        <v>19</v>
      </c>
      <c r="B84" s="23">
        <v>2318.59</v>
      </c>
      <c r="C84" s="242">
        <v>1915.6299999999999</v>
      </c>
      <c r="D84" s="20">
        <f>SUM(D63:D83)</f>
        <v>0.99999999999999967</v>
      </c>
      <c r="E84" s="243">
        <f>SUM(E63:E83)</f>
        <v>1</v>
      </c>
      <c r="F84" s="103">
        <f>(C84-B84)/B84</f>
        <v>-0.17379528075252643</v>
      </c>
      <c r="G84" s="99">
        <v>0</v>
      </c>
      <c r="H84" s="2"/>
      <c r="I84" s="23">
        <v>1620.768</v>
      </c>
      <c r="J84" s="242">
        <v>1486.538</v>
      </c>
      <c r="K84" s="30">
        <f t="shared" si="46"/>
        <v>1</v>
      </c>
      <c r="L84" s="243">
        <f t="shared" si="47"/>
        <v>1</v>
      </c>
      <c r="M84" s="103">
        <f>(J84-I84)/I84</f>
        <v>-8.2818762463227322E-2</v>
      </c>
      <c r="N84" s="99">
        <f>(L84-K84)/K84</f>
        <v>0</v>
      </c>
      <c r="O84" s="2"/>
      <c r="P84" s="56">
        <f t="shared" si="50"/>
        <v>6.9903173911730834</v>
      </c>
      <c r="Q84" s="250">
        <f t="shared" si="50"/>
        <v>7.760047608358609</v>
      </c>
      <c r="R84" s="98">
        <f>(Q84-P84)/P84</f>
        <v>0.11011377225267206</v>
      </c>
    </row>
  </sheetData>
  <mergeCells count="45">
    <mergeCell ref="M60:N60"/>
    <mergeCell ref="P60:Q60"/>
    <mergeCell ref="B61:C61"/>
    <mergeCell ref="D61:E61"/>
    <mergeCell ref="F61:G61"/>
    <mergeCell ref="I61:J61"/>
    <mergeCell ref="K61:L61"/>
    <mergeCell ref="M61:N61"/>
    <mergeCell ref="P61:Q61"/>
    <mergeCell ref="K60:L60"/>
    <mergeCell ref="A60:A62"/>
    <mergeCell ref="B60:C60"/>
    <mergeCell ref="D60:E60"/>
    <mergeCell ref="F60:G60"/>
    <mergeCell ref="I60:J60"/>
    <mergeCell ref="M36:N36"/>
    <mergeCell ref="P36:Q36"/>
    <mergeCell ref="B37:C37"/>
    <mergeCell ref="D37:E37"/>
    <mergeCell ref="F37:G37"/>
    <mergeCell ref="I37:J37"/>
    <mergeCell ref="K37:L37"/>
    <mergeCell ref="M37:N37"/>
    <mergeCell ref="P37:Q37"/>
    <mergeCell ref="K36:L36"/>
    <mergeCell ref="A36:A38"/>
    <mergeCell ref="B36:C36"/>
    <mergeCell ref="D36:E36"/>
    <mergeCell ref="F36:G36"/>
    <mergeCell ref="I36:J36"/>
    <mergeCell ref="M4:N4"/>
    <mergeCell ref="P4:Q4"/>
    <mergeCell ref="B5:C5"/>
    <mergeCell ref="D5:E5"/>
    <mergeCell ref="F5:G5"/>
    <mergeCell ref="I5:J5"/>
    <mergeCell ref="K5:L5"/>
    <mergeCell ref="M5:N5"/>
    <mergeCell ref="P5:Q5"/>
    <mergeCell ref="K4:L4"/>
    <mergeCell ref="A4:A6"/>
    <mergeCell ref="B4:C4"/>
    <mergeCell ref="D4:E4"/>
    <mergeCell ref="F4:G4"/>
    <mergeCell ref="I4:J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4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B078CAF6-DACB-4DDB-AF96-8FEF73E924D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F7:G33 M7:N33 R7:R33</xm:sqref>
        </x14:conditionalFormatting>
        <x14:conditionalFormatting xmlns:xm="http://schemas.microsoft.com/office/excel/2006/main">
          <x14:cfRule type="iconSet" priority="221" id="{A011D0B7-10D0-48E6-8BD5-5FDEF20EB07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F39:G57 M39:N57 R39:R57</xm:sqref>
        </x14:conditionalFormatting>
        <x14:conditionalFormatting xmlns:xm="http://schemas.microsoft.com/office/excel/2006/main">
          <x14:cfRule type="iconSet" priority="227" id="{7C7FC4D8-555F-465C-93B2-FC2BDC81B61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F63:G84</xm:sqref>
        </x14:conditionalFormatting>
        <x14:conditionalFormatting xmlns:xm="http://schemas.microsoft.com/office/excel/2006/main">
          <x14:cfRule type="iconSet" priority="229" id="{A85E3113-F50A-4E2D-AD07-E7EF114439D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M63:N84</xm:sqref>
        </x14:conditionalFormatting>
        <x14:conditionalFormatting xmlns:xm="http://schemas.microsoft.com/office/excel/2006/main">
          <x14:cfRule type="iconSet" priority="231" id="{7070D465-8DB3-4CA1-A417-EB21FA22AC1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R63:R84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2">
    <pageSetUpPr fitToPage="1"/>
  </sheetPr>
  <dimension ref="A1:T59"/>
  <sheetViews>
    <sheetView showGridLines="0" workbookViewId="0">
      <selection activeCell="E22" sqref="E22"/>
    </sheetView>
  </sheetViews>
  <sheetFormatPr defaultRowHeight="15" x14ac:dyDescent="0.25"/>
  <cols>
    <col min="1" max="2" width="2.85546875" customWidth="1"/>
    <col min="3" max="3" width="27.28515625" customWidth="1"/>
    <col min="8" max="9" width="10.28515625" customWidth="1"/>
    <col min="10" max="10" width="2.140625" customWidth="1"/>
    <col min="15" max="16" width="10.28515625" customWidth="1"/>
    <col min="17" max="17" width="2" style="13" customWidth="1"/>
    <col min="18" max="19" width="9.140625" customWidth="1"/>
    <col min="20" max="20" width="11.28515625" customWidth="1"/>
  </cols>
  <sheetData>
    <row r="1" spans="1:20" ht="15.75" x14ac:dyDescent="0.25">
      <c r="A1" s="41" t="s">
        <v>52</v>
      </c>
      <c r="B1" s="6"/>
    </row>
    <row r="3" spans="1:20" ht="15.75" thickBot="1" x14ac:dyDescent="0.3"/>
    <row r="4" spans="1:20" x14ac:dyDescent="0.25">
      <c r="A4" s="367" t="s">
        <v>3</v>
      </c>
      <c r="B4" s="375"/>
      <c r="C4" s="375"/>
      <c r="D4" s="373" t="s">
        <v>1</v>
      </c>
      <c r="E4" s="379"/>
      <c r="F4" s="374" t="s">
        <v>13</v>
      </c>
      <c r="G4" s="374"/>
      <c r="H4" s="400" t="s">
        <v>37</v>
      </c>
      <c r="I4" s="379"/>
      <c r="J4" s="1"/>
      <c r="K4" s="373" t="s">
        <v>20</v>
      </c>
      <c r="L4" s="379"/>
      <c r="M4" s="374" t="s">
        <v>13</v>
      </c>
      <c r="N4" s="374"/>
      <c r="O4" s="400" t="s">
        <v>37</v>
      </c>
      <c r="P4" s="379"/>
      <c r="Q4" s="8"/>
      <c r="R4" s="373" t="s">
        <v>23</v>
      </c>
      <c r="S4" s="374"/>
      <c r="T4" s="113" t="s">
        <v>0</v>
      </c>
    </row>
    <row r="5" spans="1:20" x14ac:dyDescent="0.25">
      <c r="A5" s="376"/>
      <c r="B5" s="377"/>
      <c r="C5" s="377"/>
      <c r="D5" s="401" t="s">
        <v>45</v>
      </c>
      <c r="E5" s="402"/>
      <c r="F5" s="403" t="str">
        <f>D5</f>
        <v>jan - mar</v>
      </c>
      <c r="G5" s="403"/>
      <c r="H5" s="401" t="str">
        <f>F5</f>
        <v>jan - mar</v>
      </c>
      <c r="I5" s="402"/>
      <c r="J5" s="1"/>
      <c r="K5" s="401" t="str">
        <f>D5</f>
        <v>jan - mar</v>
      </c>
      <c r="L5" s="402"/>
      <c r="M5" s="403" t="str">
        <f>D5</f>
        <v>jan - mar</v>
      </c>
      <c r="N5" s="403"/>
      <c r="O5" s="401" t="str">
        <f>D5</f>
        <v>jan - mar</v>
      </c>
      <c r="P5" s="402"/>
      <c r="Q5" s="8"/>
      <c r="R5" s="401" t="str">
        <f>D5</f>
        <v>jan - mar</v>
      </c>
      <c r="S5" s="403"/>
      <c r="T5" s="111" t="s">
        <v>38</v>
      </c>
    </row>
    <row r="6" spans="1:20" ht="15.75" thickBot="1" x14ac:dyDescent="0.3">
      <c r="A6" s="376"/>
      <c r="B6" s="377"/>
      <c r="C6" s="377"/>
      <c r="D6" s="110">
        <v>2016</v>
      </c>
      <c r="E6" s="111">
        <v>2017</v>
      </c>
      <c r="F6" s="112">
        <f>D6</f>
        <v>2016</v>
      </c>
      <c r="G6" s="112">
        <f>E6</f>
        <v>2017</v>
      </c>
      <c r="H6" s="110" t="s">
        <v>1</v>
      </c>
      <c r="I6" s="111" t="s">
        <v>15</v>
      </c>
      <c r="J6" s="1"/>
      <c r="K6" s="110">
        <f>D6</f>
        <v>2016</v>
      </c>
      <c r="L6" s="111">
        <f>E6</f>
        <v>2017</v>
      </c>
      <c r="M6" s="112">
        <f>F6</f>
        <v>2016</v>
      </c>
      <c r="N6" s="111">
        <f>G6</f>
        <v>2017</v>
      </c>
      <c r="O6" s="112">
        <v>1000</v>
      </c>
      <c r="P6" s="111" t="s">
        <v>15</v>
      </c>
      <c r="Q6" s="8"/>
      <c r="R6" s="110">
        <f>D6</f>
        <v>2016</v>
      </c>
      <c r="S6" s="112">
        <f>E6</f>
        <v>2017</v>
      </c>
      <c r="T6" s="111" t="s">
        <v>24</v>
      </c>
    </row>
    <row r="7" spans="1:20" ht="24" customHeight="1" thickBot="1" x14ac:dyDescent="0.3">
      <c r="A7" s="117" t="s">
        <v>30</v>
      </c>
      <c r="B7" s="114"/>
      <c r="C7" s="19"/>
      <c r="D7" s="23">
        <v>102240.55999999995</v>
      </c>
      <c r="E7" s="24">
        <v>116110.23999999989</v>
      </c>
      <c r="F7" s="20">
        <f>D7/D17</f>
        <v>0.22691739095878957</v>
      </c>
      <c r="G7" s="20">
        <f>E7/E17</f>
        <v>0.24204639705687503</v>
      </c>
      <c r="H7" s="125">
        <f t="shared" ref="H7:H19" si="0">(E7-D7)/D7</f>
        <v>0.13565731643097359</v>
      </c>
      <c r="I7" s="128">
        <f t="shared" ref="I7:I19" si="1">(G7-F7)/F7</f>
        <v>6.667186694753173E-2</v>
      </c>
      <c r="J7" s="12"/>
      <c r="K7" s="23">
        <v>22007.724999999995</v>
      </c>
      <c r="L7" s="24">
        <v>23490.648999999994</v>
      </c>
      <c r="M7" s="20">
        <f>K7/K17</f>
        <v>0.26542612974161889</v>
      </c>
      <c r="N7" s="20">
        <f>L7/L17</f>
        <v>0.24583232837712149</v>
      </c>
      <c r="O7" s="125">
        <f t="shared" ref="O7:O8" si="2">(L7-K7)/K7</f>
        <v>6.7381976101573399E-2</v>
      </c>
      <c r="P7" s="128">
        <f t="shared" ref="P7:P8" si="3">(N7-M7)/M7</f>
        <v>-7.3820167530495723E-2</v>
      </c>
      <c r="Q7" s="67"/>
      <c r="R7" s="35">
        <f>(K7/D7)*10</f>
        <v>2.1525434719841132</v>
      </c>
      <c r="S7" s="105">
        <f>(L7/E7)*10</f>
        <v>2.0231332740333681</v>
      </c>
      <c r="T7" s="79">
        <f>(S7-R7)/R7</f>
        <v>-6.0119667563071758E-2</v>
      </c>
    </row>
    <row r="8" spans="1:20" s="9" customFormat="1" ht="24" customHeight="1" x14ac:dyDescent="0.25">
      <c r="A8" s="118" t="s">
        <v>50</v>
      </c>
      <c r="B8" s="5"/>
      <c r="C8" s="1"/>
      <c r="D8" s="25">
        <v>91846.879999999946</v>
      </c>
      <c r="E8" s="26">
        <v>93732.72999999988</v>
      </c>
      <c r="F8" s="74">
        <f>D8/D7</f>
        <v>0.89834093240490842</v>
      </c>
      <c r="G8" s="74">
        <f>E8/E7</f>
        <v>0.80727358758366163</v>
      </c>
      <c r="H8" s="126">
        <f t="shared" ref="H8:H16" si="4">(E8-D8)/D8</f>
        <v>2.0532542858286904E-2</v>
      </c>
      <c r="I8" s="129">
        <f t="shared" ref="I8:I16" si="5">(G8-F8)/F8</f>
        <v>-0.10137281018405168</v>
      </c>
      <c r="J8" s="5"/>
      <c r="K8" s="25">
        <v>21170.067999999996</v>
      </c>
      <c r="L8" s="26">
        <v>22123.445999999996</v>
      </c>
      <c r="M8" s="74">
        <f>K8/K7</f>
        <v>0.96193804675403749</v>
      </c>
      <c r="N8" s="74">
        <f>L8/L7</f>
        <v>0.94179798948934967</v>
      </c>
      <c r="O8" s="126">
        <f t="shared" si="2"/>
        <v>4.5034243631149454E-2</v>
      </c>
      <c r="P8" s="129">
        <f t="shared" si="3"/>
        <v>-2.093695881210687E-2</v>
      </c>
      <c r="Q8" s="72"/>
      <c r="R8" s="38">
        <f t="shared" ref="R8:R21" si="6">(K8/D8)*10</f>
        <v>2.3049305539828908</v>
      </c>
      <c r="S8" s="39">
        <f t="shared" ref="S8:S21" si="7">(L8/E8)*10</f>
        <v>2.3602690330261398</v>
      </c>
      <c r="T8" s="78">
        <f t="shared" ref="T8:T21" si="8">(S8-R8)/R8</f>
        <v>2.4008740284007589E-2</v>
      </c>
    </row>
    <row r="9" spans="1:20" s="9" customFormat="1" ht="24" customHeight="1" x14ac:dyDescent="0.25">
      <c r="A9" s="122" t="s">
        <v>49</v>
      </c>
      <c r="B9" s="115"/>
      <c r="C9" s="116"/>
      <c r="D9" s="123">
        <v>10394</v>
      </c>
      <c r="E9" s="124">
        <f>E10+E11</f>
        <v>22377.510000000002</v>
      </c>
      <c r="F9" s="71">
        <f>D9/D7</f>
        <v>0.10166219746840202</v>
      </c>
      <c r="G9" s="71">
        <f>E9/E7</f>
        <v>0.19272641241633834</v>
      </c>
      <c r="H9" s="127">
        <f t="shared" si="4"/>
        <v>1.1529257263806043</v>
      </c>
      <c r="I9" s="130">
        <f t="shared" si="5"/>
        <v>0.89575296634956469</v>
      </c>
      <c r="J9" s="5"/>
      <c r="K9" s="123">
        <v>838</v>
      </c>
      <c r="L9" s="124">
        <f>L10+L11</f>
        <v>1367.203</v>
      </c>
      <c r="M9" s="71">
        <f>K9/K7</f>
        <v>3.8077538682439925E-2</v>
      </c>
      <c r="N9" s="71">
        <f>L9/L7</f>
        <v>5.8202010510650444E-2</v>
      </c>
      <c r="O9" s="127">
        <f t="shared" ref="O9:O21" si="9">(L9-K9)/K9</f>
        <v>0.63150715990453454</v>
      </c>
      <c r="P9" s="130">
        <f t="shared" ref="P9:P21" si="10">(N9-M9)/M9</f>
        <v>0.52851293766766616</v>
      </c>
      <c r="Q9" s="72"/>
      <c r="R9" s="106">
        <f t="shared" si="6"/>
        <v>0.80623436598037335</v>
      </c>
      <c r="S9" s="107">
        <f t="shared" si="7"/>
        <v>0.61097190884955466</v>
      </c>
      <c r="T9" s="80">
        <f t="shared" si="8"/>
        <v>-0.24219068966798679</v>
      </c>
    </row>
    <row r="10" spans="1:20" s="9" customFormat="1" ht="24" customHeight="1" x14ac:dyDescent="0.25">
      <c r="A10" s="73"/>
      <c r="B10" s="119" t="s">
        <v>48</v>
      </c>
      <c r="C10" s="1"/>
      <c r="D10" s="25"/>
      <c r="E10" s="26">
        <v>12839.370000000004</v>
      </c>
      <c r="F10" s="74"/>
      <c r="G10" s="74">
        <f>E10/E9</f>
        <v>0.57376222823719003</v>
      </c>
      <c r="H10" s="131" t="e">
        <f t="shared" si="4"/>
        <v>#DIV/0!</v>
      </c>
      <c r="I10" s="132" t="e">
        <f t="shared" si="5"/>
        <v>#DIV/0!</v>
      </c>
      <c r="J10" s="5"/>
      <c r="K10" s="25"/>
      <c r="L10" s="26">
        <v>703.62100000000021</v>
      </c>
      <c r="M10" s="74"/>
      <c r="N10" s="74">
        <f>L10/L9</f>
        <v>0.51464266827969241</v>
      </c>
      <c r="O10" s="131" t="e">
        <f t="shared" si="9"/>
        <v>#DIV/0!</v>
      </c>
      <c r="P10" s="132" t="e">
        <f t="shared" si="10"/>
        <v>#DIV/0!</v>
      </c>
      <c r="Q10" s="72"/>
      <c r="R10" s="133" t="e">
        <f t="shared" si="6"/>
        <v>#DIV/0!</v>
      </c>
      <c r="S10" s="134">
        <f t="shared" si="7"/>
        <v>0.54801832177123955</v>
      </c>
      <c r="T10" s="135" t="e">
        <f t="shared" si="8"/>
        <v>#DIV/0!</v>
      </c>
    </row>
    <row r="11" spans="1:20" s="9" customFormat="1" ht="24" customHeight="1" thickBot="1" x14ac:dyDescent="0.3">
      <c r="A11" s="73"/>
      <c r="B11" s="119" t="s">
        <v>51</v>
      </c>
      <c r="C11" s="1"/>
      <c r="D11" s="25"/>
      <c r="E11" s="26">
        <v>9538.1399999999976</v>
      </c>
      <c r="F11" s="74">
        <f>D11/D9</f>
        <v>0</v>
      </c>
      <c r="G11" s="74">
        <f>E11/E9</f>
        <v>0.42623777176280991</v>
      </c>
      <c r="H11" s="131" t="e">
        <f t="shared" si="4"/>
        <v>#DIV/0!</v>
      </c>
      <c r="I11" s="132" t="e">
        <f t="shared" si="5"/>
        <v>#DIV/0!</v>
      </c>
      <c r="J11" s="5"/>
      <c r="K11" s="25"/>
      <c r="L11" s="26">
        <v>663.58199999999977</v>
      </c>
      <c r="M11" s="74">
        <f>K11/K9</f>
        <v>0</v>
      </c>
      <c r="N11" s="74">
        <f>L11/L9</f>
        <v>0.48535733172030765</v>
      </c>
      <c r="O11" s="131" t="e">
        <f t="shared" si="9"/>
        <v>#DIV/0!</v>
      </c>
      <c r="P11" s="132" t="e">
        <f t="shared" si="10"/>
        <v>#DIV/0!</v>
      </c>
      <c r="Q11" s="72"/>
      <c r="R11" s="108" t="e">
        <f t="shared" si="6"/>
        <v>#DIV/0!</v>
      </c>
      <c r="S11" s="105">
        <f t="shared" si="7"/>
        <v>0.69571425875485149</v>
      </c>
      <c r="T11" s="109" t="e">
        <f t="shared" si="8"/>
        <v>#DIV/0!</v>
      </c>
    </row>
    <row r="12" spans="1:20" s="9" customFormat="1" ht="24" customHeight="1" thickBot="1" x14ac:dyDescent="0.3">
      <c r="A12" s="117" t="s">
        <v>31</v>
      </c>
      <c r="B12" s="114"/>
      <c r="C12" s="19"/>
      <c r="D12" s="23">
        <v>348322.35000000021</v>
      </c>
      <c r="E12" s="24">
        <v>363592.17000000027</v>
      </c>
      <c r="F12" s="20">
        <f>D12/D17</f>
        <v>0.77308260904121051</v>
      </c>
      <c r="G12" s="20">
        <f>E12/E17</f>
        <v>0.75795360294312497</v>
      </c>
      <c r="H12" s="125">
        <f t="shared" si="4"/>
        <v>4.3838186094001884E-2</v>
      </c>
      <c r="I12" s="128">
        <f t="shared" si="5"/>
        <v>-1.9569714699505112E-2</v>
      </c>
      <c r="J12" s="5"/>
      <c r="K12" s="23">
        <v>60906.964000000051</v>
      </c>
      <c r="L12" s="24">
        <v>72064.923999999955</v>
      </c>
      <c r="M12" s="20">
        <f>K12/K17</f>
        <v>0.73457387025838095</v>
      </c>
      <c r="N12" s="20">
        <f>L12/L17</f>
        <v>0.75416767162287834</v>
      </c>
      <c r="O12" s="125">
        <f t="shared" si="9"/>
        <v>0.18319678518206711</v>
      </c>
      <c r="P12" s="128">
        <f t="shared" si="10"/>
        <v>2.6673697714847143E-2</v>
      </c>
      <c r="Q12" s="72"/>
      <c r="R12" s="35">
        <f t="shared" si="6"/>
        <v>1.7485804169614729</v>
      </c>
      <c r="S12" s="105">
        <f t="shared" si="7"/>
        <v>1.9820262906101607</v>
      </c>
      <c r="T12" s="79">
        <f t="shared" si="8"/>
        <v>0.13350594081017397</v>
      </c>
    </row>
    <row r="13" spans="1:20" s="9" customFormat="1" ht="24" customHeight="1" thickBot="1" x14ac:dyDescent="0.3">
      <c r="A13" s="118" t="s">
        <v>50</v>
      </c>
      <c r="B13" s="5"/>
      <c r="C13" s="1"/>
      <c r="D13" s="25">
        <v>218123.43000000023</v>
      </c>
      <c r="E13" s="26">
        <v>247746.21000000031</v>
      </c>
      <c r="F13" s="74">
        <f>D13/D12</f>
        <v>0.6262114102066666</v>
      </c>
      <c r="G13" s="74">
        <f>E13/E12</f>
        <v>0.68138488790889018</v>
      </c>
      <c r="H13" s="126">
        <f t="shared" si="4"/>
        <v>0.13580741876285393</v>
      </c>
      <c r="I13" s="129">
        <f t="shared" si="5"/>
        <v>8.8106790778556487E-2</v>
      </c>
      <c r="J13" s="5"/>
      <c r="K13" s="25">
        <v>52022.001000000055</v>
      </c>
      <c r="L13" s="26">
        <v>62649.965999999964</v>
      </c>
      <c r="M13" s="74">
        <f>K13/K12</f>
        <v>0.85412237917490041</v>
      </c>
      <c r="N13" s="74">
        <f>L13/L12</f>
        <v>0.86935450039467188</v>
      </c>
      <c r="O13" s="126">
        <f t="shared" si="9"/>
        <v>0.20429750481916098</v>
      </c>
      <c r="P13" s="129">
        <f t="shared" si="10"/>
        <v>1.7833651934616213E-2</v>
      </c>
      <c r="Q13" s="72"/>
      <c r="R13" s="35">
        <f t="shared" si="6"/>
        <v>2.384979962950335</v>
      </c>
      <c r="S13" s="105">
        <f t="shared" si="7"/>
        <v>2.5287961418259393</v>
      </c>
      <c r="T13" s="79">
        <f t="shared" si="8"/>
        <v>6.0300791247611465E-2</v>
      </c>
    </row>
    <row r="14" spans="1:20" s="9" customFormat="1" ht="24" customHeight="1" thickBot="1" x14ac:dyDescent="0.3">
      <c r="A14" s="122" t="s">
        <v>49</v>
      </c>
      <c r="B14" s="115"/>
      <c r="C14" s="116"/>
      <c r="D14" s="123">
        <v>130199</v>
      </c>
      <c r="E14" s="124">
        <f>E15+E16</f>
        <v>115845.96000000002</v>
      </c>
      <c r="F14" s="71">
        <f>D14/D12</f>
        <v>0.37378881946564702</v>
      </c>
      <c r="G14" s="71">
        <f>E14/E12</f>
        <v>0.31861511209111004</v>
      </c>
      <c r="H14" s="127">
        <f t="shared" ref="H14" si="11">(E14-D14)/D14</f>
        <v>-0.11023924914937887</v>
      </c>
      <c r="I14" s="130">
        <f t="shared" ref="I14" si="12">(G14-F14)/F14</f>
        <v>-0.14760662839892058</v>
      </c>
      <c r="J14" s="5"/>
      <c r="K14" s="123">
        <v>8885</v>
      </c>
      <c r="L14" s="124">
        <f>L15+L16</f>
        <v>9414.9579999999987</v>
      </c>
      <c r="M14" s="71">
        <f>K14/K12</f>
        <v>0.14587822830899916</v>
      </c>
      <c r="N14" s="71">
        <f>L14/L12</f>
        <v>0.13064549960532817</v>
      </c>
      <c r="O14" s="127">
        <f t="shared" si="9"/>
        <v>5.9646370287000421E-2</v>
      </c>
      <c r="P14" s="130">
        <f t="shared" si="10"/>
        <v>-0.10442085073452516</v>
      </c>
      <c r="Q14" s="72"/>
      <c r="R14" s="35">
        <f t="shared" si="6"/>
        <v>0.68241691564451346</v>
      </c>
      <c r="S14" s="105">
        <f t="shared" si="7"/>
        <v>0.81271353787391432</v>
      </c>
      <c r="T14" s="79">
        <f t="shared" si="8"/>
        <v>0.19093404521829782</v>
      </c>
    </row>
    <row r="15" spans="1:20" ht="24" customHeight="1" x14ac:dyDescent="0.25">
      <c r="A15" s="73"/>
      <c r="B15" s="119" t="s">
        <v>48</v>
      </c>
      <c r="C15" s="1"/>
      <c r="D15" s="25"/>
      <c r="E15" s="26">
        <v>58021.209999999992</v>
      </c>
      <c r="F15" s="4"/>
      <c r="G15" s="4">
        <f>E15/E14</f>
        <v>0.50084793634581626</v>
      </c>
      <c r="H15" s="131" t="e">
        <f t="shared" si="4"/>
        <v>#DIV/0!</v>
      </c>
      <c r="I15" s="132" t="e">
        <f t="shared" si="5"/>
        <v>#DIV/0!</v>
      </c>
      <c r="J15" s="1"/>
      <c r="K15" s="25"/>
      <c r="L15" s="26">
        <v>5766.0809999999992</v>
      </c>
      <c r="M15" s="4"/>
      <c r="N15" s="4">
        <f>L15/L14</f>
        <v>0.61243831358567935</v>
      </c>
      <c r="O15" s="131" t="e">
        <f t="shared" si="9"/>
        <v>#DIV/0!</v>
      </c>
      <c r="P15" s="132" t="e">
        <f t="shared" si="10"/>
        <v>#DIV/0!</v>
      </c>
      <c r="Q15" s="8"/>
      <c r="R15" s="142" t="e">
        <f t="shared" si="6"/>
        <v>#DIV/0!</v>
      </c>
      <c r="S15" s="143">
        <f t="shared" si="7"/>
        <v>0.99378847838574891</v>
      </c>
      <c r="T15" s="144" t="e">
        <f t="shared" si="8"/>
        <v>#DIV/0!</v>
      </c>
    </row>
    <row r="16" spans="1:20" ht="24" customHeight="1" thickBot="1" x14ac:dyDescent="0.3">
      <c r="A16" s="73"/>
      <c r="B16" s="119" t="s">
        <v>51</v>
      </c>
      <c r="C16" s="1"/>
      <c r="D16" s="25"/>
      <c r="E16" s="26">
        <v>57824.750000000022</v>
      </c>
      <c r="F16" s="4">
        <f>D16/D14</f>
        <v>0</v>
      </c>
      <c r="G16" s="4">
        <f>E16/E14</f>
        <v>0.49915206365418363</v>
      </c>
      <c r="H16" s="131" t="e">
        <f t="shared" si="4"/>
        <v>#DIV/0!</v>
      </c>
      <c r="I16" s="132" t="e">
        <f t="shared" si="5"/>
        <v>#DIV/0!</v>
      </c>
      <c r="J16" s="1"/>
      <c r="K16" s="25"/>
      <c r="L16" s="26">
        <v>3648.8769999999986</v>
      </c>
      <c r="M16" s="4">
        <f>K16/K14</f>
        <v>0</v>
      </c>
      <c r="N16" s="4">
        <f>L16/L14</f>
        <v>0.38756168641432059</v>
      </c>
      <c r="O16" s="131" t="e">
        <f t="shared" si="9"/>
        <v>#DIV/0!</v>
      </c>
      <c r="P16" s="132" t="e">
        <f t="shared" si="10"/>
        <v>#DIV/0!</v>
      </c>
      <c r="Q16" s="8"/>
      <c r="R16" s="108" t="e">
        <f t="shared" si="6"/>
        <v>#DIV/0!</v>
      </c>
      <c r="S16" s="105">
        <f t="shared" si="7"/>
        <v>0.63102339396192753</v>
      </c>
      <c r="T16" s="109" t="e">
        <f t="shared" si="8"/>
        <v>#DIV/0!</v>
      </c>
    </row>
    <row r="17" spans="1:20" ht="24" customHeight="1" thickBot="1" x14ac:dyDescent="0.3">
      <c r="A17" s="117" t="s">
        <v>12</v>
      </c>
      <c r="B17" s="114"/>
      <c r="C17" s="19"/>
      <c r="D17" s="23">
        <f>D7+D12</f>
        <v>450562.91000000015</v>
      </c>
      <c r="E17" s="24">
        <f>E7+E12</f>
        <v>479702.41000000015</v>
      </c>
      <c r="F17" s="20">
        <f>F7+F12</f>
        <v>1</v>
      </c>
      <c r="G17" s="20">
        <f>G7+G12</f>
        <v>1</v>
      </c>
      <c r="H17" s="125">
        <f t="shared" si="0"/>
        <v>6.467354359017255E-2</v>
      </c>
      <c r="I17" s="128">
        <f t="shared" si="1"/>
        <v>0</v>
      </c>
      <c r="J17" s="12"/>
      <c r="K17" s="23">
        <v>82914.689000000057</v>
      </c>
      <c r="L17" s="24">
        <v>95555.57299999996</v>
      </c>
      <c r="M17" s="20">
        <f>M7+M12</f>
        <v>0.99999999999999978</v>
      </c>
      <c r="N17" s="20">
        <f>N7+N12</f>
        <v>0.99999999999999978</v>
      </c>
      <c r="O17" s="125">
        <f t="shared" si="9"/>
        <v>0.15245650864106713</v>
      </c>
      <c r="P17" s="128">
        <f t="shared" si="10"/>
        <v>0</v>
      </c>
      <c r="Q17" s="8"/>
      <c r="R17" s="35">
        <f t="shared" si="6"/>
        <v>1.8402466594509528</v>
      </c>
      <c r="S17" s="105">
        <f t="shared" si="7"/>
        <v>1.9919760878416251</v>
      </c>
      <c r="T17" s="79">
        <f t="shared" si="8"/>
        <v>8.2450593028622343E-2</v>
      </c>
    </row>
    <row r="18" spans="1:20" s="9" customFormat="1" ht="24" customHeight="1" x14ac:dyDescent="0.25">
      <c r="A18" s="118" t="s">
        <v>50</v>
      </c>
      <c r="B18" s="5"/>
      <c r="C18" s="1"/>
      <c r="D18" s="25">
        <f t="shared" ref="D18:E21" si="13">D8+D13</f>
        <v>309970.31000000017</v>
      </c>
      <c r="E18" s="26">
        <f t="shared" si="13"/>
        <v>341478.94000000018</v>
      </c>
      <c r="F18" s="74">
        <f>D18/D17</f>
        <v>0.68796233138675367</v>
      </c>
      <c r="G18" s="74">
        <f>E18/E17</f>
        <v>0.7118557940953435</v>
      </c>
      <c r="H18" s="126">
        <f t="shared" si="0"/>
        <v>0.1016504774279833</v>
      </c>
      <c r="I18" s="129">
        <f t="shared" si="1"/>
        <v>3.4730771756684417E-2</v>
      </c>
      <c r="J18" s="5"/>
      <c r="K18" s="25">
        <f t="shared" ref="K18:L21" si="14">K8+K13</f>
        <v>73192.069000000047</v>
      </c>
      <c r="L18" s="26">
        <f t="shared" si="14"/>
        <v>84773.411999999953</v>
      </c>
      <c r="M18" s="74">
        <f>K18/K17</f>
        <v>0.8827394745459396</v>
      </c>
      <c r="N18" s="74">
        <f>L18/L17</f>
        <v>0.88716345199457902</v>
      </c>
      <c r="O18" s="126">
        <f t="shared" si="9"/>
        <v>0.15823221229064993</v>
      </c>
      <c r="P18" s="129">
        <f t="shared" si="10"/>
        <v>5.0116456510739104E-3</v>
      </c>
      <c r="Q18" s="72"/>
      <c r="R18" s="145">
        <f t="shared" si="6"/>
        <v>2.3612606317037268</v>
      </c>
      <c r="S18" s="146">
        <f t="shared" si="7"/>
        <v>2.4825370489904857</v>
      </c>
      <c r="T18" s="147">
        <f t="shared" si="8"/>
        <v>5.1360877176550378E-2</v>
      </c>
    </row>
    <row r="19" spans="1:20" s="9" customFormat="1" ht="24" customHeight="1" x14ac:dyDescent="0.25">
      <c r="A19" s="122" t="s">
        <v>49</v>
      </c>
      <c r="B19" s="115"/>
      <c r="C19" s="116"/>
      <c r="D19" s="123">
        <f t="shared" si="13"/>
        <v>140593</v>
      </c>
      <c r="E19" s="124">
        <f t="shared" si="13"/>
        <v>138223.47000000003</v>
      </c>
      <c r="F19" s="71">
        <f>D19/D17</f>
        <v>0.31203855639160344</v>
      </c>
      <c r="G19" s="71">
        <f>E19/E17</f>
        <v>0.28814420590465656</v>
      </c>
      <c r="H19" s="127">
        <f t="shared" si="0"/>
        <v>-1.6853826292916218E-2</v>
      </c>
      <c r="I19" s="130">
        <f t="shared" si="1"/>
        <v>-7.657499369071509E-2</v>
      </c>
      <c r="J19" s="5"/>
      <c r="K19" s="123">
        <f t="shared" si="14"/>
        <v>9723</v>
      </c>
      <c r="L19" s="124">
        <f t="shared" si="14"/>
        <v>10782.160999999998</v>
      </c>
      <c r="M19" s="71">
        <f>K19/K17</f>
        <v>0.11726510847794404</v>
      </c>
      <c r="N19" s="71">
        <f>L19/L17</f>
        <v>0.11283654800542092</v>
      </c>
      <c r="O19" s="127">
        <f t="shared" si="9"/>
        <v>0.10893355960094603</v>
      </c>
      <c r="P19" s="130">
        <f t="shared" si="10"/>
        <v>-3.7765372240763907E-2</v>
      </c>
      <c r="Q19" s="72"/>
      <c r="R19" s="69">
        <f t="shared" si="6"/>
        <v>0.69157070408910826</v>
      </c>
      <c r="S19" s="70">
        <f t="shared" si="7"/>
        <v>0.78005283762591082</v>
      </c>
      <c r="T19" s="80">
        <f t="shared" si="8"/>
        <v>0.12794372724817119</v>
      </c>
    </row>
    <row r="20" spans="1:20" ht="24" customHeight="1" x14ac:dyDescent="0.25">
      <c r="A20" s="73"/>
      <c r="B20" s="119" t="s">
        <v>48</v>
      </c>
      <c r="C20" s="1"/>
      <c r="D20" s="25">
        <f t="shared" si="13"/>
        <v>0</v>
      </c>
      <c r="E20" s="26">
        <f t="shared" si="13"/>
        <v>70860.58</v>
      </c>
      <c r="F20" s="4">
        <f>D20/D19</f>
        <v>0</v>
      </c>
      <c r="G20" s="4">
        <f>E20/E19</f>
        <v>0.51265230137834039</v>
      </c>
      <c r="H20" s="131" t="e">
        <f t="shared" ref="H20:H21" si="15">(E20-D20)/D20</f>
        <v>#DIV/0!</v>
      </c>
      <c r="I20" s="132" t="e">
        <f t="shared" ref="I20:I21" si="16">(G20-F20)/F20</f>
        <v>#DIV/0!</v>
      </c>
      <c r="J20" s="1"/>
      <c r="K20" s="25">
        <f t="shared" si="14"/>
        <v>0</v>
      </c>
      <c r="L20" s="26">
        <f t="shared" si="14"/>
        <v>6469.7019999999993</v>
      </c>
      <c r="M20" s="4">
        <f>K20/K19</f>
        <v>0</v>
      </c>
      <c r="N20" s="4">
        <f>L20/L19</f>
        <v>0.60003759914176757</v>
      </c>
      <c r="O20" s="131" t="e">
        <f t="shared" si="9"/>
        <v>#DIV/0!</v>
      </c>
      <c r="P20" s="132" t="e">
        <f t="shared" si="10"/>
        <v>#DIV/0!</v>
      </c>
      <c r="Q20" s="8"/>
      <c r="R20" s="133" t="e">
        <f t="shared" si="6"/>
        <v>#DIV/0!</v>
      </c>
      <c r="S20" s="134">
        <f t="shared" si="7"/>
        <v>0.9130184934980774</v>
      </c>
      <c r="T20" s="135" t="e">
        <f t="shared" si="8"/>
        <v>#DIV/0!</v>
      </c>
    </row>
    <row r="21" spans="1:20" ht="24" customHeight="1" thickBot="1" x14ac:dyDescent="0.3">
      <c r="A21" s="120"/>
      <c r="B21" s="121" t="s">
        <v>51</v>
      </c>
      <c r="C21" s="16"/>
      <c r="D21" s="28">
        <f t="shared" si="13"/>
        <v>0</v>
      </c>
      <c r="E21" s="29">
        <f t="shared" si="13"/>
        <v>67362.890000000014</v>
      </c>
      <c r="F21" s="17">
        <f>D21/D19</f>
        <v>0</v>
      </c>
      <c r="G21" s="17">
        <f>E21/E19</f>
        <v>0.48734769862165955</v>
      </c>
      <c r="H21" s="140" t="e">
        <f t="shared" si="15"/>
        <v>#DIV/0!</v>
      </c>
      <c r="I21" s="141" t="e">
        <f t="shared" si="16"/>
        <v>#DIV/0!</v>
      </c>
      <c r="J21" s="1"/>
      <c r="K21" s="28">
        <f t="shared" si="14"/>
        <v>0</v>
      </c>
      <c r="L21" s="29">
        <f t="shared" si="14"/>
        <v>4312.458999999998</v>
      </c>
      <c r="M21" s="17">
        <f>K21/K19</f>
        <v>0</v>
      </c>
      <c r="N21" s="17">
        <f>L21/L19</f>
        <v>0.39996240085823231</v>
      </c>
      <c r="O21" s="140" t="e">
        <f t="shared" si="9"/>
        <v>#DIV/0!</v>
      </c>
      <c r="P21" s="141" t="e">
        <f t="shared" si="10"/>
        <v>#DIV/0!</v>
      </c>
      <c r="Q21" s="8"/>
      <c r="R21" s="108" t="e">
        <f t="shared" si="6"/>
        <v>#DIV/0!</v>
      </c>
      <c r="S21" s="105">
        <f t="shared" si="7"/>
        <v>0.64018319285291903</v>
      </c>
      <c r="T21" s="109" t="e">
        <f t="shared" si="8"/>
        <v>#DIV/0!</v>
      </c>
    </row>
    <row r="22" spans="1:20" ht="24" customHeight="1" thickBot="1" x14ac:dyDescent="0.3">
      <c r="J22" s="12"/>
      <c r="Q22"/>
    </row>
    <row r="23" spans="1:20" s="68" customFormat="1" ht="15" customHeight="1" x14ac:dyDescent="0.25">
      <c r="A23" s="367" t="s">
        <v>2</v>
      </c>
      <c r="B23" s="375"/>
      <c r="C23" s="375"/>
      <c r="D23" s="373" t="s">
        <v>1</v>
      </c>
      <c r="E23" s="379"/>
      <c r="F23" s="374" t="s">
        <v>13</v>
      </c>
      <c r="G23" s="374"/>
      <c r="H23" s="400" t="s">
        <v>37</v>
      </c>
      <c r="I23" s="379"/>
      <c r="J23" s="1"/>
      <c r="K23" s="373" t="s">
        <v>20</v>
      </c>
      <c r="L23" s="379"/>
      <c r="M23" s="374" t="s">
        <v>13</v>
      </c>
      <c r="N23" s="374"/>
      <c r="O23" s="400" t="s">
        <v>37</v>
      </c>
      <c r="P23" s="379"/>
      <c r="Q23" s="8"/>
      <c r="R23" s="373" t="s">
        <v>23</v>
      </c>
      <c r="S23" s="374"/>
      <c r="T23" s="139" t="s">
        <v>0</v>
      </c>
    </row>
    <row r="24" spans="1:20" s="9" customFormat="1" ht="15" customHeight="1" x14ac:dyDescent="0.25">
      <c r="A24" s="376"/>
      <c r="B24" s="377"/>
      <c r="C24" s="377"/>
      <c r="D24" s="401" t="s">
        <v>45</v>
      </c>
      <c r="E24" s="402"/>
      <c r="F24" s="403" t="str">
        <f>D24</f>
        <v>jan - mar</v>
      </c>
      <c r="G24" s="403"/>
      <c r="H24" s="401" t="str">
        <f>F24</f>
        <v>jan - mar</v>
      </c>
      <c r="I24" s="402"/>
      <c r="J24" s="1"/>
      <c r="K24" s="401" t="str">
        <f>D24</f>
        <v>jan - mar</v>
      </c>
      <c r="L24" s="402"/>
      <c r="M24" s="403" t="str">
        <f>D24</f>
        <v>jan - mar</v>
      </c>
      <c r="N24" s="403"/>
      <c r="O24" s="401" t="str">
        <f>D24</f>
        <v>jan - mar</v>
      </c>
      <c r="P24" s="402"/>
      <c r="Q24" s="8"/>
      <c r="R24" s="401" t="str">
        <f>D24</f>
        <v>jan - mar</v>
      </c>
      <c r="S24" s="403"/>
      <c r="T24" s="137" t="s">
        <v>38</v>
      </c>
    </row>
    <row r="25" spans="1:20" ht="15.75" customHeight="1" thickBot="1" x14ac:dyDescent="0.3">
      <c r="A25" s="376"/>
      <c r="B25" s="377"/>
      <c r="C25" s="377"/>
      <c r="D25" s="136">
        <v>2016</v>
      </c>
      <c r="E25" s="137">
        <v>2017</v>
      </c>
      <c r="F25" s="138">
        <f>D25</f>
        <v>2016</v>
      </c>
      <c r="G25" s="138">
        <f>E25</f>
        <v>2017</v>
      </c>
      <c r="H25" s="136" t="s">
        <v>1</v>
      </c>
      <c r="I25" s="137" t="s">
        <v>15</v>
      </c>
      <c r="J25" s="1"/>
      <c r="K25" s="136">
        <f>D25</f>
        <v>2016</v>
      </c>
      <c r="L25" s="137">
        <f>E25</f>
        <v>2017</v>
      </c>
      <c r="M25" s="138">
        <f>F25</f>
        <v>2016</v>
      </c>
      <c r="N25" s="137">
        <f>G25</f>
        <v>2017</v>
      </c>
      <c r="O25" s="138">
        <v>1000</v>
      </c>
      <c r="P25" s="137" t="s">
        <v>15</v>
      </c>
      <c r="Q25" s="8"/>
      <c r="R25" s="136">
        <f>D25</f>
        <v>2016</v>
      </c>
      <c r="S25" s="138">
        <f>E25</f>
        <v>2017</v>
      </c>
      <c r="T25" s="137" t="s">
        <v>24</v>
      </c>
    </row>
    <row r="26" spans="1:20" ht="24" customHeight="1" thickBot="1" x14ac:dyDescent="0.3">
      <c r="A26" s="117" t="s">
        <v>30</v>
      </c>
      <c r="B26" s="114"/>
      <c r="C26" s="19"/>
      <c r="D26" s="23"/>
      <c r="E26" s="24"/>
      <c r="F26" s="20" t="e">
        <f>D26/D36</f>
        <v>#DIV/0!</v>
      </c>
      <c r="G26" s="20" t="e">
        <f>E26/E36</f>
        <v>#DIV/0!</v>
      </c>
      <c r="H26" s="125" t="e">
        <f t="shared" ref="H26:H40" si="17">(E26-D26)/D26</f>
        <v>#DIV/0!</v>
      </c>
      <c r="I26" s="128" t="e">
        <f t="shared" ref="I26:I40" si="18">(G26-F26)/F26</f>
        <v>#DIV/0!</v>
      </c>
      <c r="J26" s="12"/>
      <c r="K26" s="23"/>
      <c r="L26" s="24"/>
      <c r="M26" s="20">
        <f>K26/K36</f>
        <v>0</v>
      </c>
      <c r="N26" s="20">
        <f>L26/L36</f>
        <v>0</v>
      </c>
      <c r="O26" s="125" t="e">
        <f t="shared" ref="O26:O40" si="19">(L26-K26)/K26</f>
        <v>#DIV/0!</v>
      </c>
      <c r="P26" s="128" t="e">
        <f t="shared" ref="P26:P40" si="20">(N26-M26)/M26</f>
        <v>#DIV/0!</v>
      </c>
      <c r="Q26" s="67"/>
      <c r="R26" s="35" t="e">
        <f>(K26/D26)*10</f>
        <v>#DIV/0!</v>
      </c>
      <c r="S26" s="105" t="e">
        <f>(L26/E26)*10</f>
        <v>#DIV/0!</v>
      </c>
      <c r="T26" s="79" t="e">
        <f>(S26-R26)/R26</f>
        <v>#DIV/0!</v>
      </c>
    </row>
    <row r="27" spans="1:20" ht="24" customHeight="1" x14ac:dyDescent="0.25">
      <c r="A27" s="118" t="s">
        <v>50</v>
      </c>
      <c r="B27" s="5"/>
      <c r="C27" s="1"/>
      <c r="D27" s="25"/>
      <c r="E27" s="26"/>
      <c r="F27" s="74" t="e">
        <f>D27/D26</f>
        <v>#DIV/0!</v>
      </c>
      <c r="G27" s="74" t="e">
        <f>E27/E26</f>
        <v>#DIV/0!</v>
      </c>
      <c r="H27" s="126" t="e">
        <f t="shared" si="17"/>
        <v>#DIV/0!</v>
      </c>
      <c r="I27" s="129" t="e">
        <f t="shared" si="18"/>
        <v>#DIV/0!</v>
      </c>
      <c r="J27" s="5"/>
      <c r="K27" s="25"/>
      <c r="L27" s="26"/>
      <c r="M27" s="74" t="e">
        <f>K27/K26</f>
        <v>#DIV/0!</v>
      </c>
      <c r="N27" s="74" t="e">
        <f>L27/L26</f>
        <v>#DIV/0!</v>
      </c>
      <c r="O27" s="126" t="e">
        <f t="shared" si="19"/>
        <v>#DIV/0!</v>
      </c>
      <c r="P27" s="129" t="e">
        <f t="shared" si="20"/>
        <v>#DIV/0!</v>
      </c>
      <c r="Q27" s="72"/>
      <c r="R27" s="38" t="e">
        <f t="shared" ref="R27:R40" si="21">(K27/D27)*10</f>
        <v>#DIV/0!</v>
      </c>
      <c r="S27" s="39" t="e">
        <f t="shared" ref="S27:S40" si="22">(L27/E27)*10</f>
        <v>#DIV/0!</v>
      </c>
      <c r="T27" s="78" t="e">
        <f t="shared" ref="T27:T40" si="23">(S27-R27)/R27</f>
        <v>#DIV/0!</v>
      </c>
    </row>
    <row r="28" spans="1:20" ht="24" customHeight="1" x14ac:dyDescent="0.25">
      <c r="A28" s="122" t="s">
        <v>49</v>
      </c>
      <c r="B28" s="115"/>
      <c r="C28" s="116"/>
      <c r="D28" s="123"/>
      <c r="E28" s="124">
        <f>E29+E30</f>
        <v>0</v>
      </c>
      <c r="F28" s="71" t="e">
        <f>D28/D26</f>
        <v>#DIV/0!</v>
      </c>
      <c r="G28" s="71" t="e">
        <f>E28/E26</f>
        <v>#DIV/0!</v>
      </c>
      <c r="H28" s="127" t="e">
        <f t="shared" si="17"/>
        <v>#DIV/0!</v>
      </c>
      <c r="I28" s="130" t="e">
        <f t="shared" si="18"/>
        <v>#DIV/0!</v>
      </c>
      <c r="J28" s="5"/>
      <c r="K28" s="123"/>
      <c r="L28" s="124">
        <f>L29+L30</f>
        <v>0</v>
      </c>
      <c r="M28" s="71" t="e">
        <f>K28/K26</f>
        <v>#DIV/0!</v>
      </c>
      <c r="N28" s="71" t="e">
        <f>L28/L26</f>
        <v>#DIV/0!</v>
      </c>
      <c r="O28" s="127" t="e">
        <f t="shared" si="19"/>
        <v>#DIV/0!</v>
      </c>
      <c r="P28" s="130" t="e">
        <f t="shared" si="20"/>
        <v>#DIV/0!</v>
      </c>
      <c r="Q28" s="72"/>
      <c r="R28" s="106" t="e">
        <f t="shared" si="21"/>
        <v>#DIV/0!</v>
      </c>
      <c r="S28" s="107" t="e">
        <f t="shared" si="22"/>
        <v>#DIV/0!</v>
      </c>
      <c r="T28" s="80" t="e">
        <f t="shared" si="23"/>
        <v>#DIV/0!</v>
      </c>
    </row>
    <row r="29" spans="1:20" ht="24" customHeight="1" x14ac:dyDescent="0.25">
      <c r="A29" s="73"/>
      <c r="B29" s="119" t="s">
        <v>48</v>
      </c>
      <c r="C29" s="1"/>
      <c r="D29" s="25"/>
      <c r="E29" s="26"/>
      <c r="F29" s="74"/>
      <c r="G29" s="74" t="e">
        <f>E29/E28</f>
        <v>#DIV/0!</v>
      </c>
      <c r="H29" s="131" t="e">
        <f t="shared" si="17"/>
        <v>#DIV/0!</v>
      </c>
      <c r="I29" s="132" t="e">
        <f t="shared" si="18"/>
        <v>#DIV/0!</v>
      </c>
      <c r="J29" s="5"/>
      <c r="K29" s="25"/>
      <c r="L29" s="26"/>
      <c r="M29" s="74"/>
      <c r="N29" s="74" t="e">
        <f>L29/L28</f>
        <v>#DIV/0!</v>
      </c>
      <c r="O29" s="131" t="e">
        <f t="shared" si="19"/>
        <v>#DIV/0!</v>
      </c>
      <c r="P29" s="132" t="e">
        <f t="shared" si="20"/>
        <v>#DIV/0!</v>
      </c>
      <c r="Q29" s="72"/>
      <c r="R29" s="133" t="e">
        <f t="shared" si="21"/>
        <v>#DIV/0!</v>
      </c>
      <c r="S29" s="134" t="e">
        <f t="shared" si="22"/>
        <v>#DIV/0!</v>
      </c>
      <c r="T29" s="135" t="e">
        <f t="shared" si="23"/>
        <v>#DIV/0!</v>
      </c>
    </row>
    <row r="30" spans="1:20" ht="24" customHeight="1" thickBot="1" x14ac:dyDescent="0.3">
      <c r="A30" s="73"/>
      <c r="B30" s="119" t="s">
        <v>51</v>
      </c>
      <c r="C30" s="1"/>
      <c r="D30" s="25"/>
      <c r="E30" s="26"/>
      <c r="F30" s="74" t="e">
        <f>D30/D28</f>
        <v>#DIV/0!</v>
      </c>
      <c r="G30" s="74" t="e">
        <f>E30/E28</f>
        <v>#DIV/0!</v>
      </c>
      <c r="H30" s="131" t="e">
        <f t="shared" si="17"/>
        <v>#DIV/0!</v>
      </c>
      <c r="I30" s="132" t="e">
        <f t="shared" si="18"/>
        <v>#DIV/0!</v>
      </c>
      <c r="J30" s="5"/>
      <c r="K30" s="25"/>
      <c r="L30" s="26"/>
      <c r="M30" s="74" t="e">
        <f>K30/K28</f>
        <v>#DIV/0!</v>
      </c>
      <c r="N30" s="74" t="e">
        <f>L30/L28</f>
        <v>#DIV/0!</v>
      </c>
      <c r="O30" s="131" t="e">
        <f t="shared" si="19"/>
        <v>#DIV/0!</v>
      </c>
      <c r="P30" s="132" t="e">
        <f t="shared" si="20"/>
        <v>#DIV/0!</v>
      </c>
      <c r="Q30" s="72"/>
      <c r="R30" s="108" t="e">
        <f t="shared" si="21"/>
        <v>#DIV/0!</v>
      </c>
      <c r="S30" s="105" t="e">
        <f t="shared" si="22"/>
        <v>#DIV/0!</v>
      </c>
      <c r="T30" s="109" t="e">
        <f t="shared" si="23"/>
        <v>#DIV/0!</v>
      </c>
    </row>
    <row r="31" spans="1:20" ht="24" customHeight="1" thickBot="1" x14ac:dyDescent="0.3">
      <c r="A31" s="117" t="s">
        <v>31</v>
      </c>
      <c r="B31" s="114"/>
      <c r="C31" s="19"/>
      <c r="D31" s="23"/>
      <c r="E31" s="24"/>
      <c r="F31" s="20" t="e">
        <f>D31/D36</f>
        <v>#DIV/0!</v>
      </c>
      <c r="G31" s="20" t="e">
        <f>E31/E36</f>
        <v>#DIV/0!</v>
      </c>
      <c r="H31" s="125" t="e">
        <f t="shared" si="17"/>
        <v>#DIV/0!</v>
      </c>
      <c r="I31" s="128" t="e">
        <f t="shared" si="18"/>
        <v>#DIV/0!</v>
      </c>
      <c r="J31" s="5"/>
      <c r="K31" s="23"/>
      <c r="L31" s="24"/>
      <c r="M31" s="20">
        <f>K31/K36</f>
        <v>0</v>
      </c>
      <c r="N31" s="20">
        <f>L31/L36</f>
        <v>0</v>
      </c>
      <c r="O31" s="125" t="e">
        <f t="shared" si="19"/>
        <v>#DIV/0!</v>
      </c>
      <c r="P31" s="128" t="e">
        <f t="shared" si="20"/>
        <v>#DIV/0!</v>
      </c>
      <c r="Q31" s="72"/>
      <c r="R31" s="35" t="e">
        <f t="shared" si="21"/>
        <v>#DIV/0!</v>
      </c>
      <c r="S31" s="105" t="e">
        <f t="shared" si="22"/>
        <v>#DIV/0!</v>
      </c>
      <c r="T31" s="79" t="e">
        <f t="shared" si="23"/>
        <v>#DIV/0!</v>
      </c>
    </row>
    <row r="32" spans="1:20" ht="24" customHeight="1" thickBot="1" x14ac:dyDescent="0.3">
      <c r="A32" s="118" t="s">
        <v>50</v>
      </c>
      <c r="B32" s="5"/>
      <c r="C32" s="1"/>
      <c r="D32" s="25"/>
      <c r="E32" s="26"/>
      <c r="F32" s="74" t="e">
        <f>D32/D31</f>
        <v>#DIV/0!</v>
      </c>
      <c r="G32" s="74" t="e">
        <f>E32/E31</f>
        <v>#DIV/0!</v>
      </c>
      <c r="H32" s="126" t="e">
        <f t="shared" si="17"/>
        <v>#DIV/0!</v>
      </c>
      <c r="I32" s="129" t="e">
        <f t="shared" si="18"/>
        <v>#DIV/0!</v>
      </c>
      <c r="J32" s="5"/>
      <c r="K32" s="25"/>
      <c r="L32" s="26"/>
      <c r="M32" s="74" t="e">
        <f>K32/K31</f>
        <v>#DIV/0!</v>
      </c>
      <c r="N32" s="74" t="e">
        <f>L32/L31</f>
        <v>#DIV/0!</v>
      </c>
      <c r="O32" s="126" t="e">
        <f t="shared" si="19"/>
        <v>#DIV/0!</v>
      </c>
      <c r="P32" s="129" t="e">
        <f t="shared" si="20"/>
        <v>#DIV/0!</v>
      </c>
      <c r="Q32" s="72"/>
      <c r="R32" s="35" t="e">
        <f t="shared" si="21"/>
        <v>#DIV/0!</v>
      </c>
      <c r="S32" s="105" t="e">
        <f t="shared" si="22"/>
        <v>#DIV/0!</v>
      </c>
      <c r="T32" s="79" t="e">
        <f t="shared" si="23"/>
        <v>#DIV/0!</v>
      </c>
    </row>
    <row r="33" spans="1:20" ht="24" customHeight="1" thickBot="1" x14ac:dyDescent="0.3">
      <c r="A33" s="122" t="s">
        <v>49</v>
      </c>
      <c r="B33" s="115"/>
      <c r="C33" s="116"/>
      <c r="D33" s="123"/>
      <c r="E33" s="124">
        <f>E34+E35</f>
        <v>0</v>
      </c>
      <c r="F33" s="71" t="e">
        <f>D33/D31</f>
        <v>#DIV/0!</v>
      </c>
      <c r="G33" s="71" t="e">
        <f>E33/E31</f>
        <v>#DIV/0!</v>
      </c>
      <c r="H33" s="127" t="e">
        <f t="shared" si="17"/>
        <v>#DIV/0!</v>
      </c>
      <c r="I33" s="130" t="e">
        <f t="shared" si="18"/>
        <v>#DIV/0!</v>
      </c>
      <c r="J33" s="5"/>
      <c r="K33" s="123"/>
      <c r="L33" s="124">
        <f>L34+L35</f>
        <v>0</v>
      </c>
      <c r="M33" s="71" t="e">
        <f>K33/K31</f>
        <v>#DIV/0!</v>
      </c>
      <c r="N33" s="71" t="e">
        <f>L33/L31</f>
        <v>#DIV/0!</v>
      </c>
      <c r="O33" s="127" t="e">
        <f t="shared" si="19"/>
        <v>#DIV/0!</v>
      </c>
      <c r="P33" s="130" t="e">
        <f t="shared" si="20"/>
        <v>#DIV/0!</v>
      </c>
      <c r="Q33" s="72"/>
      <c r="R33" s="35" t="e">
        <f t="shared" si="21"/>
        <v>#DIV/0!</v>
      </c>
      <c r="S33" s="105" t="e">
        <f t="shared" si="22"/>
        <v>#DIV/0!</v>
      </c>
      <c r="T33" s="79" t="e">
        <f t="shared" si="23"/>
        <v>#DIV/0!</v>
      </c>
    </row>
    <row r="34" spans="1:20" ht="24" customHeight="1" x14ac:dyDescent="0.25">
      <c r="A34" s="73"/>
      <c r="B34" s="119" t="s">
        <v>48</v>
      </c>
      <c r="C34" s="1"/>
      <c r="D34" s="25"/>
      <c r="E34" s="26"/>
      <c r="F34" s="4"/>
      <c r="G34" s="4" t="e">
        <f>E34/E33</f>
        <v>#DIV/0!</v>
      </c>
      <c r="H34" s="131" t="e">
        <f t="shared" si="17"/>
        <v>#DIV/0!</v>
      </c>
      <c r="I34" s="132" t="e">
        <f t="shared" si="18"/>
        <v>#DIV/0!</v>
      </c>
      <c r="J34" s="1"/>
      <c r="K34" s="25"/>
      <c r="L34" s="26"/>
      <c r="M34" s="4"/>
      <c r="N34" s="4" t="e">
        <f>L34/L33</f>
        <v>#DIV/0!</v>
      </c>
      <c r="O34" s="131" t="e">
        <f t="shared" si="19"/>
        <v>#DIV/0!</v>
      </c>
      <c r="P34" s="132" t="e">
        <f t="shared" si="20"/>
        <v>#DIV/0!</v>
      </c>
      <c r="Q34" s="8"/>
      <c r="R34" s="142" t="e">
        <f t="shared" si="21"/>
        <v>#DIV/0!</v>
      </c>
      <c r="S34" s="143" t="e">
        <f t="shared" si="22"/>
        <v>#DIV/0!</v>
      </c>
      <c r="T34" s="144" t="e">
        <f t="shared" si="23"/>
        <v>#DIV/0!</v>
      </c>
    </row>
    <row r="35" spans="1:20" ht="24" customHeight="1" thickBot="1" x14ac:dyDescent="0.3">
      <c r="A35" s="73"/>
      <c r="B35" s="119" t="s">
        <v>51</v>
      </c>
      <c r="C35" s="1"/>
      <c r="D35" s="25"/>
      <c r="E35" s="26"/>
      <c r="F35" s="4" t="e">
        <f>D35/D33</f>
        <v>#DIV/0!</v>
      </c>
      <c r="G35" s="4" t="e">
        <f>E35/E33</f>
        <v>#DIV/0!</v>
      </c>
      <c r="H35" s="131" t="e">
        <f t="shared" si="17"/>
        <v>#DIV/0!</v>
      </c>
      <c r="I35" s="132" t="e">
        <f t="shared" si="18"/>
        <v>#DIV/0!</v>
      </c>
      <c r="J35" s="1"/>
      <c r="K35" s="25"/>
      <c r="L35" s="26"/>
      <c r="M35" s="4" t="e">
        <f>K35/K33</f>
        <v>#DIV/0!</v>
      </c>
      <c r="N35" s="4" t="e">
        <f>L35/L33</f>
        <v>#DIV/0!</v>
      </c>
      <c r="O35" s="131" t="e">
        <f t="shared" si="19"/>
        <v>#DIV/0!</v>
      </c>
      <c r="P35" s="132" t="e">
        <f t="shared" si="20"/>
        <v>#DIV/0!</v>
      </c>
      <c r="Q35" s="8"/>
      <c r="R35" s="108" t="e">
        <f t="shared" si="21"/>
        <v>#DIV/0!</v>
      </c>
      <c r="S35" s="105" t="e">
        <f t="shared" si="22"/>
        <v>#DIV/0!</v>
      </c>
      <c r="T35" s="109" t="e">
        <f t="shared" si="23"/>
        <v>#DIV/0!</v>
      </c>
    </row>
    <row r="36" spans="1:20" ht="24" customHeight="1" thickBot="1" x14ac:dyDescent="0.3">
      <c r="A36" s="117" t="s">
        <v>12</v>
      </c>
      <c r="B36" s="114"/>
      <c r="C36" s="19"/>
      <c r="D36" s="23">
        <f>D26+D31</f>
        <v>0</v>
      </c>
      <c r="E36" s="24">
        <f>E26+E31</f>
        <v>0</v>
      </c>
      <c r="F36" s="20" t="e">
        <f>F26+F31</f>
        <v>#DIV/0!</v>
      </c>
      <c r="G36" s="20" t="e">
        <f>G26+G31</f>
        <v>#DIV/0!</v>
      </c>
      <c r="H36" s="125" t="e">
        <f t="shared" si="17"/>
        <v>#DIV/0!</v>
      </c>
      <c r="I36" s="128" t="e">
        <f t="shared" si="18"/>
        <v>#DIV/0!</v>
      </c>
      <c r="J36" s="12"/>
      <c r="K36" s="23">
        <v>82914.689000000057</v>
      </c>
      <c r="L36" s="24">
        <v>95555.57299999996</v>
      </c>
      <c r="M36" s="20">
        <f>M26+M31</f>
        <v>0</v>
      </c>
      <c r="N36" s="20">
        <f>N26+N31</f>
        <v>0</v>
      </c>
      <c r="O36" s="125">
        <f t="shared" si="19"/>
        <v>0.15245650864106713</v>
      </c>
      <c r="P36" s="128" t="e">
        <f t="shared" si="20"/>
        <v>#DIV/0!</v>
      </c>
      <c r="Q36" s="8"/>
      <c r="R36" s="35" t="e">
        <f t="shared" si="21"/>
        <v>#DIV/0!</v>
      </c>
      <c r="S36" s="105" t="e">
        <f t="shared" si="22"/>
        <v>#DIV/0!</v>
      </c>
      <c r="T36" s="79" t="e">
        <f t="shared" si="23"/>
        <v>#DIV/0!</v>
      </c>
    </row>
    <row r="37" spans="1:20" ht="24" customHeight="1" x14ac:dyDescent="0.25">
      <c r="A37" s="118" t="s">
        <v>50</v>
      </c>
      <c r="B37" s="5"/>
      <c r="C37" s="1"/>
      <c r="D37" s="25">
        <f t="shared" ref="D37:E37" si="24">D27+D32</f>
        <v>0</v>
      </c>
      <c r="E37" s="26">
        <f t="shared" si="24"/>
        <v>0</v>
      </c>
      <c r="F37" s="74" t="e">
        <f>D37/D36</f>
        <v>#DIV/0!</v>
      </c>
      <c r="G37" s="74" t="e">
        <f>E37/E36</f>
        <v>#DIV/0!</v>
      </c>
      <c r="H37" s="126" t="e">
        <f t="shared" si="17"/>
        <v>#DIV/0!</v>
      </c>
      <c r="I37" s="129" t="e">
        <f t="shared" si="18"/>
        <v>#DIV/0!</v>
      </c>
      <c r="J37" s="5"/>
      <c r="K37" s="25">
        <f t="shared" ref="K37:L37" si="25">K27+K32</f>
        <v>0</v>
      </c>
      <c r="L37" s="26">
        <f t="shared" si="25"/>
        <v>0</v>
      </c>
      <c r="M37" s="74">
        <f>K37/K36</f>
        <v>0</v>
      </c>
      <c r="N37" s="74">
        <f>L37/L36</f>
        <v>0</v>
      </c>
      <c r="O37" s="126" t="e">
        <f t="shared" si="19"/>
        <v>#DIV/0!</v>
      </c>
      <c r="P37" s="129" t="e">
        <f t="shared" si="20"/>
        <v>#DIV/0!</v>
      </c>
      <c r="Q37" s="72"/>
      <c r="R37" s="145" t="e">
        <f t="shared" si="21"/>
        <v>#DIV/0!</v>
      </c>
      <c r="S37" s="146" t="e">
        <f t="shared" si="22"/>
        <v>#DIV/0!</v>
      </c>
      <c r="T37" s="147" t="e">
        <f t="shared" si="23"/>
        <v>#DIV/0!</v>
      </c>
    </row>
    <row r="38" spans="1:20" ht="24" customHeight="1" x14ac:dyDescent="0.25">
      <c r="A38" s="122" t="s">
        <v>49</v>
      </c>
      <c r="B38" s="115"/>
      <c r="C38" s="116"/>
      <c r="D38" s="123">
        <f t="shared" ref="D38:E38" si="26">D28+D33</f>
        <v>0</v>
      </c>
      <c r="E38" s="124">
        <f t="shared" si="26"/>
        <v>0</v>
      </c>
      <c r="F38" s="71" t="e">
        <f>D38/D36</f>
        <v>#DIV/0!</v>
      </c>
      <c r="G38" s="71" t="e">
        <f>E38/E36</f>
        <v>#DIV/0!</v>
      </c>
      <c r="H38" s="127" t="e">
        <f t="shared" si="17"/>
        <v>#DIV/0!</v>
      </c>
      <c r="I38" s="130" t="e">
        <f t="shared" si="18"/>
        <v>#DIV/0!</v>
      </c>
      <c r="J38" s="5"/>
      <c r="K38" s="123">
        <f t="shared" ref="K38:L38" si="27">K28+K33</f>
        <v>0</v>
      </c>
      <c r="L38" s="124">
        <f t="shared" si="27"/>
        <v>0</v>
      </c>
      <c r="M38" s="71">
        <f>K38/K36</f>
        <v>0</v>
      </c>
      <c r="N38" s="71">
        <f>L38/L36</f>
        <v>0</v>
      </c>
      <c r="O38" s="127" t="e">
        <f t="shared" si="19"/>
        <v>#DIV/0!</v>
      </c>
      <c r="P38" s="130" t="e">
        <f t="shared" si="20"/>
        <v>#DIV/0!</v>
      </c>
      <c r="Q38" s="72"/>
      <c r="R38" s="69" t="e">
        <f t="shared" si="21"/>
        <v>#DIV/0!</v>
      </c>
      <c r="S38" s="70" t="e">
        <f t="shared" si="22"/>
        <v>#DIV/0!</v>
      </c>
      <c r="T38" s="80" t="e">
        <f t="shared" si="23"/>
        <v>#DIV/0!</v>
      </c>
    </row>
    <row r="39" spans="1:20" ht="24" customHeight="1" x14ac:dyDescent="0.25">
      <c r="A39" s="73"/>
      <c r="B39" s="119" t="s">
        <v>48</v>
      </c>
      <c r="C39" s="1"/>
      <c r="D39" s="25">
        <f t="shared" ref="D39:E39" si="28">D29+D34</f>
        <v>0</v>
      </c>
      <c r="E39" s="26">
        <f t="shared" si="28"/>
        <v>0</v>
      </c>
      <c r="F39" s="4" t="e">
        <f>D39/D38</f>
        <v>#DIV/0!</v>
      </c>
      <c r="G39" s="4" t="e">
        <f>E39/E38</f>
        <v>#DIV/0!</v>
      </c>
      <c r="H39" s="131" t="e">
        <f t="shared" si="17"/>
        <v>#DIV/0!</v>
      </c>
      <c r="I39" s="132" t="e">
        <f t="shared" si="18"/>
        <v>#DIV/0!</v>
      </c>
      <c r="J39" s="1"/>
      <c r="K39" s="25">
        <f t="shared" ref="K39:L39" si="29">K29+K34</f>
        <v>0</v>
      </c>
      <c r="L39" s="26">
        <f t="shared" si="29"/>
        <v>0</v>
      </c>
      <c r="M39" s="4" t="e">
        <f>K39/K38</f>
        <v>#DIV/0!</v>
      </c>
      <c r="N39" s="4" t="e">
        <f>L39/L38</f>
        <v>#DIV/0!</v>
      </c>
      <c r="O39" s="131" t="e">
        <f t="shared" si="19"/>
        <v>#DIV/0!</v>
      </c>
      <c r="P39" s="132" t="e">
        <f t="shared" si="20"/>
        <v>#DIV/0!</v>
      </c>
      <c r="Q39" s="8"/>
      <c r="R39" s="133" t="e">
        <f t="shared" si="21"/>
        <v>#DIV/0!</v>
      </c>
      <c r="S39" s="134" t="e">
        <f t="shared" si="22"/>
        <v>#DIV/0!</v>
      </c>
      <c r="T39" s="135" t="e">
        <f t="shared" si="23"/>
        <v>#DIV/0!</v>
      </c>
    </row>
    <row r="40" spans="1:20" ht="24" customHeight="1" thickBot="1" x14ac:dyDescent="0.3">
      <c r="A40" s="120"/>
      <c r="B40" s="121" t="s">
        <v>51</v>
      </c>
      <c r="C40" s="16"/>
      <c r="D40" s="28">
        <f t="shared" ref="D40:E40" si="30">D30+D35</f>
        <v>0</v>
      </c>
      <c r="E40" s="29">
        <f t="shared" si="30"/>
        <v>0</v>
      </c>
      <c r="F40" s="17" t="e">
        <f>D40/D38</f>
        <v>#DIV/0!</v>
      </c>
      <c r="G40" s="17" t="e">
        <f>E40/E38</f>
        <v>#DIV/0!</v>
      </c>
      <c r="H40" s="140" t="e">
        <f t="shared" si="17"/>
        <v>#DIV/0!</v>
      </c>
      <c r="I40" s="141" t="e">
        <f t="shared" si="18"/>
        <v>#DIV/0!</v>
      </c>
      <c r="J40" s="1"/>
      <c r="K40" s="28">
        <f t="shared" ref="K40:L40" si="31">K30+K35</f>
        <v>0</v>
      </c>
      <c r="L40" s="29">
        <f t="shared" si="31"/>
        <v>0</v>
      </c>
      <c r="M40" s="17" t="e">
        <f>K40/K38</f>
        <v>#DIV/0!</v>
      </c>
      <c r="N40" s="17" t="e">
        <f>L40/L38</f>
        <v>#DIV/0!</v>
      </c>
      <c r="O40" s="140" t="e">
        <f t="shared" si="19"/>
        <v>#DIV/0!</v>
      </c>
      <c r="P40" s="141" t="e">
        <f t="shared" si="20"/>
        <v>#DIV/0!</v>
      </c>
      <c r="Q40" s="8"/>
      <c r="R40" s="108" t="e">
        <f t="shared" si="21"/>
        <v>#DIV/0!</v>
      </c>
      <c r="S40" s="105" t="e">
        <f t="shared" si="22"/>
        <v>#DIV/0!</v>
      </c>
      <c r="T40" s="109" t="e">
        <f t="shared" si="23"/>
        <v>#DIV/0!</v>
      </c>
    </row>
    <row r="41" spans="1:20" ht="24.75" customHeight="1" thickBot="1" x14ac:dyDescent="0.3"/>
    <row r="42" spans="1:20" ht="15" customHeight="1" x14ac:dyDescent="0.25">
      <c r="A42" s="367" t="s">
        <v>2</v>
      </c>
      <c r="B42" s="375"/>
      <c r="C42" s="375"/>
      <c r="D42" s="373" t="s">
        <v>1</v>
      </c>
      <c r="E42" s="379"/>
      <c r="F42" s="374" t="s">
        <v>13</v>
      </c>
      <c r="G42" s="374"/>
      <c r="H42" s="400" t="s">
        <v>37</v>
      </c>
      <c r="I42" s="379"/>
      <c r="J42" s="1"/>
      <c r="K42" s="373" t="s">
        <v>20</v>
      </c>
      <c r="L42" s="379"/>
      <c r="M42" s="374" t="s">
        <v>13</v>
      </c>
      <c r="N42" s="374"/>
      <c r="O42" s="400" t="s">
        <v>37</v>
      </c>
      <c r="P42" s="379"/>
      <c r="Q42" s="8"/>
      <c r="R42" s="373" t="s">
        <v>23</v>
      </c>
      <c r="S42" s="374"/>
      <c r="T42" s="139" t="s">
        <v>0</v>
      </c>
    </row>
    <row r="43" spans="1:20" ht="15" customHeight="1" x14ac:dyDescent="0.25">
      <c r="A43" s="376"/>
      <c r="B43" s="377"/>
      <c r="C43" s="377"/>
      <c r="D43" s="401" t="s">
        <v>45</v>
      </c>
      <c r="E43" s="402"/>
      <c r="F43" s="403" t="str">
        <f>D43</f>
        <v>jan - mar</v>
      </c>
      <c r="G43" s="403"/>
      <c r="H43" s="401" t="str">
        <f>F43</f>
        <v>jan - mar</v>
      </c>
      <c r="I43" s="402"/>
      <c r="J43" s="1"/>
      <c r="K43" s="401" t="str">
        <f>D43</f>
        <v>jan - mar</v>
      </c>
      <c r="L43" s="402"/>
      <c r="M43" s="403" t="str">
        <f>D43</f>
        <v>jan - mar</v>
      </c>
      <c r="N43" s="403"/>
      <c r="O43" s="401" t="str">
        <f>D43</f>
        <v>jan - mar</v>
      </c>
      <c r="P43" s="402"/>
      <c r="Q43" s="8"/>
      <c r="R43" s="401" t="str">
        <f>D43</f>
        <v>jan - mar</v>
      </c>
      <c r="S43" s="403"/>
      <c r="T43" s="137" t="s">
        <v>38</v>
      </c>
    </row>
    <row r="44" spans="1:20" ht="15.75" customHeight="1" thickBot="1" x14ac:dyDescent="0.3">
      <c r="A44" s="376"/>
      <c r="B44" s="377"/>
      <c r="C44" s="377"/>
      <c r="D44" s="136">
        <v>2016</v>
      </c>
      <c r="E44" s="137">
        <v>2017</v>
      </c>
      <c r="F44" s="138">
        <f>D44</f>
        <v>2016</v>
      </c>
      <c r="G44" s="138">
        <f>E44</f>
        <v>2017</v>
      </c>
      <c r="H44" s="136" t="s">
        <v>1</v>
      </c>
      <c r="I44" s="137" t="s">
        <v>15</v>
      </c>
      <c r="J44" s="1"/>
      <c r="K44" s="136">
        <f>D44</f>
        <v>2016</v>
      </c>
      <c r="L44" s="137">
        <f>E44</f>
        <v>2017</v>
      </c>
      <c r="M44" s="138">
        <f>F44</f>
        <v>2016</v>
      </c>
      <c r="N44" s="137">
        <f>G44</f>
        <v>2017</v>
      </c>
      <c r="O44" s="138">
        <v>1000</v>
      </c>
      <c r="P44" s="137" t="s">
        <v>15</v>
      </c>
      <c r="Q44" s="8"/>
      <c r="R44" s="136">
        <f>D44</f>
        <v>2016</v>
      </c>
      <c r="S44" s="138">
        <f>E44</f>
        <v>2017</v>
      </c>
      <c r="T44" s="137" t="s">
        <v>24</v>
      </c>
    </row>
    <row r="45" spans="1:20" ht="24" customHeight="1" thickBot="1" x14ac:dyDescent="0.3">
      <c r="A45" s="117" t="s">
        <v>30</v>
      </c>
      <c r="B45" s="114"/>
      <c r="C45" s="19"/>
      <c r="D45" s="23"/>
      <c r="E45" s="24"/>
      <c r="F45" s="20" t="e">
        <f>D45/D55</f>
        <v>#DIV/0!</v>
      </c>
      <c r="G45" s="20" t="e">
        <f>E45/E55</f>
        <v>#DIV/0!</v>
      </c>
      <c r="H45" s="125" t="e">
        <f t="shared" ref="H45:H59" si="32">(E45-D45)/D45</f>
        <v>#DIV/0!</v>
      </c>
      <c r="I45" s="128" t="e">
        <f t="shared" ref="I45:I59" si="33">(G45-F45)/F45</f>
        <v>#DIV/0!</v>
      </c>
      <c r="J45" s="12"/>
      <c r="K45" s="23"/>
      <c r="L45" s="24"/>
      <c r="M45" s="20">
        <f>K45/K55</f>
        <v>0</v>
      </c>
      <c r="N45" s="20">
        <f>L45/L55</f>
        <v>0</v>
      </c>
      <c r="O45" s="125" t="e">
        <f t="shared" ref="O45:O59" si="34">(L45-K45)/K45</f>
        <v>#DIV/0!</v>
      </c>
      <c r="P45" s="128" t="e">
        <f t="shared" ref="P45:P59" si="35">(N45-M45)/M45</f>
        <v>#DIV/0!</v>
      </c>
      <c r="Q45" s="67"/>
      <c r="R45" s="35" t="e">
        <f>(K45/D45)*10</f>
        <v>#DIV/0!</v>
      </c>
      <c r="S45" s="105" t="e">
        <f>(L45/E45)*10</f>
        <v>#DIV/0!</v>
      </c>
      <c r="T45" s="79" t="e">
        <f>(S45-R45)/R45</f>
        <v>#DIV/0!</v>
      </c>
    </row>
    <row r="46" spans="1:20" ht="24" customHeight="1" x14ac:dyDescent="0.25">
      <c r="A46" s="118" t="s">
        <v>50</v>
      </c>
      <c r="B46" s="5"/>
      <c r="C46" s="1"/>
      <c r="D46" s="25"/>
      <c r="E46" s="26"/>
      <c r="F46" s="74" t="e">
        <f>D46/D45</f>
        <v>#DIV/0!</v>
      </c>
      <c r="G46" s="74" t="e">
        <f>E46/E45</f>
        <v>#DIV/0!</v>
      </c>
      <c r="H46" s="126" t="e">
        <f t="shared" si="32"/>
        <v>#DIV/0!</v>
      </c>
      <c r="I46" s="129" t="e">
        <f t="shared" si="33"/>
        <v>#DIV/0!</v>
      </c>
      <c r="J46" s="5"/>
      <c r="K46" s="25"/>
      <c r="L46" s="26"/>
      <c r="M46" s="74" t="e">
        <f>K46/K45</f>
        <v>#DIV/0!</v>
      </c>
      <c r="N46" s="74" t="e">
        <f>L46/L45</f>
        <v>#DIV/0!</v>
      </c>
      <c r="O46" s="126" t="e">
        <f t="shared" si="34"/>
        <v>#DIV/0!</v>
      </c>
      <c r="P46" s="129" t="e">
        <f t="shared" si="35"/>
        <v>#DIV/0!</v>
      </c>
      <c r="Q46" s="72"/>
      <c r="R46" s="38" t="e">
        <f t="shared" ref="R46:R59" si="36">(K46/D46)*10</f>
        <v>#DIV/0!</v>
      </c>
      <c r="S46" s="39" t="e">
        <f t="shared" ref="S46:S59" si="37">(L46/E46)*10</f>
        <v>#DIV/0!</v>
      </c>
      <c r="T46" s="78" t="e">
        <f t="shared" ref="T46:T59" si="38">(S46-R46)/R46</f>
        <v>#DIV/0!</v>
      </c>
    </row>
    <row r="47" spans="1:20" ht="24" customHeight="1" x14ac:dyDescent="0.25">
      <c r="A47" s="122" t="s">
        <v>49</v>
      </c>
      <c r="B47" s="115"/>
      <c r="C47" s="116"/>
      <c r="D47" s="123"/>
      <c r="E47" s="124">
        <f>E48+E49</f>
        <v>0</v>
      </c>
      <c r="F47" s="71" t="e">
        <f>D47/D45</f>
        <v>#DIV/0!</v>
      </c>
      <c r="G47" s="71" t="e">
        <f>E47/E45</f>
        <v>#DIV/0!</v>
      </c>
      <c r="H47" s="127" t="e">
        <f t="shared" si="32"/>
        <v>#DIV/0!</v>
      </c>
      <c r="I47" s="130" t="e">
        <f t="shared" si="33"/>
        <v>#DIV/0!</v>
      </c>
      <c r="J47" s="5"/>
      <c r="K47" s="123"/>
      <c r="L47" s="124">
        <f>L48+L49</f>
        <v>0</v>
      </c>
      <c r="M47" s="71" t="e">
        <f>K47/K45</f>
        <v>#DIV/0!</v>
      </c>
      <c r="N47" s="71" t="e">
        <f>L47/L45</f>
        <v>#DIV/0!</v>
      </c>
      <c r="O47" s="127" t="e">
        <f t="shared" si="34"/>
        <v>#DIV/0!</v>
      </c>
      <c r="P47" s="130" t="e">
        <f t="shared" si="35"/>
        <v>#DIV/0!</v>
      </c>
      <c r="Q47" s="72"/>
      <c r="R47" s="106" t="e">
        <f t="shared" si="36"/>
        <v>#DIV/0!</v>
      </c>
      <c r="S47" s="107" t="e">
        <f t="shared" si="37"/>
        <v>#DIV/0!</v>
      </c>
      <c r="T47" s="80" t="e">
        <f t="shared" si="38"/>
        <v>#DIV/0!</v>
      </c>
    </row>
    <row r="48" spans="1:20" ht="24" customHeight="1" x14ac:dyDescent="0.25">
      <c r="A48" s="73"/>
      <c r="B48" s="119" t="s">
        <v>48</v>
      </c>
      <c r="C48" s="1"/>
      <c r="D48" s="25"/>
      <c r="E48" s="26"/>
      <c r="F48" s="74"/>
      <c r="G48" s="74" t="e">
        <f>E48/E47</f>
        <v>#DIV/0!</v>
      </c>
      <c r="H48" s="131" t="e">
        <f t="shared" si="32"/>
        <v>#DIV/0!</v>
      </c>
      <c r="I48" s="132" t="e">
        <f t="shared" si="33"/>
        <v>#DIV/0!</v>
      </c>
      <c r="J48" s="5"/>
      <c r="K48" s="25"/>
      <c r="L48" s="26"/>
      <c r="M48" s="74"/>
      <c r="N48" s="74" t="e">
        <f>L48/L47</f>
        <v>#DIV/0!</v>
      </c>
      <c r="O48" s="131" t="e">
        <f t="shared" si="34"/>
        <v>#DIV/0!</v>
      </c>
      <c r="P48" s="132" t="e">
        <f t="shared" si="35"/>
        <v>#DIV/0!</v>
      </c>
      <c r="Q48" s="72"/>
      <c r="R48" s="133" t="e">
        <f t="shared" si="36"/>
        <v>#DIV/0!</v>
      </c>
      <c r="S48" s="134" t="e">
        <f t="shared" si="37"/>
        <v>#DIV/0!</v>
      </c>
      <c r="T48" s="135" t="e">
        <f t="shared" si="38"/>
        <v>#DIV/0!</v>
      </c>
    </row>
    <row r="49" spans="1:20" ht="24" customHeight="1" thickBot="1" x14ac:dyDescent="0.3">
      <c r="A49" s="73"/>
      <c r="B49" s="119" t="s">
        <v>51</v>
      </c>
      <c r="C49" s="1"/>
      <c r="D49" s="25"/>
      <c r="E49" s="26"/>
      <c r="F49" s="74" t="e">
        <f>D49/D47</f>
        <v>#DIV/0!</v>
      </c>
      <c r="G49" s="74" t="e">
        <f>E49/E47</f>
        <v>#DIV/0!</v>
      </c>
      <c r="H49" s="131" t="e">
        <f t="shared" si="32"/>
        <v>#DIV/0!</v>
      </c>
      <c r="I49" s="132" t="e">
        <f t="shared" si="33"/>
        <v>#DIV/0!</v>
      </c>
      <c r="J49" s="5"/>
      <c r="K49" s="25"/>
      <c r="L49" s="26"/>
      <c r="M49" s="74" t="e">
        <f>K49/K47</f>
        <v>#DIV/0!</v>
      </c>
      <c r="N49" s="74" t="e">
        <f>L49/L47</f>
        <v>#DIV/0!</v>
      </c>
      <c r="O49" s="131" t="e">
        <f t="shared" si="34"/>
        <v>#DIV/0!</v>
      </c>
      <c r="P49" s="132" t="e">
        <f t="shared" si="35"/>
        <v>#DIV/0!</v>
      </c>
      <c r="Q49" s="72"/>
      <c r="R49" s="108" t="e">
        <f t="shared" si="36"/>
        <v>#DIV/0!</v>
      </c>
      <c r="S49" s="105" t="e">
        <f t="shared" si="37"/>
        <v>#DIV/0!</v>
      </c>
      <c r="T49" s="109" t="e">
        <f t="shared" si="38"/>
        <v>#DIV/0!</v>
      </c>
    </row>
    <row r="50" spans="1:20" ht="24" customHeight="1" thickBot="1" x14ac:dyDescent="0.3">
      <c r="A50" s="117" t="s">
        <v>31</v>
      </c>
      <c r="B50" s="114"/>
      <c r="C50" s="19"/>
      <c r="D50" s="23"/>
      <c r="E50" s="24"/>
      <c r="F50" s="20" t="e">
        <f>D50/D55</f>
        <v>#DIV/0!</v>
      </c>
      <c r="G50" s="20" t="e">
        <f>E50/E55</f>
        <v>#DIV/0!</v>
      </c>
      <c r="H50" s="125" t="e">
        <f t="shared" si="32"/>
        <v>#DIV/0!</v>
      </c>
      <c r="I50" s="128" t="e">
        <f t="shared" si="33"/>
        <v>#DIV/0!</v>
      </c>
      <c r="J50" s="5"/>
      <c r="K50" s="23"/>
      <c r="L50" s="24"/>
      <c r="M50" s="20">
        <f>K50/K55</f>
        <v>0</v>
      </c>
      <c r="N50" s="20">
        <f>L50/L55</f>
        <v>0</v>
      </c>
      <c r="O50" s="125" t="e">
        <f t="shared" si="34"/>
        <v>#DIV/0!</v>
      </c>
      <c r="P50" s="128" t="e">
        <f t="shared" si="35"/>
        <v>#DIV/0!</v>
      </c>
      <c r="Q50" s="72"/>
      <c r="R50" s="35" t="e">
        <f t="shared" si="36"/>
        <v>#DIV/0!</v>
      </c>
      <c r="S50" s="105" t="e">
        <f t="shared" si="37"/>
        <v>#DIV/0!</v>
      </c>
      <c r="T50" s="79" t="e">
        <f t="shared" si="38"/>
        <v>#DIV/0!</v>
      </c>
    </row>
    <row r="51" spans="1:20" ht="24" customHeight="1" thickBot="1" x14ac:dyDescent="0.3">
      <c r="A51" s="118" t="s">
        <v>50</v>
      </c>
      <c r="B51" s="5"/>
      <c r="C51" s="1"/>
      <c r="D51" s="25"/>
      <c r="E51" s="26"/>
      <c r="F51" s="74" t="e">
        <f>D51/D50</f>
        <v>#DIV/0!</v>
      </c>
      <c r="G51" s="74" t="e">
        <f>E51/E50</f>
        <v>#DIV/0!</v>
      </c>
      <c r="H51" s="126" t="e">
        <f t="shared" si="32"/>
        <v>#DIV/0!</v>
      </c>
      <c r="I51" s="129" t="e">
        <f t="shared" si="33"/>
        <v>#DIV/0!</v>
      </c>
      <c r="J51" s="5"/>
      <c r="K51" s="25"/>
      <c r="L51" s="26"/>
      <c r="M51" s="74" t="e">
        <f>K51/K50</f>
        <v>#DIV/0!</v>
      </c>
      <c r="N51" s="74" t="e">
        <f>L51/L50</f>
        <v>#DIV/0!</v>
      </c>
      <c r="O51" s="126" t="e">
        <f t="shared" si="34"/>
        <v>#DIV/0!</v>
      </c>
      <c r="P51" s="129" t="e">
        <f t="shared" si="35"/>
        <v>#DIV/0!</v>
      </c>
      <c r="Q51" s="72"/>
      <c r="R51" s="35" t="e">
        <f t="shared" si="36"/>
        <v>#DIV/0!</v>
      </c>
      <c r="S51" s="105" t="e">
        <f t="shared" si="37"/>
        <v>#DIV/0!</v>
      </c>
      <c r="T51" s="79" t="e">
        <f t="shared" si="38"/>
        <v>#DIV/0!</v>
      </c>
    </row>
    <row r="52" spans="1:20" ht="24" customHeight="1" thickBot="1" x14ac:dyDescent="0.3">
      <c r="A52" s="122" t="s">
        <v>49</v>
      </c>
      <c r="B52" s="115"/>
      <c r="C52" s="116"/>
      <c r="D52" s="123"/>
      <c r="E52" s="124">
        <f>E53+E54</f>
        <v>0</v>
      </c>
      <c r="F52" s="71" t="e">
        <f>D52/D50</f>
        <v>#DIV/0!</v>
      </c>
      <c r="G52" s="71" t="e">
        <f>E52/E50</f>
        <v>#DIV/0!</v>
      </c>
      <c r="H52" s="127" t="e">
        <f t="shared" si="32"/>
        <v>#DIV/0!</v>
      </c>
      <c r="I52" s="130" t="e">
        <f t="shared" si="33"/>
        <v>#DIV/0!</v>
      </c>
      <c r="J52" s="5"/>
      <c r="K52" s="123"/>
      <c r="L52" s="124">
        <f>L53+L54</f>
        <v>0</v>
      </c>
      <c r="M52" s="71" t="e">
        <f>K52/K50</f>
        <v>#DIV/0!</v>
      </c>
      <c r="N52" s="71" t="e">
        <f>L52/L50</f>
        <v>#DIV/0!</v>
      </c>
      <c r="O52" s="127" t="e">
        <f t="shared" si="34"/>
        <v>#DIV/0!</v>
      </c>
      <c r="P52" s="130" t="e">
        <f t="shared" si="35"/>
        <v>#DIV/0!</v>
      </c>
      <c r="Q52" s="72"/>
      <c r="R52" s="35" t="e">
        <f t="shared" si="36"/>
        <v>#DIV/0!</v>
      </c>
      <c r="S52" s="105" t="e">
        <f t="shared" si="37"/>
        <v>#DIV/0!</v>
      </c>
      <c r="T52" s="79" t="e">
        <f t="shared" si="38"/>
        <v>#DIV/0!</v>
      </c>
    </row>
    <row r="53" spans="1:20" ht="24" customHeight="1" x14ac:dyDescent="0.25">
      <c r="A53" s="73"/>
      <c r="B53" s="119" t="s">
        <v>48</v>
      </c>
      <c r="C53" s="1"/>
      <c r="D53" s="25"/>
      <c r="E53" s="26"/>
      <c r="F53" s="4"/>
      <c r="G53" s="4" t="e">
        <f>E53/E52</f>
        <v>#DIV/0!</v>
      </c>
      <c r="H53" s="131" t="e">
        <f t="shared" si="32"/>
        <v>#DIV/0!</v>
      </c>
      <c r="I53" s="132" t="e">
        <f t="shared" si="33"/>
        <v>#DIV/0!</v>
      </c>
      <c r="J53" s="1"/>
      <c r="K53" s="25"/>
      <c r="L53" s="26"/>
      <c r="M53" s="4"/>
      <c r="N53" s="4" t="e">
        <f>L53/L52</f>
        <v>#DIV/0!</v>
      </c>
      <c r="O53" s="131" t="e">
        <f t="shared" si="34"/>
        <v>#DIV/0!</v>
      </c>
      <c r="P53" s="132" t="e">
        <f t="shared" si="35"/>
        <v>#DIV/0!</v>
      </c>
      <c r="Q53" s="8"/>
      <c r="R53" s="142" t="e">
        <f t="shared" si="36"/>
        <v>#DIV/0!</v>
      </c>
      <c r="S53" s="143" t="e">
        <f t="shared" si="37"/>
        <v>#DIV/0!</v>
      </c>
      <c r="T53" s="144" t="e">
        <f t="shared" si="38"/>
        <v>#DIV/0!</v>
      </c>
    </row>
    <row r="54" spans="1:20" ht="24" customHeight="1" thickBot="1" x14ac:dyDescent="0.3">
      <c r="A54" s="73"/>
      <c r="B54" s="119" t="s">
        <v>51</v>
      </c>
      <c r="C54" s="1"/>
      <c r="D54" s="25"/>
      <c r="E54" s="26"/>
      <c r="F54" s="4" t="e">
        <f>D54/D52</f>
        <v>#DIV/0!</v>
      </c>
      <c r="G54" s="4" t="e">
        <f>E54/E52</f>
        <v>#DIV/0!</v>
      </c>
      <c r="H54" s="131" t="e">
        <f t="shared" si="32"/>
        <v>#DIV/0!</v>
      </c>
      <c r="I54" s="132" t="e">
        <f t="shared" si="33"/>
        <v>#DIV/0!</v>
      </c>
      <c r="J54" s="1"/>
      <c r="K54" s="25"/>
      <c r="L54" s="26"/>
      <c r="M54" s="4" t="e">
        <f>K54/K52</f>
        <v>#DIV/0!</v>
      </c>
      <c r="N54" s="4" t="e">
        <f>L54/L52</f>
        <v>#DIV/0!</v>
      </c>
      <c r="O54" s="131" t="e">
        <f t="shared" si="34"/>
        <v>#DIV/0!</v>
      </c>
      <c r="P54" s="132" t="e">
        <f t="shared" si="35"/>
        <v>#DIV/0!</v>
      </c>
      <c r="Q54" s="8"/>
      <c r="R54" s="108" t="e">
        <f t="shared" si="36"/>
        <v>#DIV/0!</v>
      </c>
      <c r="S54" s="105" t="e">
        <f t="shared" si="37"/>
        <v>#DIV/0!</v>
      </c>
      <c r="T54" s="109" t="e">
        <f t="shared" si="38"/>
        <v>#DIV/0!</v>
      </c>
    </row>
    <row r="55" spans="1:20" ht="24" customHeight="1" thickBot="1" x14ac:dyDescent="0.3">
      <c r="A55" s="117" t="s">
        <v>12</v>
      </c>
      <c r="B55" s="114"/>
      <c r="C55" s="19"/>
      <c r="D55" s="23">
        <f>D45+D50</f>
        <v>0</v>
      </c>
      <c r="E55" s="24">
        <f>E45+E50</f>
        <v>0</v>
      </c>
      <c r="F55" s="20" t="e">
        <f>F45+F50</f>
        <v>#DIV/0!</v>
      </c>
      <c r="G55" s="20" t="e">
        <f>G45+G50</f>
        <v>#DIV/0!</v>
      </c>
      <c r="H55" s="125" t="e">
        <f t="shared" si="32"/>
        <v>#DIV/0!</v>
      </c>
      <c r="I55" s="128" t="e">
        <f t="shared" si="33"/>
        <v>#DIV/0!</v>
      </c>
      <c r="J55" s="12"/>
      <c r="K55" s="23">
        <v>82914.689000000057</v>
      </c>
      <c r="L55" s="24">
        <v>95555.57299999996</v>
      </c>
      <c r="M55" s="20">
        <f>M45+M50</f>
        <v>0</v>
      </c>
      <c r="N55" s="20">
        <f>N45+N50</f>
        <v>0</v>
      </c>
      <c r="O55" s="125">
        <f t="shared" si="34"/>
        <v>0.15245650864106713</v>
      </c>
      <c r="P55" s="128" t="e">
        <f t="shared" si="35"/>
        <v>#DIV/0!</v>
      </c>
      <c r="Q55" s="8"/>
      <c r="R55" s="35" t="e">
        <f t="shared" si="36"/>
        <v>#DIV/0!</v>
      </c>
      <c r="S55" s="105" t="e">
        <f t="shared" si="37"/>
        <v>#DIV/0!</v>
      </c>
      <c r="T55" s="79" t="e">
        <f t="shared" si="38"/>
        <v>#DIV/0!</v>
      </c>
    </row>
    <row r="56" spans="1:20" ht="24" customHeight="1" x14ac:dyDescent="0.25">
      <c r="A56" s="118" t="s">
        <v>50</v>
      </c>
      <c r="B56" s="5"/>
      <c r="C56" s="1"/>
      <c r="D56" s="25">
        <f t="shared" ref="D56:E56" si="39">D46+D51</f>
        <v>0</v>
      </c>
      <c r="E56" s="26">
        <f t="shared" si="39"/>
        <v>0</v>
      </c>
      <c r="F56" s="74" t="e">
        <f>D56/D55</f>
        <v>#DIV/0!</v>
      </c>
      <c r="G56" s="74" t="e">
        <f>E56/E55</f>
        <v>#DIV/0!</v>
      </c>
      <c r="H56" s="126" t="e">
        <f t="shared" si="32"/>
        <v>#DIV/0!</v>
      </c>
      <c r="I56" s="129" t="e">
        <f t="shared" si="33"/>
        <v>#DIV/0!</v>
      </c>
      <c r="J56" s="5"/>
      <c r="K56" s="25">
        <f t="shared" ref="K56:L56" si="40">K46+K51</f>
        <v>0</v>
      </c>
      <c r="L56" s="26">
        <f t="shared" si="40"/>
        <v>0</v>
      </c>
      <c r="M56" s="74">
        <f>K56/K55</f>
        <v>0</v>
      </c>
      <c r="N56" s="74">
        <f>L56/L55</f>
        <v>0</v>
      </c>
      <c r="O56" s="126" t="e">
        <f t="shared" si="34"/>
        <v>#DIV/0!</v>
      </c>
      <c r="P56" s="129" t="e">
        <f t="shared" si="35"/>
        <v>#DIV/0!</v>
      </c>
      <c r="Q56" s="72"/>
      <c r="R56" s="145" t="e">
        <f t="shared" si="36"/>
        <v>#DIV/0!</v>
      </c>
      <c r="S56" s="146" t="e">
        <f t="shared" si="37"/>
        <v>#DIV/0!</v>
      </c>
      <c r="T56" s="147" t="e">
        <f t="shared" si="38"/>
        <v>#DIV/0!</v>
      </c>
    </row>
    <row r="57" spans="1:20" ht="24" customHeight="1" x14ac:dyDescent="0.25">
      <c r="A57" s="122" t="s">
        <v>49</v>
      </c>
      <c r="B57" s="115"/>
      <c r="C57" s="116"/>
      <c r="D57" s="123">
        <f t="shared" ref="D57:E57" si="41">D47+D52</f>
        <v>0</v>
      </c>
      <c r="E57" s="124">
        <f t="shared" si="41"/>
        <v>0</v>
      </c>
      <c r="F57" s="71" t="e">
        <f>D57/D55</f>
        <v>#DIV/0!</v>
      </c>
      <c r="G57" s="71" t="e">
        <f>E57/E55</f>
        <v>#DIV/0!</v>
      </c>
      <c r="H57" s="127" t="e">
        <f t="shared" si="32"/>
        <v>#DIV/0!</v>
      </c>
      <c r="I57" s="130" t="e">
        <f t="shared" si="33"/>
        <v>#DIV/0!</v>
      </c>
      <c r="J57" s="5"/>
      <c r="K57" s="123">
        <f t="shared" ref="K57:L57" si="42">K47+K52</f>
        <v>0</v>
      </c>
      <c r="L57" s="124">
        <f t="shared" si="42"/>
        <v>0</v>
      </c>
      <c r="M57" s="71">
        <f>K57/K55</f>
        <v>0</v>
      </c>
      <c r="N57" s="71">
        <f>L57/L55</f>
        <v>0</v>
      </c>
      <c r="O57" s="127" t="e">
        <f t="shared" si="34"/>
        <v>#DIV/0!</v>
      </c>
      <c r="P57" s="130" t="e">
        <f t="shared" si="35"/>
        <v>#DIV/0!</v>
      </c>
      <c r="Q57" s="72"/>
      <c r="R57" s="69" t="e">
        <f t="shared" si="36"/>
        <v>#DIV/0!</v>
      </c>
      <c r="S57" s="70" t="e">
        <f t="shared" si="37"/>
        <v>#DIV/0!</v>
      </c>
      <c r="T57" s="80" t="e">
        <f t="shared" si="38"/>
        <v>#DIV/0!</v>
      </c>
    </row>
    <row r="58" spans="1:20" ht="24" customHeight="1" x14ac:dyDescent="0.25">
      <c r="A58" s="73"/>
      <c r="B58" s="119" t="s">
        <v>48</v>
      </c>
      <c r="C58" s="1"/>
      <c r="D58" s="25">
        <f t="shared" ref="D58:E58" si="43">D48+D53</f>
        <v>0</v>
      </c>
      <c r="E58" s="26">
        <f t="shared" si="43"/>
        <v>0</v>
      </c>
      <c r="F58" s="4" t="e">
        <f>D58/D57</f>
        <v>#DIV/0!</v>
      </c>
      <c r="G58" s="4" t="e">
        <f>E58/E57</f>
        <v>#DIV/0!</v>
      </c>
      <c r="H58" s="131" t="e">
        <f t="shared" si="32"/>
        <v>#DIV/0!</v>
      </c>
      <c r="I58" s="132" t="e">
        <f t="shared" si="33"/>
        <v>#DIV/0!</v>
      </c>
      <c r="J58" s="1"/>
      <c r="K58" s="25">
        <f t="shared" ref="K58:L58" si="44">K48+K53</f>
        <v>0</v>
      </c>
      <c r="L58" s="26">
        <f t="shared" si="44"/>
        <v>0</v>
      </c>
      <c r="M58" s="4" t="e">
        <f>K58/K57</f>
        <v>#DIV/0!</v>
      </c>
      <c r="N58" s="4" t="e">
        <f>L58/L57</f>
        <v>#DIV/0!</v>
      </c>
      <c r="O58" s="131" t="e">
        <f t="shared" si="34"/>
        <v>#DIV/0!</v>
      </c>
      <c r="P58" s="132" t="e">
        <f t="shared" si="35"/>
        <v>#DIV/0!</v>
      </c>
      <c r="Q58" s="8"/>
      <c r="R58" s="133" t="e">
        <f t="shared" si="36"/>
        <v>#DIV/0!</v>
      </c>
      <c r="S58" s="134" t="e">
        <f t="shared" si="37"/>
        <v>#DIV/0!</v>
      </c>
      <c r="T58" s="135" t="e">
        <f t="shared" si="38"/>
        <v>#DIV/0!</v>
      </c>
    </row>
    <row r="59" spans="1:20" ht="24" customHeight="1" thickBot="1" x14ac:dyDescent="0.3">
      <c r="A59" s="120"/>
      <c r="B59" s="121" t="s">
        <v>51</v>
      </c>
      <c r="C59" s="16"/>
      <c r="D59" s="28">
        <f t="shared" ref="D59:E59" si="45">D49+D54</f>
        <v>0</v>
      </c>
      <c r="E59" s="29">
        <f t="shared" si="45"/>
        <v>0</v>
      </c>
      <c r="F59" s="17" t="e">
        <f>D59/D57</f>
        <v>#DIV/0!</v>
      </c>
      <c r="G59" s="17" t="e">
        <f>E59/E57</f>
        <v>#DIV/0!</v>
      </c>
      <c r="H59" s="140" t="e">
        <f t="shared" si="32"/>
        <v>#DIV/0!</v>
      </c>
      <c r="I59" s="141" t="e">
        <f t="shared" si="33"/>
        <v>#DIV/0!</v>
      </c>
      <c r="J59" s="1"/>
      <c r="K59" s="28">
        <f t="shared" ref="K59:L59" si="46">K49+K54</f>
        <v>0</v>
      </c>
      <c r="L59" s="29">
        <f t="shared" si="46"/>
        <v>0</v>
      </c>
      <c r="M59" s="17" t="e">
        <f>K59/K57</f>
        <v>#DIV/0!</v>
      </c>
      <c r="N59" s="17" t="e">
        <f>L59/L57</f>
        <v>#DIV/0!</v>
      </c>
      <c r="O59" s="140" t="e">
        <f t="shared" si="34"/>
        <v>#DIV/0!</v>
      </c>
      <c r="P59" s="141" t="e">
        <f t="shared" si="35"/>
        <v>#DIV/0!</v>
      </c>
      <c r="Q59" s="8"/>
      <c r="R59" s="108" t="e">
        <f t="shared" si="36"/>
        <v>#DIV/0!</v>
      </c>
      <c r="S59" s="105" t="e">
        <f t="shared" si="37"/>
        <v>#DIV/0!</v>
      </c>
      <c r="T59" s="109" t="e">
        <f t="shared" si="38"/>
        <v>#DIV/0!</v>
      </c>
    </row>
  </sheetData>
  <mergeCells count="45">
    <mergeCell ref="M42:N42"/>
    <mergeCell ref="O42:P42"/>
    <mergeCell ref="R42:S42"/>
    <mergeCell ref="D43:E43"/>
    <mergeCell ref="F43:G43"/>
    <mergeCell ref="H43:I43"/>
    <mergeCell ref="K43:L43"/>
    <mergeCell ref="M43:N43"/>
    <mergeCell ref="O43:P43"/>
    <mergeCell ref="R43:S43"/>
    <mergeCell ref="A42:C44"/>
    <mergeCell ref="D42:E42"/>
    <mergeCell ref="F42:G42"/>
    <mergeCell ref="H42:I42"/>
    <mergeCell ref="K42:L42"/>
    <mergeCell ref="M23:N23"/>
    <mergeCell ref="O23:P23"/>
    <mergeCell ref="R23:S23"/>
    <mergeCell ref="D24:E24"/>
    <mergeCell ref="F24:G24"/>
    <mergeCell ref="H24:I24"/>
    <mergeCell ref="K24:L24"/>
    <mergeCell ref="M24:N24"/>
    <mergeCell ref="O24:P24"/>
    <mergeCell ref="R24:S24"/>
    <mergeCell ref="A23:C25"/>
    <mergeCell ref="D23:E23"/>
    <mergeCell ref="F23:G23"/>
    <mergeCell ref="H23:I23"/>
    <mergeCell ref="K23:L23"/>
    <mergeCell ref="O4:P4"/>
    <mergeCell ref="R4:S4"/>
    <mergeCell ref="D5:E5"/>
    <mergeCell ref="F5:G5"/>
    <mergeCell ref="H5:I5"/>
    <mergeCell ref="K5:L5"/>
    <mergeCell ref="M5:N5"/>
    <mergeCell ref="O5:P5"/>
    <mergeCell ref="R5:S5"/>
    <mergeCell ref="M4:N4"/>
    <mergeCell ref="A4:C6"/>
    <mergeCell ref="D4:E4"/>
    <mergeCell ref="F4:G4"/>
    <mergeCell ref="H4:I4"/>
    <mergeCell ref="K4:L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ignoredErrors>
    <ignoredError sqref="O20:P21 R20:T21 T10:T11 O10:P11 R10:R11 R15:R16 T15:T16 O15:P16 H15:I16 H20:I21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7" id="{46B23AA8-FD42-4E97-8D0B-D22CB5B4656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H7:I21</xm:sqref>
        </x14:conditionalFormatting>
        <x14:conditionalFormatting xmlns:xm="http://schemas.microsoft.com/office/excel/2006/main">
          <x14:cfRule type="iconSet" priority="15" id="{BD7F3B5F-EBF6-4AE9-8CBC-67C241F3C90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T7:T21</xm:sqref>
        </x14:conditionalFormatting>
        <x14:conditionalFormatting xmlns:xm="http://schemas.microsoft.com/office/excel/2006/main">
          <x14:cfRule type="iconSet" priority="13" id="{81656338-F3B9-4D9E-A51F-C02CBE4EEA5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O7:P21</xm:sqref>
        </x14:conditionalFormatting>
        <x14:conditionalFormatting xmlns:xm="http://schemas.microsoft.com/office/excel/2006/main">
          <x14:cfRule type="iconSet" priority="6" id="{0A19E607-6EFD-4ADA-B7BB-8ED2EDCAE9E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H26:I40</xm:sqref>
        </x14:conditionalFormatting>
        <x14:conditionalFormatting xmlns:xm="http://schemas.microsoft.com/office/excel/2006/main">
          <x14:cfRule type="iconSet" priority="5" id="{43E9E47C-34E0-425F-A003-D9DB0C6BDFF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T26:T40</xm:sqref>
        </x14:conditionalFormatting>
        <x14:conditionalFormatting xmlns:xm="http://schemas.microsoft.com/office/excel/2006/main">
          <x14:cfRule type="iconSet" priority="4" id="{81C0546D-B54B-4F05-996D-4CBBD996D5D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O26:P40</xm:sqref>
        </x14:conditionalFormatting>
        <x14:conditionalFormatting xmlns:xm="http://schemas.microsoft.com/office/excel/2006/main">
          <x14:cfRule type="iconSet" priority="3" id="{6FB0756F-60B9-4046-B6AE-5D1B316E370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H45:I59</xm:sqref>
        </x14:conditionalFormatting>
        <x14:conditionalFormatting xmlns:xm="http://schemas.microsoft.com/office/excel/2006/main">
          <x14:cfRule type="iconSet" priority="2" id="{27976132-3175-4784-BEEC-63C938AE722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T45:T59</xm:sqref>
        </x14:conditionalFormatting>
        <x14:conditionalFormatting xmlns:xm="http://schemas.microsoft.com/office/excel/2006/main">
          <x14:cfRule type="iconSet" priority="1" id="{536479E8-B809-413C-A37E-F6260A78413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O45:P59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3">
    <pageSetUpPr fitToPage="1"/>
  </sheetPr>
  <dimension ref="A1:AG36"/>
  <sheetViews>
    <sheetView showGridLines="0" workbookViewId="0">
      <selection activeCell="Q31" sqref="Q31"/>
    </sheetView>
  </sheetViews>
  <sheetFormatPr defaultRowHeight="15" x14ac:dyDescent="0.25"/>
  <cols>
    <col min="1" max="1" width="19.42578125" bestFit="1" customWidth="1"/>
    <col min="2" max="12" width="9.140625" style="65"/>
    <col min="13" max="13" width="18.5703125" customWidth="1"/>
    <col min="14" max="14" width="9.140625" customWidth="1"/>
    <col min="15" max="15" width="9.140625" style="65" customWidth="1"/>
    <col min="16" max="17" width="9.28515625" customWidth="1"/>
    <col min="257" max="257" width="19.42578125" bestFit="1" customWidth="1"/>
    <col min="267" max="267" width="18.5703125" customWidth="1"/>
    <col min="268" max="269" width="9.140625" customWidth="1"/>
    <col min="270" max="270" width="0" hidden="1" customWidth="1"/>
    <col min="271" max="272" width="9.85546875" customWidth="1"/>
    <col min="513" max="513" width="19.42578125" bestFit="1" customWidth="1"/>
    <col min="523" max="523" width="18.5703125" customWidth="1"/>
    <col min="524" max="525" width="9.140625" customWidth="1"/>
    <col min="526" max="526" width="0" hidden="1" customWidth="1"/>
    <col min="527" max="528" width="9.85546875" customWidth="1"/>
    <col min="769" max="769" width="19.42578125" bestFit="1" customWidth="1"/>
    <col min="779" max="779" width="18.5703125" customWidth="1"/>
    <col min="780" max="781" width="9.140625" customWidth="1"/>
    <col min="782" max="782" width="0" hidden="1" customWidth="1"/>
    <col min="783" max="784" width="9.85546875" customWidth="1"/>
    <col min="1025" max="1025" width="19.42578125" bestFit="1" customWidth="1"/>
    <col min="1035" max="1035" width="18.5703125" customWidth="1"/>
    <col min="1036" max="1037" width="9.140625" customWidth="1"/>
    <col min="1038" max="1038" width="0" hidden="1" customWidth="1"/>
    <col min="1039" max="1040" width="9.85546875" customWidth="1"/>
    <col min="1281" max="1281" width="19.42578125" bestFit="1" customWidth="1"/>
    <col min="1291" max="1291" width="18.5703125" customWidth="1"/>
    <col min="1292" max="1293" width="9.140625" customWidth="1"/>
    <col min="1294" max="1294" width="0" hidden="1" customWidth="1"/>
    <col min="1295" max="1296" width="9.85546875" customWidth="1"/>
    <col min="1537" max="1537" width="19.42578125" bestFit="1" customWidth="1"/>
    <col min="1547" max="1547" width="18.5703125" customWidth="1"/>
    <col min="1548" max="1549" width="9.140625" customWidth="1"/>
    <col min="1550" max="1550" width="0" hidden="1" customWidth="1"/>
    <col min="1551" max="1552" width="9.85546875" customWidth="1"/>
    <col min="1793" max="1793" width="19.42578125" bestFit="1" customWidth="1"/>
    <col min="1803" max="1803" width="18.5703125" customWidth="1"/>
    <col min="1804" max="1805" width="9.140625" customWidth="1"/>
    <col min="1806" max="1806" width="0" hidden="1" customWidth="1"/>
    <col min="1807" max="1808" width="9.85546875" customWidth="1"/>
    <col min="2049" max="2049" width="19.42578125" bestFit="1" customWidth="1"/>
    <col min="2059" max="2059" width="18.5703125" customWidth="1"/>
    <col min="2060" max="2061" width="9.140625" customWidth="1"/>
    <col min="2062" max="2062" width="0" hidden="1" customWidth="1"/>
    <col min="2063" max="2064" width="9.85546875" customWidth="1"/>
    <col min="2305" max="2305" width="19.42578125" bestFit="1" customWidth="1"/>
    <col min="2315" max="2315" width="18.5703125" customWidth="1"/>
    <col min="2316" max="2317" width="9.140625" customWidth="1"/>
    <col min="2318" max="2318" width="0" hidden="1" customWidth="1"/>
    <col min="2319" max="2320" width="9.85546875" customWidth="1"/>
    <col min="2561" max="2561" width="19.42578125" bestFit="1" customWidth="1"/>
    <col min="2571" max="2571" width="18.5703125" customWidth="1"/>
    <col min="2572" max="2573" width="9.140625" customWidth="1"/>
    <col min="2574" max="2574" width="0" hidden="1" customWidth="1"/>
    <col min="2575" max="2576" width="9.85546875" customWidth="1"/>
    <col min="2817" max="2817" width="19.42578125" bestFit="1" customWidth="1"/>
    <col min="2827" max="2827" width="18.5703125" customWidth="1"/>
    <col min="2828" max="2829" width="9.140625" customWidth="1"/>
    <col min="2830" max="2830" width="0" hidden="1" customWidth="1"/>
    <col min="2831" max="2832" width="9.85546875" customWidth="1"/>
    <col min="3073" max="3073" width="19.42578125" bestFit="1" customWidth="1"/>
    <col min="3083" max="3083" width="18.5703125" customWidth="1"/>
    <col min="3084" max="3085" width="9.140625" customWidth="1"/>
    <col min="3086" max="3086" width="0" hidden="1" customWidth="1"/>
    <col min="3087" max="3088" width="9.85546875" customWidth="1"/>
    <col min="3329" max="3329" width="19.42578125" bestFit="1" customWidth="1"/>
    <col min="3339" max="3339" width="18.5703125" customWidth="1"/>
    <col min="3340" max="3341" width="9.140625" customWidth="1"/>
    <col min="3342" max="3342" width="0" hidden="1" customWidth="1"/>
    <col min="3343" max="3344" width="9.85546875" customWidth="1"/>
    <col min="3585" max="3585" width="19.42578125" bestFit="1" customWidth="1"/>
    <col min="3595" max="3595" width="18.5703125" customWidth="1"/>
    <col min="3596" max="3597" width="9.140625" customWidth="1"/>
    <col min="3598" max="3598" width="0" hidden="1" customWidth="1"/>
    <col min="3599" max="3600" width="9.85546875" customWidth="1"/>
    <col min="3841" max="3841" width="19.42578125" bestFit="1" customWidth="1"/>
    <col min="3851" max="3851" width="18.5703125" customWidth="1"/>
    <col min="3852" max="3853" width="9.140625" customWidth="1"/>
    <col min="3854" max="3854" width="0" hidden="1" customWidth="1"/>
    <col min="3855" max="3856" width="9.85546875" customWidth="1"/>
    <col min="4097" max="4097" width="19.42578125" bestFit="1" customWidth="1"/>
    <col min="4107" max="4107" width="18.5703125" customWidth="1"/>
    <col min="4108" max="4109" width="9.140625" customWidth="1"/>
    <col min="4110" max="4110" width="0" hidden="1" customWidth="1"/>
    <col min="4111" max="4112" width="9.85546875" customWidth="1"/>
    <col min="4353" max="4353" width="19.42578125" bestFit="1" customWidth="1"/>
    <col min="4363" max="4363" width="18.5703125" customWidth="1"/>
    <col min="4364" max="4365" width="9.140625" customWidth="1"/>
    <col min="4366" max="4366" width="0" hidden="1" customWidth="1"/>
    <col min="4367" max="4368" width="9.85546875" customWidth="1"/>
    <col min="4609" max="4609" width="19.42578125" bestFit="1" customWidth="1"/>
    <col min="4619" max="4619" width="18.5703125" customWidth="1"/>
    <col min="4620" max="4621" width="9.140625" customWidth="1"/>
    <col min="4622" max="4622" width="0" hidden="1" customWidth="1"/>
    <col min="4623" max="4624" width="9.85546875" customWidth="1"/>
    <col min="4865" max="4865" width="19.42578125" bestFit="1" customWidth="1"/>
    <col min="4875" max="4875" width="18.5703125" customWidth="1"/>
    <col min="4876" max="4877" width="9.140625" customWidth="1"/>
    <col min="4878" max="4878" width="0" hidden="1" customWidth="1"/>
    <col min="4879" max="4880" width="9.85546875" customWidth="1"/>
    <col min="5121" max="5121" width="19.42578125" bestFit="1" customWidth="1"/>
    <col min="5131" max="5131" width="18.5703125" customWidth="1"/>
    <col min="5132" max="5133" width="9.140625" customWidth="1"/>
    <col min="5134" max="5134" width="0" hidden="1" customWidth="1"/>
    <col min="5135" max="5136" width="9.85546875" customWidth="1"/>
    <col min="5377" max="5377" width="19.42578125" bestFit="1" customWidth="1"/>
    <col min="5387" max="5387" width="18.5703125" customWidth="1"/>
    <col min="5388" max="5389" width="9.140625" customWidth="1"/>
    <col min="5390" max="5390" width="0" hidden="1" customWidth="1"/>
    <col min="5391" max="5392" width="9.85546875" customWidth="1"/>
    <col min="5633" max="5633" width="19.42578125" bestFit="1" customWidth="1"/>
    <col min="5643" max="5643" width="18.5703125" customWidth="1"/>
    <col min="5644" max="5645" width="9.140625" customWidth="1"/>
    <col min="5646" max="5646" width="0" hidden="1" customWidth="1"/>
    <col min="5647" max="5648" width="9.85546875" customWidth="1"/>
    <col min="5889" max="5889" width="19.42578125" bestFit="1" customWidth="1"/>
    <col min="5899" max="5899" width="18.5703125" customWidth="1"/>
    <col min="5900" max="5901" width="9.140625" customWidth="1"/>
    <col min="5902" max="5902" width="0" hidden="1" customWidth="1"/>
    <col min="5903" max="5904" width="9.85546875" customWidth="1"/>
    <col min="6145" max="6145" width="19.42578125" bestFit="1" customWidth="1"/>
    <col min="6155" max="6155" width="18.5703125" customWidth="1"/>
    <col min="6156" max="6157" width="9.140625" customWidth="1"/>
    <col min="6158" max="6158" width="0" hidden="1" customWidth="1"/>
    <col min="6159" max="6160" width="9.85546875" customWidth="1"/>
    <col min="6401" max="6401" width="19.42578125" bestFit="1" customWidth="1"/>
    <col min="6411" max="6411" width="18.5703125" customWidth="1"/>
    <col min="6412" max="6413" width="9.140625" customWidth="1"/>
    <col min="6414" max="6414" width="0" hidden="1" customWidth="1"/>
    <col min="6415" max="6416" width="9.85546875" customWidth="1"/>
    <col min="6657" max="6657" width="19.42578125" bestFit="1" customWidth="1"/>
    <col min="6667" max="6667" width="18.5703125" customWidth="1"/>
    <col min="6668" max="6669" width="9.140625" customWidth="1"/>
    <col min="6670" max="6670" width="0" hidden="1" customWidth="1"/>
    <col min="6671" max="6672" width="9.85546875" customWidth="1"/>
    <col min="6913" max="6913" width="19.42578125" bestFit="1" customWidth="1"/>
    <col min="6923" max="6923" width="18.5703125" customWidth="1"/>
    <col min="6924" max="6925" width="9.140625" customWidth="1"/>
    <col min="6926" max="6926" width="0" hidden="1" customWidth="1"/>
    <col min="6927" max="6928" width="9.85546875" customWidth="1"/>
    <col min="7169" max="7169" width="19.42578125" bestFit="1" customWidth="1"/>
    <col min="7179" max="7179" width="18.5703125" customWidth="1"/>
    <col min="7180" max="7181" width="9.140625" customWidth="1"/>
    <col min="7182" max="7182" width="0" hidden="1" customWidth="1"/>
    <col min="7183" max="7184" width="9.85546875" customWidth="1"/>
    <col min="7425" max="7425" width="19.42578125" bestFit="1" customWidth="1"/>
    <col min="7435" max="7435" width="18.5703125" customWidth="1"/>
    <col min="7436" max="7437" width="9.140625" customWidth="1"/>
    <col min="7438" max="7438" width="0" hidden="1" customWidth="1"/>
    <col min="7439" max="7440" width="9.85546875" customWidth="1"/>
    <col min="7681" max="7681" width="19.42578125" bestFit="1" customWidth="1"/>
    <col min="7691" max="7691" width="18.5703125" customWidth="1"/>
    <col min="7692" max="7693" width="9.140625" customWidth="1"/>
    <col min="7694" max="7694" width="0" hidden="1" customWidth="1"/>
    <col min="7695" max="7696" width="9.85546875" customWidth="1"/>
    <col min="7937" max="7937" width="19.42578125" bestFit="1" customWidth="1"/>
    <col min="7947" max="7947" width="18.5703125" customWidth="1"/>
    <col min="7948" max="7949" width="9.140625" customWidth="1"/>
    <col min="7950" max="7950" width="0" hidden="1" customWidth="1"/>
    <col min="7951" max="7952" width="9.85546875" customWidth="1"/>
    <col min="8193" max="8193" width="19.42578125" bestFit="1" customWidth="1"/>
    <col min="8203" max="8203" width="18.5703125" customWidth="1"/>
    <col min="8204" max="8205" width="9.140625" customWidth="1"/>
    <col min="8206" max="8206" width="0" hidden="1" customWidth="1"/>
    <col min="8207" max="8208" width="9.85546875" customWidth="1"/>
    <col min="8449" max="8449" width="19.42578125" bestFit="1" customWidth="1"/>
    <col min="8459" max="8459" width="18.5703125" customWidth="1"/>
    <col min="8460" max="8461" width="9.140625" customWidth="1"/>
    <col min="8462" max="8462" width="0" hidden="1" customWidth="1"/>
    <col min="8463" max="8464" width="9.85546875" customWidth="1"/>
    <col min="8705" max="8705" width="19.42578125" bestFit="1" customWidth="1"/>
    <col min="8715" max="8715" width="18.5703125" customWidth="1"/>
    <col min="8716" max="8717" width="9.140625" customWidth="1"/>
    <col min="8718" max="8718" width="0" hidden="1" customWidth="1"/>
    <col min="8719" max="8720" width="9.85546875" customWidth="1"/>
    <col min="8961" max="8961" width="19.42578125" bestFit="1" customWidth="1"/>
    <col min="8971" max="8971" width="18.5703125" customWidth="1"/>
    <col min="8972" max="8973" width="9.140625" customWidth="1"/>
    <col min="8974" max="8974" width="0" hidden="1" customWidth="1"/>
    <col min="8975" max="8976" width="9.85546875" customWidth="1"/>
    <col min="9217" max="9217" width="19.42578125" bestFit="1" customWidth="1"/>
    <col min="9227" max="9227" width="18.5703125" customWidth="1"/>
    <col min="9228" max="9229" width="9.140625" customWidth="1"/>
    <col min="9230" max="9230" width="0" hidden="1" customWidth="1"/>
    <col min="9231" max="9232" width="9.85546875" customWidth="1"/>
    <col min="9473" max="9473" width="19.42578125" bestFit="1" customWidth="1"/>
    <col min="9483" max="9483" width="18.5703125" customWidth="1"/>
    <col min="9484" max="9485" width="9.140625" customWidth="1"/>
    <col min="9486" max="9486" width="0" hidden="1" customWidth="1"/>
    <col min="9487" max="9488" width="9.85546875" customWidth="1"/>
    <col min="9729" max="9729" width="19.42578125" bestFit="1" customWidth="1"/>
    <col min="9739" max="9739" width="18.5703125" customWidth="1"/>
    <col min="9740" max="9741" width="9.140625" customWidth="1"/>
    <col min="9742" max="9742" width="0" hidden="1" customWidth="1"/>
    <col min="9743" max="9744" width="9.85546875" customWidth="1"/>
    <col min="9985" max="9985" width="19.42578125" bestFit="1" customWidth="1"/>
    <col min="9995" max="9995" width="18.5703125" customWidth="1"/>
    <col min="9996" max="9997" width="9.140625" customWidth="1"/>
    <col min="9998" max="9998" width="0" hidden="1" customWidth="1"/>
    <col min="9999" max="10000" width="9.85546875" customWidth="1"/>
    <col min="10241" max="10241" width="19.42578125" bestFit="1" customWidth="1"/>
    <col min="10251" max="10251" width="18.5703125" customWidth="1"/>
    <col min="10252" max="10253" width="9.140625" customWidth="1"/>
    <col min="10254" max="10254" width="0" hidden="1" customWidth="1"/>
    <col min="10255" max="10256" width="9.85546875" customWidth="1"/>
    <col min="10497" max="10497" width="19.42578125" bestFit="1" customWidth="1"/>
    <col min="10507" max="10507" width="18.5703125" customWidth="1"/>
    <col min="10508" max="10509" width="9.140625" customWidth="1"/>
    <col min="10510" max="10510" width="0" hidden="1" customWidth="1"/>
    <col min="10511" max="10512" width="9.85546875" customWidth="1"/>
    <col min="10753" max="10753" width="19.42578125" bestFit="1" customWidth="1"/>
    <col min="10763" max="10763" width="18.5703125" customWidth="1"/>
    <col min="10764" max="10765" width="9.140625" customWidth="1"/>
    <col min="10766" max="10766" width="0" hidden="1" customWidth="1"/>
    <col min="10767" max="10768" width="9.85546875" customWidth="1"/>
    <col min="11009" max="11009" width="19.42578125" bestFit="1" customWidth="1"/>
    <col min="11019" max="11019" width="18.5703125" customWidth="1"/>
    <col min="11020" max="11021" width="9.140625" customWidth="1"/>
    <col min="11022" max="11022" width="0" hidden="1" customWidth="1"/>
    <col min="11023" max="11024" width="9.85546875" customWidth="1"/>
    <col min="11265" max="11265" width="19.42578125" bestFit="1" customWidth="1"/>
    <col min="11275" max="11275" width="18.5703125" customWidth="1"/>
    <col min="11276" max="11277" width="9.140625" customWidth="1"/>
    <col min="11278" max="11278" width="0" hidden="1" customWidth="1"/>
    <col min="11279" max="11280" width="9.85546875" customWidth="1"/>
    <col min="11521" max="11521" width="19.42578125" bestFit="1" customWidth="1"/>
    <col min="11531" max="11531" width="18.5703125" customWidth="1"/>
    <col min="11532" max="11533" width="9.140625" customWidth="1"/>
    <col min="11534" max="11534" width="0" hidden="1" customWidth="1"/>
    <col min="11535" max="11536" width="9.85546875" customWidth="1"/>
    <col min="11777" max="11777" width="19.42578125" bestFit="1" customWidth="1"/>
    <col min="11787" max="11787" width="18.5703125" customWidth="1"/>
    <col min="11788" max="11789" width="9.140625" customWidth="1"/>
    <col min="11790" max="11790" width="0" hidden="1" customWidth="1"/>
    <col min="11791" max="11792" width="9.85546875" customWidth="1"/>
    <col min="12033" max="12033" width="19.42578125" bestFit="1" customWidth="1"/>
    <col min="12043" max="12043" width="18.5703125" customWidth="1"/>
    <col min="12044" max="12045" width="9.140625" customWidth="1"/>
    <col min="12046" max="12046" width="0" hidden="1" customWidth="1"/>
    <col min="12047" max="12048" width="9.85546875" customWidth="1"/>
    <col min="12289" max="12289" width="19.42578125" bestFit="1" customWidth="1"/>
    <col min="12299" max="12299" width="18.5703125" customWidth="1"/>
    <col min="12300" max="12301" width="9.140625" customWidth="1"/>
    <col min="12302" max="12302" width="0" hidden="1" customWidth="1"/>
    <col min="12303" max="12304" width="9.85546875" customWidth="1"/>
    <col min="12545" max="12545" width="19.42578125" bestFit="1" customWidth="1"/>
    <col min="12555" max="12555" width="18.5703125" customWidth="1"/>
    <col min="12556" max="12557" width="9.140625" customWidth="1"/>
    <col min="12558" max="12558" width="0" hidden="1" customWidth="1"/>
    <col min="12559" max="12560" width="9.85546875" customWidth="1"/>
    <col min="12801" max="12801" width="19.42578125" bestFit="1" customWidth="1"/>
    <col min="12811" max="12811" width="18.5703125" customWidth="1"/>
    <col min="12812" max="12813" width="9.140625" customWidth="1"/>
    <col min="12814" max="12814" width="0" hidden="1" customWidth="1"/>
    <col min="12815" max="12816" width="9.85546875" customWidth="1"/>
    <col min="13057" max="13057" width="19.42578125" bestFit="1" customWidth="1"/>
    <col min="13067" max="13067" width="18.5703125" customWidth="1"/>
    <col min="13068" max="13069" width="9.140625" customWidth="1"/>
    <col min="13070" max="13070" width="0" hidden="1" customWidth="1"/>
    <col min="13071" max="13072" width="9.85546875" customWidth="1"/>
    <col min="13313" max="13313" width="19.42578125" bestFit="1" customWidth="1"/>
    <col min="13323" max="13323" width="18.5703125" customWidth="1"/>
    <col min="13324" max="13325" width="9.140625" customWidth="1"/>
    <col min="13326" max="13326" width="0" hidden="1" customWidth="1"/>
    <col min="13327" max="13328" width="9.85546875" customWidth="1"/>
    <col min="13569" max="13569" width="19.42578125" bestFit="1" customWidth="1"/>
    <col min="13579" max="13579" width="18.5703125" customWidth="1"/>
    <col min="13580" max="13581" width="9.140625" customWidth="1"/>
    <col min="13582" max="13582" width="0" hidden="1" customWidth="1"/>
    <col min="13583" max="13584" width="9.85546875" customWidth="1"/>
    <col min="13825" max="13825" width="19.42578125" bestFit="1" customWidth="1"/>
    <col min="13835" max="13835" width="18.5703125" customWidth="1"/>
    <col min="13836" max="13837" width="9.140625" customWidth="1"/>
    <col min="13838" max="13838" width="0" hidden="1" customWidth="1"/>
    <col min="13839" max="13840" width="9.85546875" customWidth="1"/>
    <col min="14081" max="14081" width="19.42578125" bestFit="1" customWidth="1"/>
    <col min="14091" max="14091" width="18.5703125" customWidth="1"/>
    <col min="14092" max="14093" width="9.140625" customWidth="1"/>
    <col min="14094" max="14094" width="0" hidden="1" customWidth="1"/>
    <col min="14095" max="14096" width="9.85546875" customWidth="1"/>
    <col min="14337" max="14337" width="19.42578125" bestFit="1" customWidth="1"/>
    <col min="14347" max="14347" width="18.5703125" customWidth="1"/>
    <col min="14348" max="14349" width="9.140625" customWidth="1"/>
    <col min="14350" max="14350" width="0" hidden="1" customWidth="1"/>
    <col min="14351" max="14352" width="9.85546875" customWidth="1"/>
    <col min="14593" max="14593" width="19.42578125" bestFit="1" customWidth="1"/>
    <col min="14603" max="14603" width="18.5703125" customWidth="1"/>
    <col min="14604" max="14605" width="9.140625" customWidth="1"/>
    <col min="14606" max="14606" width="0" hidden="1" customWidth="1"/>
    <col min="14607" max="14608" width="9.85546875" customWidth="1"/>
    <col min="14849" max="14849" width="19.42578125" bestFit="1" customWidth="1"/>
    <col min="14859" max="14859" width="18.5703125" customWidth="1"/>
    <col min="14860" max="14861" width="9.140625" customWidth="1"/>
    <col min="14862" max="14862" width="0" hidden="1" customWidth="1"/>
    <col min="14863" max="14864" width="9.85546875" customWidth="1"/>
    <col min="15105" max="15105" width="19.42578125" bestFit="1" customWidth="1"/>
    <col min="15115" max="15115" width="18.5703125" customWidth="1"/>
    <col min="15116" max="15117" width="9.140625" customWidth="1"/>
    <col min="15118" max="15118" width="0" hidden="1" customWidth="1"/>
    <col min="15119" max="15120" width="9.85546875" customWidth="1"/>
    <col min="15361" max="15361" width="19.42578125" bestFit="1" customWidth="1"/>
    <col min="15371" max="15371" width="18.5703125" customWidth="1"/>
    <col min="15372" max="15373" width="9.140625" customWidth="1"/>
    <col min="15374" max="15374" width="0" hidden="1" customWidth="1"/>
    <col min="15375" max="15376" width="9.85546875" customWidth="1"/>
    <col min="15617" max="15617" width="19.42578125" bestFit="1" customWidth="1"/>
    <col min="15627" max="15627" width="18.5703125" customWidth="1"/>
    <col min="15628" max="15629" width="9.140625" customWidth="1"/>
    <col min="15630" max="15630" width="0" hidden="1" customWidth="1"/>
    <col min="15631" max="15632" width="9.85546875" customWidth="1"/>
    <col min="15873" max="15873" width="19.42578125" bestFit="1" customWidth="1"/>
    <col min="15883" max="15883" width="18.5703125" customWidth="1"/>
    <col min="15884" max="15885" width="9.140625" customWidth="1"/>
    <col min="15886" max="15886" width="0" hidden="1" customWidth="1"/>
    <col min="15887" max="15888" width="9.85546875" customWidth="1"/>
    <col min="16129" max="16129" width="19.42578125" bestFit="1" customWidth="1"/>
    <col min="16139" max="16139" width="18.5703125" customWidth="1"/>
    <col min="16140" max="16141" width="9.140625" customWidth="1"/>
    <col min="16142" max="16142" width="0" hidden="1" customWidth="1"/>
    <col min="16143" max="16144" width="9.85546875" customWidth="1"/>
  </cols>
  <sheetData>
    <row r="1" spans="1:33" ht="15.75" x14ac:dyDescent="0.25">
      <c r="A1" s="6" t="s">
        <v>54</v>
      </c>
    </row>
    <row r="2" spans="1:33" ht="15.75" thickBot="1" x14ac:dyDescent="0.3"/>
    <row r="3" spans="1:33" ht="22.5" customHeight="1" x14ac:dyDescent="0.25">
      <c r="A3" s="355" t="s">
        <v>3</v>
      </c>
      <c r="B3" s="357">
        <v>2007</v>
      </c>
      <c r="C3" s="348">
        <v>2008</v>
      </c>
      <c r="D3" s="348">
        <v>2009</v>
      </c>
      <c r="E3" s="348">
        <v>2010</v>
      </c>
      <c r="F3" s="348">
        <v>2011</v>
      </c>
      <c r="G3" s="348">
        <v>2012</v>
      </c>
      <c r="H3" s="348">
        <v>2013</v>
      </c>
      <c r="I3" s="348">
        <v>2014</v>
      </c>
      <c r="J3" s="348">
        <v>2015</v>
      </c>
      <c r="K3" s="348">
        <v>2016</v>
      </c>
      <c r="L3" s="350">
        <v>2017</v>
      </c>
      <c r="M3" s="293" t="s">
        <v>55</v>
      </c>
      <c r="N3" s="354" t="s">
        <v>140</v>
      </c>
      <c r="O3" s="407"/>
      <c r="P3" s="409" t="s">
        <v>223</v>
      </c>
      <c r="Q3" s="404"/>
    </row>
    <row r="4" spans="1:33" ht="31.5" customHeight="1" thickBot="1" x14ac:dyDescent="0.3">
      <c r="A4" s="356"/>
      <c r="B4" s="358"/>
      <c r="C4" s="349"/>
      <c r="D4" s="349"/>
      <c r="E4" s="349"/>
      <c r="F4" s="349"/>
      <c r="G4" s="349"/>
      <c r="H4" s="349"/>
      <c r="I4" s="349"/>
      <c r="J4" s="349"/>
      <c r="K4" s="349"/>
      <c r="L4" s="351"/>
      <c r="M4" s="299" t="s">
        <v>131</v>
      </c>
      <c r="N4" s="202">
        <v>2017</v>
      </c>
      <c r="O4" s="408">
        <v>2018</v>
      </c>
      <c r="P4" s="410" t="s">
        <v>224</v>
      </c>
      <c r="Q4" s="405" t="s">
        <v>225</v>
      </c>
    </row>
    <row r="5" spans="1:33" ht="3" customHeight="1" thickBot="1" x14ac:dyDescent="0.3">
      <c r="A5" s="150"/>
      <c r="B5" s="187">
        <v>2007</v>
      </c>
      <c r="C5" s="187">
        <v>2008</v>
      </c>
      <c r="D5" s="187">
        <v>2009</v>
      </c>
      <c r="E5" s="187">
        <v>2010</v>
      </c>
      <c r="F5" s="187">
        <v>2011</v>
      </c>
      <c r="G5" s="187"/>
      <c r="H5" s="187"/>
      <c r="I5" s="187"/>
      <c r="J5" s="187"/>
      <c r="K5" s="187"/>
      <c r="L5" s="187"/>
      <c r="M5" s="301"/>
      <c r="N5" s="150"/>
      <c r="O5" s="187"/>
      <c r="P5" s="150"/>
      <c r="Q5" s="187"/>
    </row>
    <row r="6" spans="1:33" ht="27.95" customHeight="1" x14ac:dyDescent="0.25">
      <c r="A6" s="168" t="s">
        <v>56</v>
      </c>
      <c r="B6" s="191">
        <v>595986.61599999934</v>
      </c>
      <c r="C6" s="192">
        <v>575965.5770000004</v>
      </c>
      <c r="D6" s="192">
        <v>544011.29100000043</v>
      </c>
      <c r="E6" s="192">
        <v>614380.20499999926</v>
      </c>
      <c r="F6" s="192">
        <v>656918.26000000106</v>
      </c>
      <c r="G6" s="192">
        <v>703504.83500000078</v>
      </c>
      <c r="H6" s="192">
        <v>720793.56200000143</v>
      </c>
      <c r="I6" s="192">
        <v>726284.80299999879</v>
      </c>
      <c r="J6" s="192">
        <f>'2'!AM19</f>
        <v>735533.90500000014</v>
      </c>
      <c r="K6" s="192">
        <f>'2'!AN19</f>
        <v>723670.50300000003</v>
      </c>
      <c r="L6" s="188">
        <v>779036.33099999977</v>
      </c>
      <c r="M6" s="149"/>
      <c r="N6" s="172">
        <f>SUM('2'!AO7:AO9)</f>
        <v>163681.75799999991</v>
      </c>
      <c r="O6" s="188">
        <f>SUM('2'!AP7:AP9)</f>
        <v>176852.71700000003</v>
      </c>
      <c r="P6" s="169">
        <f>SUM('2'!AN10:AN18,'2'!AO7:AO9)</f>
        <v>737798.81799999985</v>
      </c>
      <c r="Q6" s="188">
        <f>SUM('2'!AO10:AO18,'2'!AP7:AP9)</f>
        <v>792339.42399999977</v>
      </c>
      <c r="X6" s="151"/>
      <c r="Y6" s="151" t="s">
        <v>57</v>
      </c>
      <c r="Z6" s="151"/>
      <c r="AA6" s="151"/>
      <c r="AB6" s="151" t="s">
        <v>58</v>
      </c>
      <c r="AC6" s="151"/>
      <c r="AD6" s="151"/>
      <c r="AE6" s="151" t="s">
        <v>59</v>
      </c>
      <c r="AF6" s="151"/>
      <c r="AG6" s="151"/>
    </row>
    <row r="7" spans="1:33" ht="27.95" customHeight="1" thickBot="1" x14ac:dyDescent="0.3">
      <c r="A7" s="171" t="s">
        <v>60</v>
      </c>
      <c r="B7" s="193"/>
      <c r="C7" s="194">
        <f t="shared" ref="C7:L7" si="0">(C6-B6)/B6</f>
        <v>-3.3593101694751756E-2</v>
      </c>
      <c r="D7" s="194">
        <f t="shared" si="0"/>
        <v>-5.547950654696842E-2</v>
      </c>
      <c r="E7" s="194">
        <f t="shared" si="0"/>
        <v>0.12935193655750571</v>
      </c>
      <c r="F7" s="194">
        <f t="shared" si="0"/>
        <v>6.9237346278111039E-2</v>
      </c>
      <c r="G7" s="194">
        <f t="shared" si="0"/>
        <v>7.0916851968766473E-2</v>
      </c>
      <c r="H7" s="194">
        <f t="shared" si="0"/>
        <v>2.4575136004574345E-2</v>
      </c>
      <c r="I7" s="194">
        <f t="shared" si="0"/>
        <v>7.6183269239540599E-3</v>
      </c>
      <c r="J7" s="194">
        <f t="shared" si="0"/>
        <v>1.2734814169037992E-2</v>
      </c>
      <c r="K7" s="194">
        <f t="shared" si="0"/>
        <v>-1.6128966889704582E-2</v>
      </c>
      <c r="L7" s="83">
        <f t="shared" si="0"/>
        <v>7.6506956923736533E-2</v>
      </c>
      <c r="M7" s="1"/>
      <c r="N7" s="175"/>
      <c r="O7" s="83">
        <f>(O6-N6)/N6</f>
        <v>8.0466871574046306E-2</v>
      </c>
      <c r="P7" s="1"/>
      <c r="Q7" s="83">
        <f>(Q6-P6)/P6</f>
        <v>7.3923412005249267E-2</v>
      </c>
      <c r="X7" s="151"/>
      <c r="Y7" s="151">
        <v>2012</v>
      </c>
      <c r="Z7" s="151">
        <v>2013</v>
      </c>
      <c r="AA7" s="151"/>
      <c r="AB7" s="151">
        <v>2012</v>
      </c>
      <c r="AC7" s="151">
        <v>2013</v>
      </c>
      <c r="AD7" s="151"/>
      <c r="AE7" s="151">
        <v>2012</v>
      </c>
      <c r="AF7" s="151">
        <v>2013</v>
      </c>
      <c r="AG7" s="151"/>
    </row>
    <row r="8" spans="1:33" ht="27.95" customHeight="1" x14ac:dyDescent="0.25">
      <c r="A8" s="168" t="s">
        <v>61</v>
      </c>
      <c r="B8" s="191">
        <v>63256.660999999986</v>
      </c>
      <c r="C8" s="192">
        <v>80362.627999999997</v>
      </c>
      <c r="D8" s="192">
        <v>79098.747999999992</v>
      </c>
      <c r="E8" s="192">
        <v>89493.364999999991</v>
      </c>
      <c r="F8" s="192">
        <v>81914.569000000003</v>
      </c>
      <c r="G8" s="192">
        <v>86371.3</v>
      </c>
      <c r="H8" s="192">
        <v>122399.00100000002</v>
      </c>
      <c r="I8" s="192">
        <v>125153.99100000001</v>
      </c>
      <c r="J8" s="192">
        <f>'2'!AC19</f>
        <v>116754.90900000001</v>
      </c>
      <c r="K8" s="192">
        <f>'2'!AD19</f>
        <v>109963.90500000001</v>
      </c>
      <c r="L8" s="188">
        <f>'2'!AE19</f>
        <v>135113.67599999998</v>
      </c>
      <c r="M8" s="149"/>
      <c r="N8" s="172">
        <f>SUM('2'!AE7:AE9)</f>
        <v>29549.818999999989</v>
      </c>
      <c r="O8" s="188">
        <f>SUM('2'!AF7:AF9)</f>
        <v>28263.24500000001</v>
      </c>
      <c r="P8" s="169">
        <f>SUM('2'!AD10:AD18,'2'!AE7:AE9)</f>
        <v>115174.17799999999</v>
      </c>
      <c r="Q8" s="188">
        <f>SUM('2'!AE10:AE18,'2'!AF7:AF9)</f>
        <v>133827.10200000001</v>
      </c>
      <c r="X8" s="151" t="s">
        <v>62</v>
      </c>
      <c r="Y8" s="151"/>
      <c r="Z8" s="156"/>
      <c r="AA8" s="151"/>
      <c r="AB8" s="156"/>
      <c r="AC8" s="156"/>
      <c r="AD8" s="151"/>
      <c r="AE8" s="151"/>
      <c r="AF8" s="156" t="e">
        <f>#REF!-#REF!</f>
        <v>#REF!</v>
      </c>
      <c r="AG8" s="151"/>
    </row>
    <row r="9" spans="1:33" ht="27.95" customHeight="1" thickBot="1" x14ac:dyDescent="0.3">
      <c r="A9" s="170" t="s">
        <v>60</v>
      </c>
      <c r="B9" s="195"/>
      <c r="C9" s="196">
        <f t="shared" ref="C9:L9" si="1">(C8-B8)/B8</f>
        <v>0.2704215924390953</v>
      </c>
      <c r="D9" s="196">
        <f t="shared" si="1"/>
        <v>-1.5727210912017519E-2</v>
      </c>
      <c r="E9" s="196">
        <f t="shared" si="1"/>
        <v>0.13141316724760296</v>
      </c>
      <c r="F9" s="196">
        <f t="shared" si="1"/>
        <v>-8.4685563002352054E-2</v>
      </c>
      <c r="G9" s="196">
        <f t="shared" si="1"/>
        <v>5.4407061581438577E-2</v>
      </c>
      <c r="H9" s="196">
        <f t="shared" si="1"/>
        <v>0.41712583925447472</v>
      </c>
      <c r="I9" s="196">
        <f t="shared" si="1"/>
        <v>2.250827194251357E-2</v>
      </c>
      <c r="J9" s="196">
        <f t="shared" si="1"/>
        <v>-6.7109981334913998E-2</v>
      </c>
      <c r="K9" s="196">
        <f t="shared" si="1"/>
        <v>-5.8164612162046221E-2</v>
      </c>
      <c r="L9" s="86">
        <f t="shared" si="1"/>
        <v>0.22870932966594776</v>
      </c>
      <c r="M9" s="16"/>
      <c r="N9" s="173"/>
      <c r="O9" s="86">
        <f>(O8-N8)/N8</f>
        <v>-4.3539149935232405E-2</v>
      </c>
      <c r="P9" s="406"/>
      <c r="Q9" s="86">
        <f>(Q8-P8)/P8</f>
        <v>0.16195404494226154</v>
      </c>
      <c r="X9" s="151" t="s">
        <v>63</v>
      </c>
      <c r="Y9" s="151"/>
      <c r="Z9" s="156"/>
      <c r="AA9" s="151"/>
      <c r="AB9" s="156"/>
      <c r="AC9" s="156"/>
      <c r="AD9" s="151"/>
      <c r="AE9" s="151"/>
      <c r="AF9" s="156" t="e">
        <f>#REF!-#REF!</f>
        <v>#REF!</v>
      </c>
      <c r="AG9" s="151"/>
    </row>
    <row r="10" spans="1:33" ht="27.95" customHeight="1" x14ac:dyDescent="0.25">
      <c r="A10" s="14" t="s">
        <v>64</v>
      </c>
      <c r="B10" s="197">
        <f>(B6-B8)</f>
        <v>532729.95499999938</v>
      </c>
      <c r="C10" s="198">
        <f t="shared" ref="C10:L10" si="2">(C6-C8)</f>
        <v>495602.94900000037</v>
      </c>
      <c r="D10" s="198">
        <f t="shared" si="2"/>
        <v>464912.54300000041</v>
      </c>
      <c r="E10" s="198">
        <f t="shared" si="2"/>
        <v>524886.83999999927</v>
      </c>
      <c r="F10" s="198">
        <f t="shared" si="2"/>
        <v>575003.69100000104</v>
      </c>
      <c r="G10" s="198">
        <f t="shared" si="2"/>
        <v>617133.53500000073</v>
      </c>
      <c r="H10" s="198">
        <f t="shared" si="2"/>
        <v>598394.56100000138</v>
      </c>
      <c r="I10" s="198">
        <f t="shared" si="2"/>
        <v>601130.81199999875</v>
      </c>
      <c r="J10" s="198">
        <f t="shared" si="2"/>
        <v>618778.99600000016</v>
      </c>
      <c r="K10" s="198">
        <f t="shared" si="2"/>
        <v>613706.598</v>
      </c>
      <c r="L10" s="189">
        <f t="shared" si="2"/>
        <v>643922.6549999998</v>
      </c>
      <c r="M10" s="1"/>
      <c r="N10" s="174">
        <f>N6-N8</f>
        <v>134131.93899999993</v>
      </c>
      <c r="O10" s="189">
        <f>O6-O8</f>
        <v>148589.47200000001</v>
      </c>
      <c r="P10" s="3">
        <f>P6-P8</f>
        <v>622624.6399999999</v>
      </c>
      <c r="Q10" s="189">
        <f>Q6-Q8</f>
        <v>658512.32199999969</v>
      </c>
      <c r="X10" s="151" t="s">
        <v>65</v>
      </c>
      <c r="Y10" s="151"/>
      <c r="Z10" s="156"/>
      <c r="AA10" s="151"/>
      <c r="AB10" s="156"/>
      <c r="AC10" s="156"/>
      <c r="AD10" s="151"/>
      <c r="AE10" s="151"/>
      <c r="AF10" s="156" t="e">
        <f>#REF!-#REF!</f>
        <v>#REF!</v>
      </c>
      <c r="AG10" s="151"/>
    </row>
    <row r="11" spans="1:33" ht="27.95" customHeight="1" thickBot="1" x14ac:dyDescent="0.3">
      <c r="A11" s="170" t="s">
        <v>60</v>
      </c>
      <c r="B11" s="195"/>
      <c r="C11" s="196">
        <f t="shared" ref="C11:L11" si="3">(C10-B10)/B10</f>
        <v>-6.9691981183973503E-2</v>
      </c>
      <c r="D11" s="196">
        <f t="shared" si="3"/>
        <v>-6.1925390197789032E-2</v>
      </c>
      <c r="E11" s="196">
        <f t="shared" si="3"/>
        <v>0.12900124529442691</v>
      </c>
      <c r="F11" s="196">
        <f t="shared" si="3"/>
        <v>9.5481248872617649E-2</v>
      </c>
      <c r="G11" s="196">
        <f t="shared" si="3"/>
        <v>7.3268823590907375E-2</v>
      </c>
      <c r="H11" s="196">
        <f t="shared" si="3"/>
        <v>-3.0364536906909986E-2</v>
      </c>
      <c r="I11" s="196">
        <f t="shared" si="3"/>
        <v>4.5726535271722896E-3</v>
      </c>
      <c r="J11" s="196">
        <f t="shared" si="3"/>
        <v>2.9358308786875894E-2</v>
      </c>
      <c r="K11" s="196">
        <f t="shared" si="3"/>
        <v>-8.1974307996714214E-3</v>
      </c>
      <c r="L11" s="86">
        <f t="shared" si="3"/>
        <v>4.9235346496958793E-2</v>
      </c>
      <c r="M11" s="16"/>
      <c r="N11" s="173"/>
      <c r="O11" s="86">
        <f>(O10-N10)/N10</f>
        <v>0.1077859092158512</v>
      </c>
      <c r="P11" s="406"/>
      <c r="Q11" s="86">
        <f>(Q10-P10)/P10</f>
        <v>5.7639353945259542E-2</v>
      </c>
      <c r="X11" s="151" t="s">
        <v>66</v>
      </c>
      <c r="Y11" s="151"/>
      <c r="Z11" s="156"/>
      <c r="AA11" s="151"/>
      <c r="AB11" s="156"/>
      <c r="AC11" s="156"/>
      <c r="AD11" s="151"/>
      <c r="AE11" s="151"/>
      <c r="AF11" s="156" t="e">
        <f>#REF!-#REF!</f>
        <v>#REF!</v>
      </c>
      <c r="AG11" s="151"/>
    </row>
    <row r="12" spans="1:33" ht="27.95" hidden="1" customHeight="1" thickBot="1" x14ac:dyDescent="0.3">
      <c r="A12" s="157" t="s">
        <v>67</v>
      </c>
      <c r="B12" s="199">
        <f>(B6/B8)</f>
        <v>9.4217210737695982</v>
      </c>
      <c r="C12" s="200">
        <f t="shared" ref="C12:O12" si="4">(C6/C8)</f>
        <v>7.1670824030294336</v>
      </c>
      <c r="D12" s="200">
        <f t="shared" si="4"/>
        <v>6.8776220200097287</v>
      </c>
      <c r="E12" s="200">
        <f t="shared" si="4"/>
        <v>6.8650922333739413</v>
      </c>
      <c r="F12" s="201">
        <f t="shared" si="4"/>
        <v>8.0195533959288863</v>
      </c>
      <c r="G12" s="201"/>
      <c r="H12" s="201"/>
      <c r="I12" s="201"/>
      <c r="J12" s="201"/>
      <c r="K12" s="201"/>
      <c r="L12" s="201"/>
      <c r="M12" s="155"/>
      <c r="N12" s="154">
        <f t="shared" si="4"/>
        <v>5.5391797154493565</v>
      </c>
      <c r="O12" s="190">
        <f t="shared" si="4"/>
        <v>6.2573394173245136</v>
      </c>
      <c r="P12" s="154">
        <f>P6/P8</f>
        <v>6.4059395153660219</v>
      </c>
      <c r="Q12" s="190">
        <f>Q6/Q8</f>
        <v>5.9206200549721215</v>
      </c>
      <c r="X12" s="151" t="s">
        <v>68</v>
      </c>
      <c r="Y12" s="151"/>
      <c r="Z12" s="156"/>
      <c r="AA12" s="151"/>
      <c r="AB12" s="156"/>
      <c r="AC12" s="156"/>
      <c r="AD12" s="151"/>
      <c r="AE12" s="151"/>
      <c r="AF12" s="156" t="e">
        <f>#REF!-#REF!</f>
        <v>#REF!</v>
      </c>
      <c r="AG12" s="151"/>
    </row>
    <row r="13" spans="1:33" ht="30" customHeight="1" thickBot="1" x14ac:dyDescent="0.3">
      <c r="Q13" s="65"/>
      <c r="X13" s="151" t="s">
        <v>69</v>
      </c>
      <c r="Y13" s="151"/>
      <c r="Z13" s="156"/>
      <c r="AA13" s="151"/>
      <c r="AB13" s="156"/>
      <c r="AC13" s="156"/>
      <c r="AD13" s="151"/>
      <c r="AE13" s="151"/>
      <c r="AF13" s="156" t="e">
        <f>#REF!-#REF!</f>
        <v>#REF!</v>
      </c>
      <c r="AG13" s="151"/>
    </row>
    <row r="14" spans="1:33" ht="22.5" customHeight="1" x14ac:dyDescent="0.25">
      <c r="A14" s="355" t="s">
        <v>2</v>
      </c>
      <c r="B14" s="357">
        <v>2007</v>
      </c>
      <c r="C14" s="348">
        <v>2008</v>
      </c>
      <c r="D14" s="348">
        <v>2009</v>
      </c>
      <c r="E14" s="348">
        <v>2010</v>
      </c>
      <c r="F14" s="348">
        <v>2011</v>
      </c>
      <c r="G14" s="348">
        <v>2012</v>
      </c>
      <c r="H14" s="348">
        <v>2013</v>
      </c>
      <c r="I14" s="348">
        <v>2014</v>
      </c>
      <c r="J14" s="348">
        <v>2015</v>
      </c>
      <c r="K14" s="352">
        <v>2016</v>
      </c>
      <c r="L14" s="350">
        <v>2017</v>
      </c>
      <c r="M14" s="203" t="s">
        <v>55</v>
      </c>
      <c r="N14" s="354" t="str">
        <f>N3</f>
        <v>Jan - Mar</v>
      </c>
      <c r="O14" s="407"/>
      <c r="P14" s="409" t="s">
        <v>223</v>
      </c>
      <c r="Q14" s="404"/>
      <c r="X14" s="151" t="s">
        <v>70</v>
      </c>
      <c r="Y14" s="151"/>
      <c r="Z14" s="156"/>
      <c r="AA14" s="151"/>
      <c r="AB14" s="156"/>
      <c r="AC14" s="156"/>
      <c r="AD14" s="151"/>
      <c r="AE14" s="151"/>
      <c r="AF14" s="156" t="e">
        <f>#REF!-#REF!</f>
        <v>#REF!</v>
      </c>
      <c r="AG14" s="151"/>
    </row>
    <row r="15" spans="1:33" ht="31.5" customHeight="1" thickBot="1" x14ac:dyDescent="0.3">
      <c r="A15" s="356"/>
      <c r="B15" s="358"/>
      <c r="C15" s="349"/>
      <c r="D15" s="349"/>
      <c r="E15" s="349"/>
      <c r="F15" s="349"/>
      <c r="G15" s="349"/>
      <c r="H15" s="349"/>
      <c r="I15" s="349"/>
      <c r="J15" s="349"/>
      <c r="K15" s="353"/>
      <c r="L15" s="351"/>
      <c r="M15" s="204" t="str">
        <f>M4</f>
        <v>2007/2017</v>
      </c>
      <c r="N15" s="202">
        <f>N4</f>
        <v>2017</v>
      </c>
      <c r="O15" s="408">
        <f>O4</f>
        <v>2018</v>
      </c>
      <c r="P15" s="410" t="str">
        <f>P4</f>
        <v>abr 16 a mar 17</v>
      </c>
      <c r="Q15" s="405" t="str">
        <f>Q4</f>
        <v>abr 17 a mar 18</v>
      </c>
      <c r="X15" s="151" t="s">
        <v>71</v>
      </c>
      <c r="Y15" s="151"/>
      <c r="Z15" s="156"/>
      <c r="AA15" s="151"/>
      <c r="AB15" s="156"/>
      <c r="AC15" s="156"/>
      <c r="AD15" s="151"/>
      <c r="AE15" s="151"/>
      <c r="AF15" s="156" t="e">
        <f>#REF!-#REF!</f>
        <v>#REF!</v>
      </c>
      <c r="AG15" s="151"/>
    </row>
    <row r="16" spans="1:33" s="151" customFormat="1" ht="3" customHeight="1" thickBot="1" x14ac:dyDescent="0.3">
      <c r="A16" s="150"/>
      <c r="B16" s="187">
        <v>2007</v>
      </c>
      <c r="C16" s="187">
        <v>2008</v>
      </c>
      <c r="D16" s="187">
        <v>2009</v>
      </c>
      <c r="E16" s="187">
        <v>2010</v>
      </c>
      <c r="F16" s="187">
        <v>2011</v>
      </c>
      <c r="G16" s="187"/>
      <c r="H16" s="187"/>
      <c r="I16" s="187"/>
      <c r="J16" s="187"/>
      <c r="K16" s="187"/>
      <c r="L16" s="300"/>
      <c r="M16" s="167"/>
      <c r="N16" s="150"/>
      <c r="O16" s="187"/>
      <c r="P16" s="150"/>
      <c r="Q16" s="187"/>
      <c r="X16" s="151" t="s">
        <v>72</v>
      </c>
      <c r="Z16" s="156"/>
      <c r="AB16" s="156"/>
      <c r="AC16" s="156"/>
      <c r="AF16" s="156" t="e">
        <f>#REF!-#REF!</f>
        <v>#REF!</v>
      </c>
    </row>
    <row r="17" spans="1:33" ht="27.75" customHeight="1" x14ac:dyDescent="0.25">
      <c r="A17" s="168" t="s">
        <v>56</v>
      </c>
      <c r="B17" s="191">
        <v>392293.98699999956</v>
      </c>
      <c r="C17" s="192">
        <v>370979.67800000019</v>
      </c>
      <c r="D17" s="192">
        <v>344221.9980000002</v>
      </c>
      <c r="E17" s="192">
        <v>386156.65199999954</v>
      </c>
      <c r="F17" s="192">
        <v>390987.57199999987</v>
      </c>
      <c r="G17" s="192">
        <v>406026.91199999966</v>
      </c>
      <c r="H17" s="192">
        <v>407591.94099999947</v>
      </c>
      <c r="I17" s="192">
        <v>406953.16899999988</v>
      </c>
      <c r="J17" s="192">
        <f>'2'!AM41</f>
        <v>421887.39099999977</v>
      </c>
      <c r="K17" s="296">
        <f>'2'!AN41</f>
        <v>430937.23899999994</v>
      </c>
      <c r="L17" s="188">
        <v>442975.94799999986</v>
      </c>
      <c r="M17" s="149"/>
      <c r="N17" s="172">
        <f>SUM('2'!AO29:AO31)</f>
        <v>89576.707999999926</v>
      </c>
      <c r="O17" s="188">
        <f>SUM('2'!AP29:AP31)</f>
        <v>100500.61900000001</v>
      </c>
      <c r="P17" s="169">
        <f>SUM('2'!AN32:AN40,'2'!AO29:AO31)</f>
        <v>429566.31099999987</v>
      </c>
      <c r="Q17" s="188">
        <f>SUM('2'!AO32:AO40,'2'!AP29:AP31)</f>
        <v>454031.76899999985</v>
      </c>
      <c r="X17" s="151" t="s">
        <v>73</v>
      </c>
      <c r="Y17" s="151"/>
      <c r="Z17" s="156"/>
      <c r="AA17" s="151"/>
      <c r="AB17" s="156"/>
      <c r="AC17" s="156"/>
      <c r="AD17" s="151"/>
      <c r="AE17" s="151"/>
      <c r="AF17" s="156" t="e">
        <f>#REF!-#REF!</f>
        <v>#REF!</v>
      </c>
      <c r="AG17" s="151"/>
    </row>
    <row r="18" spans="1:33" ht="27.75" customHeight="1" thickBot="1" x14ac:dyDescent="0.3">
      <c r="A18" s="171" t="s">
        <v>60</v>
      </c>
      <c r="B18" s="193"/>
      <c r="C18" s="194">
        <f t="shared" ref="C18:I18" si="5">(C17-B17)/B17</f>
        <v>-5.4332489679479568E-2</v>
      </c>
      <c r="D18" s="194">
        <f t="shared" si="5"/>
        <v>-7.2127077537654183E-2</v>
      </c>
      <c r="E18" s="194">
        <f t="shared" si="5"/>
        <v>0.12182444539758704</v>
      </c>
      <c r="F18" s="194">
        <f t="shared" si="5"/>
        <v>1.2510259696368868E-2</v>
      </c>
      <c r="G18" s="194">
        <f t="shared" si="5"/>
        <v>3.8465007782906707E-2</v>
      </c>
      <c r="H18" s="194">
        <f t="shared" si="5"/>
        <v>3.8544957335237108E-3</v>
      </c>
      <c r="I18" s="194">
        <f t="shared" si="5"/>
        <v>-1.567185058743815E-3</v>
      </c>
      <c r="J18" s="194">
        <f t="shared" ref="J18" si="6">(J17-I17)/I17</f>
        <v>3.6697642720653928E-2</v>
      </c>
      <c r="K18" s="277">
        <f t="shared" ref="K18:L18" si="7">(K17-J17)/J17</f>
        <v>2.1450861516741034E-2</v>
      </c>
      <c r="L18" s="83">
        <f t="shared" si="7"/>
        <v>2.793610742004108E-2</v>
      </c>
      <c r="M18" s="1"/>
      <c r="N18" s="175"/>
      <c r="O18" s="83">
        <f>(O17-N17)/N17</f>
        <v>0.12195035120067249</v>
      </c>
      <c r="P18" s="1"/>
      <c r="Q18" s="83">
        <f>(Q17-P17)/P17</f>
        <v>5.6953856421017128E-2</v>
      </c>
      <c r="X18" s="151" t="s">
        <v>74</v>
      </c>
      <c r="Y18" s="151"/>
      <c r="Z18" s="156"/>
      <c r="AA18" s="151"/>
      <c r="AB18" s="156"/>
      <c r="AC18" s="156"/>
      <c r="AD18" s="151"/>
      <c r="AE18" s="151"/>
      <c r="AF18" s="156" t="e">
        <f>#REF!-#REF!</f>
        <v>#REF!</v>
      </c>
      <c r="AG18" s="151"/>
    </row>
    <row r="19" spans="1:33" ht="27.75" customHeight="1" x14ac:dyDescent="0.25">
      <c r="A19" s="168" t="s">
        <v>61</v>
      </c>
      <c r="B19" s="191">
        <v>62681.055999999982</v>
      </c>
      <c r="C19" s="192">
        <v>79621.592999999993</v>
      </c>
      <c r="D19" s="192">
        <v>77709.866999999998</v>
      </c>
      <c r="E19" s="192">
        <v>88593.929000000004</v>
      </c>
      <c r="F19" s="192">
        <v>80744.22</v>
      </c>
      <c r="G19" s="192">
        <v>85348.562999999995</v>
      </c>
      <c r="H19" s="192">
        <v>121368.93500000001</v>
      </c>
      <c r="I19" s="192">
        <v>124143.97100000002</v>
      </c>
      <c r="J19" s="192">
        <f>'2'!AC41</f>
        <v>115571.70700000001</v>
      </c>
      <c r="K19" s="296">
        <f>'2'!AD41</f>
        <v>108842.355</v>
      </c>
      <c r="L19" s="188">
        <f>'2'!AE41</f>
        <v>134086.476</v>
      </c>
      <c r="M19" s="149"/>
      <c r="N19" s="172">
        <f>SUM('2'!AE29:AE31)</f>
        <v>29156.747999999992</v>
      </c>
      <c r="O19" s="188">
        <f>SUM('2'!AF29:AF31)</f>
        <v>27955.794000000002</v>
      </c>
      <c r="P19" s="169">
        <f>SUM('2'!AD32:AD40,'2'!AE29:AE31)</f>
        <v>113889.507</v>
      </c>
      <c r="Q19" s="188">
        <f>SUM('2'!AE32:AE40,'2'!AF29:AF31)</f>
        <v>132885.52200000003</v>
      </c>
      <c r="X19" s="151" t="s">
        <v>75</v>
      </c>
      <c r="Y19" s="151"/>
      <c r="Z19" s="156"/>
      <c r="AA19" s="151"/>
      <c r="AB19" s="156"/>
      <c r="AC19" s="156"/>
      <c r="AD19" s="151"/>
      <c r="AE19" s="151"/>
      <c r="AF19" s="156" t="e">
        <f>#REF!-#REF!</f>
        <v>#REF!</v>
      </c>
      <c r="AG19" s="151"/>
    </row>
    <row r="20" spans="1:33" ht="27.75" customHeight="1" thickBot="1" x14ac:dyDescent="0.3">
      <c r="A20" s="170" t="s">
        <v>60</v>
      </c>
      <c r="B20" s="195"/>
      <c r="C20" s="196">
        <f t="shared" ref="C20:I20" si="8">(C19-B19)/B19</f>
        <v>0.27026566048919176</v>
      </c>
      <c r="D20" s="196">
        <f t="shared" si="8"/>
        <v>-2.4010145087149853E-2</v>
      </c>
      <c r="E20" s="196">
        <f t="shared" si="8"/>
        <v>0.14006023199087453</v>
      </c>
      <c r="F20" s="196">
        <f t="shared" si="8"/>
        <v>-8.860323826477999E-2</v>
      </c>
      <c r="G20" s="196">
        <f t="shared" si="8"/>
        <v>5.702380925842114E-2</v>
      </c>
      <c r="H20" s="196">
        <f t="shared" si="8"/>
        <v>0.42203841205856063</v>
      </c>
      <c r="I20" s="196">
        <f t="shared" si="8"/>
        <v>2.2864466924753087E-2</v>
      </c>
      <c r="J20" s="196">
        <f t="shared" ref="J20" si="9">(J19-I19)/I19</f>
        <v>-6.9050989193828904E-2</v>
      </c>
      <c r="K20" s="297">
        <f t="shared" ref="K20:L20" si="10">(K19-J19)/J19</f>
        <v>-5.8226638462647376E-2</v>
      </c>
      <c r="L20" s="86">
        <f t="shared" si="10"/>
        <v>0.23193288127585993</v>
      </c>
      <c r="M20" s="16"/>
      <c r="N20" s="173"/>
      <c r="O20" s="86">
        <f>(O19-N19)/N19</f>
        <v>-4.1189572993531064E-2</v>
      </c>
      <c r="P20" s="406"/>
      <c r="Q20" s="86">
        <f>(Q19-P19)/P19</f>
        <v>0.16679337280826081</v>
      </c>
    </row>
    <row r="21" spans="1:33" ht="27.75" customHeight="1" x14ac:dyDescent="0.25">
      <c r="A21" s="14" t="s">
        <v>64</v>
      </c>
      <c r="B21" s="197">
        <f>B17-B19</f>
        <v>329612.93099999957</v>
      </c>
      <c r="C21" s="198">
        <f t="shared" ref="C21:L21" si="11">C17-C19</f>
        <v>291358.0850000002</v>
      </c>
      <c r="D21" s="198">
        <f t="shared" si="11"/>
        <v>266512.13100000017</v>
      </c>
      <c r="E21" s="198">
        <f t="shared" si="11"/>
        <v>297562.72299999953</v>
      </c>
      <c r="F21" s="198">
        <f t="shared" si="11"/>
        <v>310243.35199999984</v>
      </c>
      <c r="G21" s="198">
        <f t="shared" si="11"/>
        <v>320678.3489999997</v>
      </c>
      <c r="H21" s="198">
        <f t="shared" si="11"/>
        <v>286223.00599999947</v>
      </c>
      <c r="I21" s="198">
        <f t="shared" si="11"/>
        <v>282809.19799999986</v>
      </c>
      <c r="J21" s="198">
        <f t="shared" si="11"/>
        <v>306315.68399999978</v>
      </c>
      <c r="K21" s="298">
        <f t="shared" si="11"/>
        <v>322094.88399999996</v>
      </c>
      <c r="L21" s="189">
        <f t="shared" si="11"/>
        <v>308889.47199999983</v>
      </c>
      <c r="M21" s="1"/>
      <c r="N21" s="174">
        <f>N17-N19</f>
        <v>60419.959999999934</v>
      </c>
      <c r="O21" s="189">
        <f>O17-O19</f>
        <v>72544.825000000012</v>
      </c>
      <c r="P21" s="3">
        <f>P17-P19</f>
        <v>315676.80399999989</v>
      </c>
      <c r="Q21" s="189">
        <f>Q17-Q19</f>
        <v>321146.24699999986</v>
      </c>
    </row>
    <row r="22" spans="1:33" ht="27.75" customHeight="1" thickBot="1" x14ac:dyDescent="0.3">
      <c r="A22" s="170" t="s">
        <v>60</v>
      </c>
      <c r="B22" s="195"/>
      <c r="C22" s="196">
        <f t="shared" ref="C22:I22" si="12">(C21-B21)/B21</f>
        <v>-0.11605990664243518</v>
      </c>
      <c r="D22" s="196">
        <f t="shared" si="12"/>
        <v>-8.5276349890891168E-2</v>
      </c>
      <c r="E22" s="196">
        <f t="shared" si="12"/>
        <v>0.11650723696325607</v>
      </c>
      <c r="F22" s="196">
        <f t="shared" si="12"/>
        <v>4.2614978355337625E-2</v>
      </c>
      <c r="G22" s="196">
        <f t="shared" si="12"/>
        <v>3.3634877049677644E-2</v>
      </c>
      <c r="H22" s="196">
        <f t="shared" si="12"/>
        <v>-0.10744518021701634</v>
      </c>
      <c r="I22" s="196">
        <f t="shared" si="12"/>
        <v>-1.1927091563001816E-2</v>
      </c>
      <c r="J22" s="196">
        <f t="shared" ref="J22" si="13">(J21-I21)/I21</f>
        <v>8.3117827023433413E-2</v>
      </c>
      <c r="K22" s="297">
        <f t="shared" ref="K22:L22" si="14">(K21-J21)/J21</f>
        <v>5.1512869971098829E-2</v>
      </c>
      <c r="L22" s="86">
        <f t="shared" si="14"/>
        <v>-4.099851520771168E-2</v>
      </c>
      <c r="M22" s="16"/>
      <c r="N22" s="173"/>
      <c r="O22" s="86">
        <f>(O21-N21)/N21</f>
        <v>0.20067648174543795</v>
      </c>
      <c r="P22" s="406"/>
      <c r="Q22" s="86">
        <f>(Q21-P21)/P21</f>
        <v>1.7326084560840817E-2</v>
      </c>
    </row>
    <row r="23" spans="1:33" ht="27.75" hidden="1" customHeight="1" thickBot="1" x14ac:dyDescent="0.3">
      <c r="A23" s="157" t="s">
        <v>67</v>
      </c>
      <c r="B23" s="199">
        <f>(B17/B19)</f>
        <v>6.2585733558796406</v>
      </c>
      <c r="C23" s="200">
        <f>(C17/C19)</f>
        <v>4.6592847997904316</v>
      </c>
      <c r="D23" s="200">
        <f>(D17/D19)</f>
        <v>4.4295790391714371</v>
      </c>
      <c r="E23" s="200">
        <f>(E17/E19)</f>
        <v>4.358725889671283</v>
      </c>
      <c r="F23" s="201">
        <f>(F17/F19)</f>
        <v>4.8422979626281588</v>
      </c>
      <c r="G23" s="201"/>
      <c r="H23" s="201"/>
      <c r="I23" s="201"/>
      <c r="J23" s="201"/>
      <c r="K23" s="201"/>
      <c r="L23" s="201"/>
      <c r="M23" s="155"/>
      <c r="N23" s="154">
        <f>(N17/N19)</f>
        <v>3.0722461915162813</v>
      </c>
      <c r="O23" s="190">
        <f>(O17/O19)</f>
        <v>3.5949835300689368</v>
      </c>
      <c r="P23" s="154">
        <f>P17/P19</f>
        <v>3.7717812844689886</v>
      </c>
      <c r="Q23" s="190">
        <f>Q17/Q19</f>
        <v>3.4167135905143962</v>
      </c>
    </row>
    <row r="24" spans="1:33" ht="30" customHeight="1" thickBot="1" x14ac:dyDescent="0.3">
      <c r="Q24" s="65"/>
    </row>
    <row r="25" spans="1:33" ht="22.5" customHeight="1" x14ac:dyDescent="0.25">
      <c r="A25" s="355" t="s">
        <v>16</v>
      </c>
      <c r="B25" s="357">
        <v>2007</v>
      </c>
      <c r="C25" s="348">
        <v>2008</v>
      </c>
      <c r="D25" s="348">
        <v>2009</v>
      </c>
      <c r="E25" s="348">
        <v>2010</v>
      </c>
      <c r="F25" s="348">
        <v>2011</v>
      </c>
      <c r="G25" s="348">
        <v>2012</v>
      </c>
      <c r="H25" s="348">
        <v>2013</v>
      </c>
      <c r="I25" s="348">
        <v>2014</v>
      </c>
      <c r="J25" s="348">
        <v>2015</v>
      </c>
      <c r="K25" s="352">
        <v>2016</v>
      </c>
      <c r="L25" s="350">
        <v>2017</v>
      </c>
      <c r="M25" s="203" t="s">
        <v>55</v>
      </c>
      <c r="N25" s="354" t="str">
        <f>N14</f>
        <v>Jan - Mar</v>
      </c>
      <c r="O25" s="407"/>
      <c r="P25" s="409" t="s">
        <v>223</v>
      </c>
      <c r="Q25" s="404"/>
    </row>
    <row r="26" spans="1:33" ht="31.5" customHeight="1" thickBot="1" x14ac:dyDescent="0.3">
      <c r="A26" s="356"/>
      <c r="B26" s="358"/>
      <c r="C26" s="349"/>
      <c r="D26" s="349"/>
      <c r="E26" s="349"/>
      <c r="F26" s="349"/>
      <c r="G26" s="349"/>
      <c r="H26" s="349"/>
      <c r="I26" s="349"/>
      <c r="J26" s="349"/>
      <c r="K26" s="353"/>
      <c r="L26" s="351"/>
      <c r="M26" s="204" t="str">
        <f>M4</f>
        <v>2007/2017</v>
      </c>
      <c r="N26" s="202">
        <f>N4</f>
        <v>2017</v>
      </c>
      <c r="O26" s="408">
        <f>O4</f>
        <v>2018</v>
      </c>
      <c r="P26" s="410" t="str">
        <f>P4</f>
        <v>abr 16 a mar 17</v>
      </c>
      <c r="Q26" s="405" t="str">
        <f>Q4</f>
        <v>abr 17 a mar 18</v>
      </c>
    </row>
    <row r="27" spans="1:33" s="151" customFormat="1" ht="3" customHeight="1" thickBot="1" x14ac:dyDescent="0.3">
      <c r="A27" s="150"/>
      <c r="B27" s="187">
        <v>2007</v>
      </c>
      <c r="C27" s="187">
        <v>2008</v>
      </c>
      <c r="D27" s="187">
        <v>2009</v>
      </c>
      <c r="E27" s="187">
        <v>2010</v>
      </c>
      <c r="F27" s="187">
        <v>2011</v>
      </c>
      <c r="G27" s="187"/>
      <c r="H27" s="187"/>
      <c r="I27" s="187"/>
      <c r="J27" s="187"/>
      <c r="K27" s="187"/>
      <c r="L27" s="300"/>
      <c r="M27" s="167"/>
      <c r="N27" s="150"/>
      <c r="O27" s="187"/>
      <c r="P27" s="150"/>
      <c r="Q27" s="187"/>
    </row>
    <row r="28" spans="1:33" ht="27.75" customHeight="1" x14ac:dyDescent="0.25">
      <c r="A28" s="168" t="s">
        <v>56</v>
      </c>
      <c r="B28" s="191">
        <v>203692.62899999981</v>
      </c>
      <c r="C28" s="192">
        <v>204985.89900000018</v>
      </c>
      <c r="D28" s="192">
        <v>199789.29300000027</v>
      </c>
      <c r="E28" s="192">
        <v>228223.55300000019</v>
      </c>
      <c r="F28" s="192">
        <v>265930.68800000026</v>
      </c>
      <c r="G28" s="192">
        <v>297477.92300000013</v>
      </c>
      <c r="H28" s="192">
        <v>313201.62099999894</v>
      </c>
      <c r="I28" s="192">
        <v>319331.63400000043</v>
      </c>
      <c r="J28" s="192">
        <f>'2'!AM63</f>
        <v>313646.51399999997</v>
      </c>
      <c r="K28" s="296">
        <f>'2'!AN63</f>
        <v>292733.26400000002</v>
      </c>
      <c r="L28" s="188">
        <f>'2'!AO63</f>
        <v>336060.60700000002</v>
      </c>
      <c r="M28" s="149"/>
      <c r="N28" s="172">
        <f>SUM('2'!AO51:AO53)</f>
        <v>74105.049999999959</v>
      </c>
      <c r="O28" s="188">
        <f>SUM('2'!AP51:AP53)</f>
        <v>76352.098000000042</v>
      </c>
      <c r="P28" s="169">
        <f>SUM('2'!AN54:AN62,'2'!AO51:AO53)</f>
        <v>308232.50700000004</v>
      </c>
      <c r="Q28" s="188">
        <f>SUM('2'!AO54:AO62,'2'!AP51:AP53)</f>
        <v>338307.65500000009</v>
      </c>
    </row>
    <row r="29" spans="1:33" ht="27.75" customHeight="1" thickBot="1" x14ac:dyDescent="0.3">
      <c r="A29" s="171" t="s">
        <v>60</v>
      </c>
      <c r="B29" s="193"/>
      <c r="C29" s="194">
        <f t="shared" ref="C29:I29" si="15">(C28-B28)/B28</f>
        <v>6.3491251811589565E-3</v>
      </c>
      <c r="D29" s="194">
        <f t="shared" si="15"/>
        <v>-2.5351041341628616E-2</v>
      </c>
      <c r="E29" s="194">
        <f t="shared" si="15"/>
        <v>0.14232124040801267</v>
      </c>
      <c r="F29" s="194">
        <f t="shared" si="15"/>
        <v>0.16522017339726561</v>
      </c>
      <c r="G29" s="194">
        <f t="shared" si="15"/>
        <v>0.11862953928807134</v>
      </c>
      <c r="H29" s="194">
        <f t="shared" si="15"/>
        <v>5.2856688797033195E-2</v>
      </c>
      <c r="I29" s="194">
        <f t="shared" si="15"/>
        <v>1.9572098574807541E-2</v>
      </c>
      <c r="J29" s="194">
        <f t="shared" ref="J29" si="16">(J28-I28)/I28</f>
        <v>-1.7803184510058447E-2</v>
      </c>
      <c r="K29" s="277">
        <f t="shared" ref="K29:L29" si="17">(K28-J28)/J28</f>
        <v>-6.6677769611684395E-2</v>
      </c>
      <c r="L29" s="83">
        <f t="shared" si="17"/>
        <v>0.14800963309724852</v>
      </c>
      <c r="M29" s="1"/>
      <c r="N29" s="175"/>
      <c r="O29" s="83">
        <f>(O28-N28)/N28</f>
        <v>3.0322467901986217E-2</v>
      </c>
      <c r="P29" s="1"/>
      <c r="Q29" s="83">
        <f>(Q28-P28)/P28</f>
        <v>9.757292730970793E-2</v>
      </c>
    </row>
    <row r="30" spans="1:33" ht="27.75" customHeight="1" x14ac:dyDescent="0.25">
      <c r="A30" s="168" t="s">
        <v>61</v>
      </c>
      <c r="B30" s="191">
        <v>575.60500000000002</v>
      </c>
      <c r="C30" s="192">
        <v>741.03499999999963</v>
      </c>
      <c r="D30" s="192">
        <v>1388.8809999999992</v>
      </c>
      <c r="E30" s="192">
        <v>899.43599999999992</v>
      </c>
      <c r="F30" s="192">
        <v>1170.3489999999999</v>
      </c>
      <c r="G30" s="192">
        <v>1022.7370000000001</v>
      </c>
      <c r="H30" s="192">
        <v>1030.066</v>
      </c>
      <c r="I30" s="192">
        <v>1010.0199999999998</v>
      </c>
      <c r="J30" s="192">
        <f>'2'!AC63</f>
        <v>1183.202</v>
      </c>
      <c r="K30" s="296">
        <f>'2'!AD63</f>
        <v>1121.55</v>
      </c>
      <c r="L30" s="188">
        <f>'2'!AE63</f>
        <v>1027.1999999999998</v>
      </c>
      <c r="M30" s="149"/>
      <c r="N30" s="172">
        <f>SUM('2'!AE51:AE53)</f>
        <v>393.07100000000003</v>
      </c>
      <c r="O30" s="188">
        <f>SUM('2'!AF51:AF53)</f>
        <v>307.45100000000002</v>
      </c>
      <c r="P30" s="169">
        <f>SUM('2'!AD54:AD62,'2'!AE51:AE53)</f>
        <v>1284.671</v>
      </c>
      <c r="Q30" s="188">
        <f>SUM('2'!AE54:AE62,'2'!AF51:AF53)</f>
        <v>941.58</v>
      </c>
    </row>
    <row r="31" spans="1:33" ht="27.75" customHeight="1" thickBot="1" x14ac:dyDescent="0.3">
      <c r="A31" s="170" t="s">
        <v>60</v>
      </c>
      <c r="B31" s="195"/>
      <c r="C31" s="196">
        <f t="shared" ref="C31:I31" si="18">(C30-B30)/B30</f>
        <v>0.28740195099069604</v>
      </c>
      <c r="D31" s="196">
        <f t="shared" si="18"/>
        <v>0.87424480625071677</v>
      </c>
      <c r="E31" s="196">
        <f t="shared" si="18"/>
        <v>-0.35240240164564102</v>
      </c>
      <c r="F31" s="196">
        <f t="shared" si="18"/>
        <v>0.30120319844880572</v>
      </c>
      <c r="G31" s="196">
        <f t="shared" si="18"/>
        <v>-0.12612648022085707</v>
      </c>
      <c r="H31" s="196">
        <f t="shared" si="18"/>
        <v>7.1660651760911652E-3</v>
      </c>
      <c r="I31" s="196">
        <f t="shared" si="18"/>
        <v>-1.9460888913914523E-2</v>
      </c>
      <c r="J31" s="196">
        <f t="shared" ref="J31" si="19">(J30-I30)/I30</f>
        <v>0.17146393140729915</v>
      </c>
      <c r="K31" s="297">
        <f t="shared" ref="K31:L31" si="20">(K30-J30)/J30</f>
        <v>-5.2106064729437615E-2</v>
      </c>
      <c r="L31" s="86">
        <f t="shared" si="20"/>
        <v>-8.4124648923365117E-2</v>
      </c>
      <c r="M31" s="16"/>
      <c r="N31" s="173"/>
      <c r="O31" s="86">
        <f>(O30-N30)/N30</f>
        <v>-0.21782324312910389</v>
      </c>
      <c r="P31" s="406"/>
      <c r="Q31" s="86">
        <f>(Q30-P30)/P30</f>
        <v>-0.26706526418047888</v>
      </c>
    </row>
    <row r="32" spans="1:33" ht="27.75" customHeight="1" x14ac:dyDescent="0.25">
      <c r="A32" s="14" t="s">
        <v>64</v>
      </c>
      <c r="B32" s="197">
        <f>(B28-B30)</f>
        <v>203117.0239999998</v>
      </c>
      <c r="C32" s="198">
        <f t="shared" ref="C32:L32" si="21">(C28-C30)</f>
        <v>204244.86400000018</v>
      </c>
      <c r="D32" s="198">
        <f t="shared" si="21"/>
        <v>198400.41200000027</v>
      </c>
      <c r="E32" s="198">
        <f t="shared" si="21"/>
        <v>227324.1170000002</v>
      </c>
      <c r="F32" s="198">
        <f t="shared" si="21"/>
        <v>264760.33900000027</v>
      </c>
      <c r="G32" s="198">
        <f t="shared" si="21"/>
        <v>296455.1860000001</v>
      </c>
      <c r="H32" s="198">
        <f t="shared" si="21"/>
        <v>312171.55499999895</v>
      </c>
      <c r="I32" s="198">
        <f t="shared" si="21"/>
        <v>318321.61400000041</v>
      </c>
      <c r="J32" s="198">
        <f t="shared" si="21"/>
        <v>312463.31199999998</v>
      </c>
      <c r="K32" s="298">
        <f t="shared" si="21"/>
        <v>291611.71400000004</v>
      </c>
      <c r="L32" s="189">
        <f t="shared" si="21"/>
        <v>335033.40700000001</v>
      </c>
      <c r="M32" s="1"/>
      <c r="N32" s="174">
        <f>N28-N30</f>
        <v>73711.978999999963</v>
      </c>
      <c r="O32" s="189">
        <f>O28-O30</f>
        <v>76044.647000000041</v>
      </c>
      <c r="P32" s="3">
        <f>P28-P30</f>
        <v>306947.83600000007</v>
      </c>
      <c r="Q32" s="189">
        <f>Q28-Q30</f>
        <v>337366.07500000007</v>
      </c>
    </row>
    <row r="33" spans="1:17" ht="27.75" customHeight="1" thickBot="1" x14ac:dyDescent="0.3">
      <c r="A33" s="170" t="s">
        <v>60</v>
      </c>
      <c r="B33" s="195"/>
      <c r="C33" s="196">
        <f t="shared" ref="C33:I33" si="22">(C32-B32)/B32</f>
        <v>5.5526611102788507E-3</v>
      </c>
      <c r="D33" s="196">
        <f t="shared" si="22"/>
        <v>-2.8614927619427914E-2</v>
      </c>
      <c r="E33" s="196">
        <f t="shared" si="22"/>
        <v>0.14578450068944357</v>
      </c>
      <c r="F33" s="196">
        <f t="shared" si="22"/>
        <v>0.16468213973091131</v>
      </c>
      <c r="G33" s="196">
        <f t="shared" si="22"/>
        <v>0.11971146101304773</v>
      </c>
      <c r="H33" s="196">
        <f t="shared" si="22"/>
        <v>5.3014316302089706E-2</v>
      </c>
      <c r="I33" s="196">
        <f t="shared" si="22"/>
        <v>1.9700894913380191E-2</v>
      </c>
      <c r="J33" s="196">
        <f t="shared" ref="J33" si="23">(J32-I32)/I32</f>
        <v>-1.8403720458644145E-2</v>
      </c>
      <c r="K33" s="297">
        <f t="shared" ref="K33:L33" si="24">(K32-J32)/J32</f>
        <v>-6.673294815488591E-2</v>
      </c>
      <c r="L33" s="86">
        <f t="shared" si="24"/>
        <v>0.14890243057931468</v>
      </c>
      <c r="M33" s="16"/>
      <c r="N33" s="173"/>
      <c r="O33" s="86">
        <f>(O32-N32)/N32</f>
        <v>3.1645711207944627E-2</v>
      </c>
      <c r="P33" s="406"/>
      <c r="Q33" s="86">
        <f>(Q32-P32)/P32</f>
        <v>9.9099050172160183E-2</v>
      </c>
    </row>
    <row r="34" spans="1:17" ht="27.75" hidden="1" customHeight="1" thickBot="1" x14ac:dyDescent="0.3">
      <c r="A34" s="157" t="s">
        <v>67</v>
      </c>
      <c r="B34" s="199">
        <f>(B28/B30)</f>
        <v>353.87571164253228</v>
      </c>
      <c r="C34" s="200">
        <f>(C28/C30)</f>
        <v>276.62107592758815</v>
      </c>
      <c r="D34" s="200">
        <f>(D28/D30)</f>
        <v>143.84910802293385</v>
      </c>
      <c r="E34" s="200">
        <f>(E28/E30)</f>
        <v>253.74073641704379</v>
      </c>
      <c r="F34" s="201">
        <f>(F28/F30)</f>
        <v>227.22340771855255</v>
      </c>
      <c r="G34" s="201"/>
      <c r="H34" s="201"/>
      <c r="I34" s="201"/>
      <c r="J34" s="201"/>
      <c r="K34" s="201"/>
      <c r="L34" s="201"/>
      <c r="M34" s="155"/>
      <c r="N34" s="154">
        <f>(N28/N30)</f>
        <v>188.52840835370696</v>
      </c>
      <c r="O34" s="190">
        <f>(O28/O30)</f>
        <v>248.33907842225278</v>
      </c>
    </row>
    <row r="36" spans="1:17" x14ac:dyDescent="0.25">
      <c r="A36" s="9" t="s">
        <v>76</v>
      </c>
    </row>
  </sheetData>
  <mergeCells count="42">
    <mergeCell ref="P3:Q3"/>
    <mergeCell ref="P14:Q14"/>
    <mergeCell ref="P25:Q25"/>
    <mergeCell ref="N3:O3"/>
    <mergeCell ref="J3:J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N25:O25"/>
    <mergeCell ref="J14:J15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K14:K15"/>
    <mergeCell ref="N14:O14"/>
    <mergeCell ref="J25:J26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L3:L4"/>
    <mergeCell ref="L14:L15"/>
    <mergeCell ref="L25:L26"/>
    <mergeCell ref="K25:K26"/>
    <mergeCell ref="K3:K4"/>
  </mergeCells>
  <conditionalFormatting sqref="N12:O12">
    <cfRule type="cellIs" dxfId="17" priority="210" operator="greaterThan">
      <formula>0</formula>
    </cfRule>
    <cfRule type="cellIs" dxfId="16" priority="211" operator="lessThan">
      <formula>0</formula>
    </cfRule>
  </conditionalFormatting>
  <conditionalFormatting sqref="B12:L12">
    <cfRule type="cellIs" dxfId="15" priority="208" operator="greaterThan">
      <formula>0</formula>
    </cfRule>
    <cfRule type="cellIs" dxfId="14" priority="209" operator="lessThan">
      <formula>0</formula>
    </cfRule>
  </conditionalFormatting>
  <conditionalFormatting sqref="B23:L23">
    <cfRule type="cellIs" dxfId="13" priority="188" operator="greaterThan">
      <formula>0</formula>
    </cfRule>
    <cfRule type="cellIs" dxfId="12" priority="189" operator="lessThan">
      <formula>0</formula>
    </cfRule>
  </conditionalFormatting>
  <conditionalFormatting sqref="N23:O23">
    <cfRule type="cellIs" dxfId="11" priority="190" operator="greaterThan">
      <formula>0</formula>
    </cfRule>
    <cfRule type="cellIs" dxfId="10" priority="191" operator="lessThan">
      <formula>0</formula>
    </cfRule>
  </conditionalFormatting>
  <conditionalFormatting sqref="N34:O34">
    <cfRule type="cellIs" dxfId="9" priority="172" operator="greaterThan">
      <formula>0</formula>
    </cfRule>
    <cfRule type="cellIs" dxfId="8" priority="173" operator="lessThan">
      <formula>0</formula>
    </cfRule>
  </conditionalFormatting>
  <conditionalFormatting sqref="B34:L34">
    <cfRule type="cellIs" dxfId="7" priority="170" operator="greaterThan">
      <formula>0</formula>
    </cfRule>
    <cfRule type="cellIs" dxfId="6" priority="171" operator="lessThan">
      <formula>0</formula>
    </cfRule>
  </conditionalFormatting>
  <conditionalFormatting sqref="P12:Q12">
    <cfRule type="cellIs" dxfId="3" priority="12" operator="greaterThan">
      <formula>0</formula>
    </cfRule>
    <cfRule type="cellIs" dxfId="2" priority="13" operator="lessThan">
      <formula>0</formula>
    </cfRule>
  </conditionalFormatting>
  <conditionalFormatting sqref="P23:Q23">
    <cfRule type="cellIs" dxfId="1" priority="10" operator="greaterThan">
      <formula>0</formula>
    </cfRule>
    <cfRule type="cellIs" dxfId="0" priority="11" operator="lessThan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3" orientation="landscape" horizontalDpi="4294967292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5" id="{ABB28AFE-3C6F-4EB6-B354-99B70F866B6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C7:J7</xm:sqref>
        </x14:conditionalFormatting>
        <x14:conditionalFormatting xmlns:xm="http://schemas.microsoft.com/office/excel/2006/main">
          <x14:cfRule type="iconSet" priority="54" id="{110E76B7-4E0B-4C3D-A4A8-E160E618B79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</xm:sqref>
        </x14:conditionalFormatting>
        <x14:conditionalFormatting xmlns:xm="http://schemas.microsoft.com/office/excel/2006/main">
          <x14:cfRule type="iconSet" priority="52" id="{7579AD17-B03B-4C48-ADA0-CD26E0FA651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C9:J9</xm:sqref>
        </x14:conditionalFormatting>
        <x14:conditionalFormatting xmlns:xm="http://schemas.microsoft.com/office/excel/2006/main">
          <x14:cfRule type="iconSet" priority="51" id="{3C6E45D1-A71E-4397-BDCA-39AB9678E93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C11:J11</xm:sqref>
        </x14:conditionalFormatting>
        <x14:conditionalFormatting xmlns:xm="http://schemas.microsoft.com/office/excel/2006/main">
          <x14:cfRule type="iconSet" priority="48" id="{1A191C31-54EF-4ACD-8672-34C48A9C75B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C18:L18</xm:sqref>
        </x14:conditionalFormatting>
        <x14:conditionalFormatting xmlns:xm="http://schemas.microsoft.com/office/excel/2006/main">
          <x14:cfRule type="iconSet" priority="47" id="{E7EE7943-4828-4A4B-8D15-101779AB5A5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O18</xm:sqref>
        </x14:conditionalFormatting>
        <x14:conditionalFormatting xmlns:xm="http://schemas.microsoft.com/office/excel/2006/main">
          <x14:cfRule type="iconSet" priority="45" id="{C28AA0AD-F473-42DC-A4EB-A0E63117DF1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C20:L20</xm:sqref>
        </x14:conditionalFormatting>
        <x14:conditionalFormatting xmlns:xm="http://schemas.microsoft.com/office/excel/2006/main">
          <x14:cfRule type="iconSet" priority="44" id="{F61510FB-9CD3-4784-9138-BF61AD8B483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C22:L22</xm:sqref>
        </x14:conditionalFormatting>
        <x14:conditionalFormatting xmlns:xm="http://schemas.microsoft.com/office/excel/2006/main">
          <x14:cfRule type="iconSet" priority="41" id="{8629E2D8-FA20-402E-988A-55B2134424E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C29:L29</xm:sqref>
        </x14:conditionalFormatting>
        <x14:conditionalFormatting xmlns:xm="http://schemas.microsoft.com/office/excel/2006/main">
          <x14:cfRule type="iconSet" priority="40" id="{0693E060-ACE6-4774-ABD7-29ECDB11FBF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O29</xm:sqref>
        </x14:conditionalFormatting>
        <x14:conditionalFormatting xmlns:xm="http://schemas.microsoft.com/office/excel/2006/main">
          <x14:cfRule type="iconSet" priority="38" id="{34B1737B-D781-48B9-BFDF-C9EC6A543EC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C31:L31</xm:sqref>
        </x14:conditionalFormatting>
        <x14:conditionalFormatting xmlns:xm="http://schemas.microsoft.com/office/excel/2006/main">
          <x14:cfRule type="iconSet" priority="37" id="{3C54684F-2043-4BF8-8221-93CB5B9CC27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C33:L33</xm:sqref>
        </x14:conditionalFormatting>
        <x14:conditionalFormatting xmlns:xm="http://schemas.microsoft.com/office/excel/2006/main">
          <x14:cfRule type="iconSet" priority="212" id="{F2FAD7D5-E6E1-4FE2-B50B-C66645B2B3C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O9</xm:sqref>
        </x14:conditionalFormatting>
        <x14:conditionalFormatting xmlns:xm="http://schemas.microsoft.com/office/excel/2006/main">
          <x14:cfRule type="iconSet" priority="213" id="{255B781A-5785-4BD7-BEF4-38A592BAA9C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O11</xm:sqref>
        </x14:conditionalFormatting>
        <x14:conditionalFormatting xmlns:xm="http://schemas.microsoft.com/office/excel/2006/main">
          <x14:cfRule type="iconSet" priority="214" id="{64052EBD-0303-4952-B15F-9F13492C410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O20</xm:sqref>
        </x14:conditionalFormatting>
        <x14:conditionalFormatting xmlns:xm="http://schemas.microsoft.com/office/excel/2006/main">
          <x14:cfRule type="iconSet" priority="215" id="{7B440260-6323-436A-94F4-BE4BB210C8B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O22</xm:sqref>
        </x14:conditionalFormatting>
        <x14:conditionalFormatting xmlns:xm="http://schemas.microsoft.com/office/excel/2006/main">
          <x14:cfRule type="iconSet" priority="216" id="{DC4FA5D0-4CD3-40D3-94E8-322FE6C4678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O31</xm:sqref>
        </x14:conditionalFormatting>
        <x14:conditionalFormatting xmlns:xm="http://schemas.microsoft.com/office/excel/2006/main">
          <x14:cfRule type="iconSet" priority="217" id="{1A5AAC2F-8B26-44DD-8332-1E333329975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O33</xm:sqref>
        </x14:conditionalFormatting>
        <x14:conditionalFormatting xmlns:xm="http://schemas.microsoft.com/office/excel/2006/main">
          <x14:cfRule type="iconSet" priority="34" id="{C9475C1C-E551-48AF-B61E-1CF231CE9C0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K7:L7</xm:sqref>
        </x14:conditionalFormatting>
        <x14:conditionalFormatting xmlns:xm="http://schemas.microsoft.com/office/excel/2006/main">
          <x14:cfRule type="iconSet" priority="33" id="{5F84C29B-3533-41FA-9E95-687252A886F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K9:L9</xm:sqref>
        </x14:conditionalFormatting>
        <x14:conditionalFormatting xmlns:xm="http://schemas.microsoft.com/office/excel/2006/main">
          <x14:cfRule type="iconSet" priority="32" id="{0927297A-49E8-40AE-97F4-BC662DC4C4B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K11:L11</xm:sqref>
        </x14:conditionalFormatting>
        <x14:conditionalFormatting xmlns:xm="http://schemas.microsoft.com/office/excel/2006/main">
          <x14:cfRule type="iconSet" priority="9" id="{AE63E27D-878B-43C3-A4DE-B922F816D2F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Q7</xm:sqref>
        </x14:conditionalFormatting>
        <x14:conditionalFormatting xmlns:xm="http://schemas.microsoft.com/office/excel/2006/main">
          <x14:cfRule type="iconSet" priority="8" id="{F99C0609-B6CD-4689-9AC7-541FF0217D4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P9:Q9</xm:sqref>
        </x14:conditionalFormatting>
        <x14:conditionalFormatting xmlns:xm="http://schemas.microsoft.com/office/excel/2006/main">
          <x14:cfRule type="iconSet" priority="7" id="{F4FBD849-47CF-464E-93D6-1ECA2E32115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P11:Q11</xm:sqref>
        </x14:conditionalFormatting>
        <x14:conditionalFormatting xmlns:xm="http://schemas.microsoft.com/office/excel/2006/main">
          <x14:cfRule type="iconSet" priority="6" id="{F974D057-3155-48FC-BD4E-096951C9293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Q18</xm:sqref>
        </x14:conditionalFormatting>
        <x14:conditionalFormatting xmlns:xm="http://schemas.microsoft.com/office/excel/2006/main">
          <x14:cfRule type="iconSet" priority="5" id="{719ECE97-AE17-4FDB-87BC-52DEE8C1E8C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P20:Q20</xm:sqref>
        </x14:conditionalFormatting>
        <x14:conditionalFormatting xmlns:xm="http://schemas.microsoft.com/office/excel/2006/main">
          <x14:cfRule type="iconSet" priority="4" id="{679A4456-DB93-4B20-A3B6-0F72117B557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P22:Q22</xm:sqref>
        </x14:conditionalFormatting>
        <x14:conditionalFormatting xmlns:xm="http://schemas.microsoft.com/office/excel/2006/main">
          <x14:cfRule type="iconSet" priority="3" id="{72E3AD80-63B4-41B2-909D-FE83BC147C9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Q29</xm:sqref>
        </x14:conditionalFormatting>
        <x14:conditionalFormatting xmlns:xm="http://schemas.microsoft.com/office/excel/2006/main">
          <x14:cfRule type="iconSet" priority="2" id="{BD74AA5B-C137-457C-AC7A-519CDB4A574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P31:Q31</xm:sqref>
        </x14:conditionalFormatting>
        <x14:conditionalFormatting xmlns:xm="http://schemas.microsoft.com/office/excel/2006/main">
          <x14:cfRule type="iconSet" priority="1" id="{0AA7D3BA-266F-41D4-AF29-2DEB92C1BD0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P33:Q33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4">
    <pageSetUpPr fitToPage="1"/>
  </sheetPr>
  <dimension ref="A1:BO69"/>
  <sheetViews>
    <sheetView showGridLines="0" topLeftCell="U46" workbookViewId="0">
      <selection activeCell="AO51" sqref="AO51:AP62"/>
    </sheetView>
  </sheetViews>
  <sheetFormatPr defaultRowHeight="15" x14ac:dyDescent="0.25"/>
  <cols>
    <col min="1" max="1" width="18.7109375" customWidth="1"/>
    <col min="11" max="11" width="10.140625" style="65" customWidth="1"/>
    <col min="21" max="21" width="9.85546875" style="65" customWidth="1"/>
    <col min="22" max="22" width="1.7109375" customWidth="1"/>
    <col min="23" max="23" width="18.7109375" hidden="1" customWidth="1"/>
    <col min="33" max="33" width="10" style="65" customWidth="1"/>
    <col min="43" max="43" width="10.140625" style="65" customWidth="1"/>
    <col min="44" max="44" width="1.7109375" customWidth="1"/>
    <col min="54" max="54" width="10.140625" style="65" customWidth="1"/>
    <col min="64" max="64" width="9.85546875" style="65" customWidth="1"/>
    <col min="66" max="67" width="9.140625" style="158"/>
  </cols>
  <sheetData>
    <row r="1" spans="1:67" ht="15.75" x14ac:dyDescent="0.25">
      <c r="A1" s="6" t="s">
        <v>77</v>
      </c>
    </row>
    <row r="3" spans="1:67" ht="15.75" thickBot="1" x14ac:dyDescent="0.3">
      <c r="U3" s="159" t="s">
        <v>1</v>
      </c>
      <c r="AQ3" s="206">
        <v>1000</v>
      </c>
      <c r="BL3" s="206" t="s">
        <v>53</v>
      </c>
    </row>
    <row r="4" spans="1:67" ht="20.100000000000001" customHeight="1" x14ac:dyDescent="0.25">
      <c r="A4" s="367" t="s">
        <v>3</v>
      </c>
      <c r="B4" s="359" t="s">
        <v>78</v>
      </c>
      <c r="C4" s="360"/>
      <c r="D4" s="360"/>
      <c r="E4" s="360"/>
      <c r="F4" s="360"/>
      <c r="G4" s="360"/>
      <c r="H4" s="360"/>
      <c r="I4" s="360"/>
      <c r="J4" s="361"/>
      <c r="K4" s="365" t="s">
        <v>137</v>
      </c>
      <c r="L4" s="359" t="s">
        <v>79</v>
      </c>
      <c r="M4" s="360"/>
      <c r="N4" s="360"/>
      <c r="O4" s="360"/>
      <c r="P4" s="360"/>
      <c r="Q4" s="360"/>
      <c r="R4" s="360"/>
      <c r="S4" s="360"/>
      <c r="T4" s="361"/>
      <c r="U4" s="362" t="str">
        <f>K4</f>
        <v>D       2018/2017</v>
      </c>
      <c r="W4" s="369" t="s">
        <v>3</v>
      </c>
      <c r="X4" s="364" t="s">
        <v>78</v>
      </c>
      <c r="Y4" s="360"/>
      <c r="Z4" s="360"/>
      <c r="AA4" s="360"/>
      <c r="AB4" s="360"/>
      <c r="AC4" s="360"/>
      <c r="AD4" s="360"/>
      <c r="AE4" s="360"/>
      <c r="AF4" s="361"/>
      <c r="AG4" s="365" t="s">
        <v>137</v>
      </c>
      <c r="AH4" s="359" t="s">
        <v>79</v>
      </c>
      <c r="AI4" s="360"/>
      <c r="AJ4" s="360"/>
      <c r="AK4" s="360"/>
      <c r="AL4" s="360"/>
      <c r="AM4" s="360"/>
      <c r="AN4" s="360"/>
      <c r="AO4" s="360"/>
      <c r="AP4" s="361"/>
      <c r="AQ4" s="362" t="s">
        <v>137</v>
      </c>
      <c r="AS4" s="364" t="s">
        <v>78</v>
      </c>
      <c r="AT4" s="360"/>
      <c r="AU4" s="360"/>
      <c r="AV4" s="360"/>
      <c r="AW4" s="360"/>
      <c r="AX4" s="360"/>
      <c r="AY4" s="360"/>
      <c r="AZ4" s="360"/>
      <c r="BA4" s="361"/>
      <c r="BB4" s="365" t="s">
        <v>137</v>
      </c>
      <c r="BC4" s="359" t="s">
        <v>79</v>
      </c>
      <c r="BD4" s="360"/>
      <c r="BE4" s="360"/>
      <c r="BF4" s="360"/>
      <c r="BG4" s="360"/>
      <c r="BH4" s="360"/>
      <c r="BI4" s="360"/>
      <c r="BJ4" s="360"/>
      <c r="BK4" s="361"/>
      <c r="BL4" s="362" t="s">
        <v>137</v>
      </c>
    </row>
    <row r="5" spans="1:67" ht="20.100000000000001" customHeight="1" thickBot="1" x14ac:dyDescent="0.3">
      <c r="A5" s="368"/>
      <c r="B5" s="148">
        <v>2010</v>
      </c>
      <c r="C5" s="214">
        <v>2011</v>
      </c>
      <c r="D5" s="214">
        <v>2012</v>
      </c>
      <c r="E5" s="214">
        <v>2013</v>
      </c>
      <c r="F5" s="214">
        <v>2014</v>
      </c>
      <c r="G5" s="214">
        <v>2015</v>
      </c>
      <c r="H5" s="214">
        <v>2016</v>
      </c>
      <c r="I5" s="214">
        <v>2017</v>
      </c>
      <c r="J5" s="211">
        <v>2018</v>
      </c>
      <c r="K5" s="366"/>
      <c r="L5" s="148">
        <v>2010</v>
      </c>
      <c r="M5" s="214">
        <v>2011</v>
      </c>
      <c r="N5" s="214">
        <v>2012</v>
      </c>
      <c r="O5" s="214">
        <v>2013</v>
      </c>
      <c r="P5" s="214">
        <v>2014</v>
      </c>
      <c r="Q5" s="214">
        <v>2015</v>
      </c>
      <c r="R5" s="214">
        <v>2016</v>
      </c>
      <c r="S5" s="214">
        <v>2017</v>
      </c>
      <c r="T5" s="211">
        <v>2018</v>
      </c>
      <c r="U5" s="363"/>
      <c r="W5" s="370"/>
      <c r="X5" s="36">
        <v>2010</v>
      </c>
      <c r="Y5" s="214">
        <v>2011</v>
      </c>
      <c r="Z5" s="214">
        <v>2012</v>
      </c>
      <c r="AA5" s="214">
        <v>2013</v>
      </c>
      <c r="AB5" s="214">
        <v>2014</v>
      </c>
      <c r="AC5" s="214">
        <v>2015</v>
      </c>
      <c r="AD5" s="214">
        <v>2016</v>
      </c>
      <c r="AE5" s="214">
        <v>2017</v>
      </c>
      <c r="AF5" s="211">
        <v>2018</v>
      </c>
      <c r="AG5" s="366"/>
      <c r="AH5" s="148">
        <v>2010</v>
      </c>
      <c r="AI5" s="214">
        <v>2011</v>
      </c>
      <c r="AJ5" s="214">
        <v>2012</v>
      </c>
      <c r="AK5" s="214">
        <f>AA5</f>
        <v>2013</v>
      </c>
      <c r="AL5" s="214">
        <f>AB5</f>
        <v>2014</v>
      </c>
      <c r="AM5" s="214">
        <v>2015</v>
      </c>
      <c r="AN5" s="214">
        <f>AD5</f>
        <v>2016</v>
      </c>
      <c r="AO5" s="214">
        <v>2017</v>
      </c>
      <c r="AP5" s="211">
        <f>AF5</f>
        <v>2018</v>
      </c>
      <c r="AQ5" s="363"/>
      <c r="AS5" s="36">
        <v>2010</v>
      </c>
      <c r="AT5" s="214">
        <v>2011</v>
      </c>
      <c r="AU5" s="214">
        <v>2012</v>
      </c>
      <c r="AV5" s="214">
        <f>AK5</f>
        <v>2013</v>
      </c>
      <c r="AW5" s="214">
        <f>AL5</f>
        <v>2014</v>
      </c>
      <c r="AX5" s="214">
        <v>2015</v>
      </c>
      <c r="AY5" s="214">
        <v>2016</v>
      </c>
      <c r="AZ5" s="302">
        <v>2017</v>
      </c>
      <c r="BA5" s="211">
        <f>AP5</f>
        <v>2018</v>
      </c>
      <c r="BB5" s="366"/>
      <c r="BC5" s="148">
        <v>2010</v>
      </c>
      <c r="BD5" s="214">
        <v>2011</v>
      </c>
      <c r="BE5" s="214">
        <v>2012</v>
      </c>
      <c r="BF5" s="214">
        <f>AV5</f>
        <v>2013</v>
      </c>
      <c r="BG5" s="214">
        <f t="shared" ref="BG5" si="0">AW5</f>
        <v>2014</v>
      </c>
      <c r="BH5" s="214">
        <v>2015</v>
      </c>
      <c r="BI5" s="214">
        <v>2016</v>
      </c>
      <c r="BJ5" s="302">
        <v>2017</v>
      </c>
      <c r="BK5" s="211">
        <v>2018</v>
      </c>
      <c r="BL5" s="363"/>
      <c r="BN5" s="160">
        <v>2013</v>
      </c>
      <c r="BO5" s="160">
        <v>2014</v>
      </c>
    </row>
    <row r="6" spans="1:67" ht="3" customHeight="1" thickBot="1" x14ac:dyDescent="0.3">
      <c r="A6" s="161"/>
      <c r="B6" s="186"/>
      <c r="C6" s="186"/>
      <c r="D6" s="186"/>
      <c r="E6" s="186"/>
      <c r="F6" s="186"/>
      <c r="G6" s="186"/>
      <c r="H6" s="186"/>
      <c r="I6" s="186"/>
      <c r="J6" s="186"/>
      <c r="K6" s="205"/>
      <c r="L6" s="160"/>
      <c r="M6" s="160"/>
      <c r="N6" s="160"/>
      <c r="O6" s="160"/>
      <c r="P6" s="160"/>
      <c r="Q6" s="160"/>
      <c r="R6" s="160"/>
      <c r="S6" s="160"/>
      <c r="T6" s="160"/>
      <c r="U6" s="207"/>
      <c r="V6" s="8"/>
      <c r="W6" s="161"/>
      <c r="X6" s="186"/>
      <c r="Y6" s="186"/>
      <c r="Z6" s="186"/>
      <c r="AA6" s="186"/>
      <c r="AB6" s="186"/>
      <c r="AC6" s="186"/>
      <c r="AD6" s="186"/>
      <c r="AE6" s="186"/>
      <c r="AF6" s="186"/>
      <c r="AG6" s="205"/>
      <c r="AH6" s="186">
        <v>2010</v>
      </c>
      <c r="AI6" s="186">
        <v>2011</v>
      </c>
      <c r="AJ6" s="186">
        <v>2012</v>
      </c>
      <c r="AK6" s="186"/>
      <c r="AL6" s="186"/>
      <c r="AM6" s="186"/>
      <c r="AN6" s="186"/>
      <c r="AO6" s="186"/>
      <c r="AP6" s="186"/>
      <c r="AQ6" s="205"/>
      <c r="AR6" s="8"/>
      <c r="AS6" s="160"/>
      <c r="AT6" s="160"/>
      <c r="AU6" s="160"/>
      <c r="AV6" s="160"/>
      <c r="AW6" s="160"/>
      <c r="AX6" s="160"/>
      <c r="AY6" s="160"/>
      <c r="AZ6" s="160"/>
      <c r="BA6" s="160"/>
      <c r="BB6" s="207"/>
      <c r="BC6" s="186"/>
      <c r="BD6" s="186"/>
      <c r="BE6" s="186"/>
      <c r="BF6" s="186"/>
      <c r="BG6" s="186"/>
      <c r="BH6" s="186"/>
      <c r="BI6" s="186"/>
      <c r="BJ6" s="186"/>
      <c r="BK6" s="186"/>
      <c r="BL6" s="207"/>
    </row>
    <row r="7" spans="1:67" ht="20.100000000000001" customHeight="1" x14ac:dyDescent="0.25">
      <c r="A7" s="177" t="s">
        <v>80</v>
      </c>
      <c r="B7" s="59">
        <v>112208.21</v>
      </c>
      <c r="C7" s="255">
        <v>125412.47000000002</v>
      </c>
      <c r="D7" s="255">
        <v>111648.51</v>
      </c>
      <c r="E7" s="255">
        <v>101032.48999999999</v>
      </c>
      <c r="F7" s="255">
        <v>181499.08999999997</v>
      </c>
      <c r="G7" s="255">
        <v>165515.38999999981</v>
      </c>
      <c r="H7" s="255">
        <v>127659.04000000002</v>
      </c>
      <c r="I7" s="255">
        <v>164026.71999999994</v>
      </c>
      <c r="J7" s="169">
        <v>113297.53999999996</v>
      </c>
      <c r="K7" s="104">
        <f>IF(J7="","",(J7-I7)/J7)</f>
        <v>-0.44775182232553323</v>
      </c>
      <c r="L7" s="169">
        <v>162618.44999999995</v>
      </c>
      <c r="M7" s="255">
        <v>156534.06999999998</v>
      </c>
      <c r="N7" s="255">
        <v>239190.1999999999</v>
      </c>
      <c r="O7" s="255">
        <v>213768.74999999997</v>
      </c>
      <c r="P7" s="255">
        <v>196345.2</v>
      </c>
      <c r="Q7" s="255">
        <v>183217.2099999999</v>
      </c>
      <c r="R7" s="255">
        <v>164257.34999999992</v>
      </c>
      <c r="S7" s="255">
        <v>193807.82999999987</v>
      </c>
      <c r="T7" s="169">
        <v>214437.86999999976</v>
      </c>
      <c r="U7" s="104">
        <f>IF(T7="","",(T7-S7)/S7)</f>
        <v>0.10644585412261158</v>
      </c>
      <c r="W7" s="163" t="s">
        <v>80</v>
      </c>
      <c r="X7" s="59">
        <v>5046.811999999999</v>
      </c>
      <c r="Y7" s="255">
        <v>5419.8780000000006</v>
      </c>
      <c r="Z7" s="255">
        <v>5376.692</v>
      </c>
      <c r="AA7" s="255">
        <v>8185.9700000000021</v>
      </c>
      <c r="AB7" s="255">
        <v>9253.7109999999993</v>
      </c>
      <c r="AC7" s="255">
        <v>8018.4579999999987</v>
      </c>
      <c r="AD7" s="255">
        <v>7560.234000000004</v>
      </c>
      <c r="AE7" s="255">
        <v>9338.5249999999978</v>
      </c>
      <c r="AF7" s="169">
        <v>8930.7840000000069</v>
      </c>
      <c r="AG7" s="104">
        <f>IF(AF7="","",(AF7-AE7)/AE7)</f>
        <v>-4.3662248588507389E-2</v>
      </c>
      <c r="AH7" s="169">
        <v>37448.925000000003</v>
      </c>
      <c r="AI7" s="255">
        <v>38839.965999999986</v>
      </c>
      <c r="AJ7" s="255">
        <v>43280.928999999975</v>
      </c>
      <c r="AK7" s="255">
        <v>45616.113000000012</v>
      </c>
      <c r="AL7" s="255">
        <v>47446.346999999972</v>
      </c>
      <c r="AM7" s="255">
        <v>44866.651000000042</v>
      </c>
      <c r="AN7" s="255">
        <v>44711.127000000008</v>
      </c>
      <c r="AO7" s="255">
        <v>48591.736000000034</v>
      </c>
      <c r="AP7" s="169">
        <v>54450.249000000033</v>
      </c>
      <c r="AQ7" s="104">
        <f>IF(AP7="","",(AP7-AO7)/AO7)</f>
        <v>0.12056603616713746</v>
      </c>
      <c r="AS7" s="181">
        <f t="shared" ref="AS7:AS16" si="1">(X7/B7)*10</f>
        <v>0.44977207995742902</v>
      </c>
      <c r="AT7" s="258">
        <f t="shared" ref="AT7:AT16" si="2">(Y7/C7)*10</f>
        <v>0.43216420185329257</v>
      </c>
      <c r="AU7" s="258">
        <f t="shared" ref="AU7:AU16" si="3">(Z7/D7)*10</f>
        <v>0.48157310832003042</v>
      </c>
      <c r="AV7" s="258">
        <f t="shared" ref="AV7:AV16" si="4">(AA7/E7)*10</f>
        <v>0.81023144139078462</v>
      </c>
      <c r="AW7" s="258">
        <f t="shared" ref="AW7:AW16" si="5">(AB7/F7)*10</f>
        <v>0.50984889235532815</v>
      </c>
      <c r="AX7" s="258">
        <f t="shared" ref="AX7:AX16" si="6">(AC7/G7)*10</f>
        <v>0.48445392298565154</v>
      </c>
      <c r="AY7" s="258">
        <f t="shared" ref="AY7:AZ16" si="7">(AD7/H7)*10</f>
        <v>0.59222080943112232</v>
      </c>
      <c r="AZ7" s="258">
        <f t="shared" si="7"/>
        <v>0.56932949704779812</v>
      </c>
      <c r="BA7" s="182">
        <f>IF(AF7="","",(AF7/J7)*10)</f>
        <v>0.78825930377658771</v>
      </c>
      <c r="BB7" s="104">
        <f>IF(BA7="","",(BA7-AZ7)/AZ7)</f>
        <v>0.38453972236469125</v>
      </c>
      <c r="BC7" s="182">
        <f t="shared" ref="BC7:BC22" si="8">(AH7/L7)*10</f>
        <v>2.3028706152346192</v>
      </c>
      <c r="BD7" s="258">
        <f t="shared" ref="BD7:BD22" si="9">(AI7/M7)*10</f>
        <v>2.4812467982209876</v>
      </c>
      <c r="BE7" s="258">
        <f t="shared" ref="BE7:BE22" si="10">(AJ7/N7)*10</f>
        <v>1.8094775204000828</v>
      </c>
      <c r="BF7" s="258">
        <f t="shared" ref="BF7:BF22" si="11">(AK7/O7)*10</f>
        <v>2.1338999736865198</v>
      </c>
      <c r="BG7" s="258">
        <f t="shared" ref="BG7:BG22" si="12">(AL7/P7)*10</f>
        <v>2.4164760330275441</v>
      </c>
      <c r="BH7" s="258">
        <f t="shared" ref="BH7:BH22" si="13">(AM7/Q7)*10</f>
        <v>2.4488229571883595</v>
      </c>
      <c r="BI7" s="258">
        <f t="shared" ref="BI7:BK22" si="14">(AN7/R7)*10</f>
        <v>2.7220168229914843</v>
      </c>
      <c r="BJ7" s="258">
        <f t="shared" si="14"/>
        <v>2.5072122215082882</v>
      </c>
      <c r="BK7" s="258">
        <f t="shared" si="14"/>
        <v>2.5392086295205267</v>
      </c>
      <c r="BL7" s="104">
        <f>IF(BK7="","",(BK7-BJ7)/BJ7)</f>
        <v>1.276174698645581E-2</v>
      </c>
      <c r="BN7" s="164">
        <f t="shared" ref="BN7:BN18" si="15">AN7-AD7</f>
        <v>37150.893000000004</v>
      </c>
      <c r="BO7" s="164">
        <f t="shared" ref="BO7:BO18" si="16">AP7-AF7</f>
        <v>45519.465000000026</v>
      </c>
    </row>
    <row r="8" spans="1:67" ht="20.100000000000001" customHeight="1" x14ac:dyDescent="0.25">
      <c r="A8" s="178" t="s">
        <v>81</v>
      </c>
      <c r="B8" s="25">
        <v>103876.33999999997</v>
      </c>
      <c r="C8" s="256">
        <v>109703.67999999998</v>
      </c>
      <c r="D8" s="256">
        <v>90718.43</v>
      </c>
      <c r="E8" s="256">
        <v>91462.49</v>
      </c>
      <c r="F8" s="256">
        <v>178750.52</v>
      </c>
      <c r="G8" s="256">
        <v>189327.78999999998</v>
      </c>
      <c r="H8" s="256">
        <v>154074.25</v>
      </c>
      <c r="I8" s="256">
        <v>165661.25</v>
      </c>
      <c r="J8" s="3">
        <v>109110.3799999999</v>
      </c>
      <c r="K8" s="92">
        <f t="shared" ref="K8:K23" si="17">IF(J8="","",(J8-I8)/J8)</f>
        <v>-0.51829046878949692</v>
      </c>
      <c r="L8" s="3">
        <v>161664.07999999981</v>
      </c>
      <c r="M8" s="256">
        <v>214997.14</v>
      </c>
      <c r="N8" s="256">
        <v>230196.23999999993</v>
      </c>
      <c r="O8" s="256">
        <v>260171.31000000006</v>
      </c>
      <c r="P8" s="256">
        <v>219768.14999999994</v>
      </c>
      <c r="Q8" s="256">
        <v>191622.89999999979</v>
      </c>
      <c r="R8" s="256">
        <v>187047.40999999992</v>
      </c>
      <c r="S8" s="256">
        <v>187127.47000000003</v>
      </c>
      <c r="T8" s="3">
        <v>245867.18000000043</v>
      </c>
      <c r="U8" s="92">
        <f t="shared" ref="U8:U23" si="18">IF(T8="","",(T8-S8)/S8)</f>
        <v>0.3139021224409243</v>
      </c>
      <c r="W8" s="163" t="s">
        <v>81</v>
      </c>
      <c r="X8" s="25">
        <v>4875.3999999999996</v>
      </c>
      <c r="Y8" s="256">
        <v>5047.22</v>
      </c>
      <c r="Z8" s="256">
        <v>4979.2489999999998</v>
      </c>
      <c r="AA8" s="256">
        <v>7645.0780000000004</v>
      </c>
      <c r="AB8" s="256">
        <v>9124.9479999999967</v>
      </c>
      <c r="AC8" s="256">
        <v>9271.5960000000014</v>
      </c>
      <c r="AD8" s="256">
        <v>8223.6529999999984</v>
      </c>
      <c r="AE8" s="256">
        <v>10055.649999999998</v>
      </c>
      <c r="AF8" s="3">
        <v>9576.6280000000024</v>
      </c>
      <c r="AG8" s="92">
        <f t="shared" ref="AG8:AG23" si="19">IF(AF8="","",(AF8-AE8)/AE8)</f>
        <v>-4.7637099541053586E-2</v>
      </c>
      <c r="AH8" s="3">
        <v>39208.55799999999</v>
      </c>
      <c r="AI8" s="256">
        <v>43534.874999999993</v>
      </c>
      <c r="AJ8" s="256">
        <v>46936.957999999977</v>
      </c>
      <c r="AK8" s="256">
        <v>51921.968000000052</v>
      </c>
      <c r="AL8" s="256">
        <v>51933.389000000017</v>
      </c>
      <c r="AM8" s="256">
        <v>46937.144999999968</v>
      </c>
      <c r="AN8" s="256">
        <v>48450.945</v>
      </c>
      <c r="AO8" s="256">
        <v>48987.734999999971</v>
      </c>
      <c r="AP8" s="3">
        <v>58013.201000000008</v>
      </c>
      <c r="AQ8" s="92">
        <f t="shared" ref="AQ8:AQ23" si="20">IF(AP8="","",(AP8-AO8)/AO8)</f>
        <v>0.18423929989823049</v>
      </c>
      <c r="AS8" s="183">
        <f t="shared" si="1"/>
        <v>0.46934653261753362</v>
      </c>
      <c r="AT8" s="259">
        <f t="shared" si="2"/>
        <v>0.46007754707955117</v>
      </c>
      <c r="AU8" s="259">
        <f t="shared" si="3"/>
        <v>0.54886851547144277</v>
      </c>
      <c r="AV8" s="259">
        <f t="shared" si="4"/>
        <v>0.83587031142493495</v>
      </c>
      <c r="AW8" s="259">
        <f t="shared" si="5"/>
        <v>0.51048511635099003</v>
      </c>
      <c r="AX8" s="259">
        <f t="shared" si="6"/>
        <v>0.48971130968147902</v>
      </c>
      <c r="AY8" s="259">
        <f t="shared" si="7"/>
        <v>0.53374609968894859</v>
      </c>
      <c r="AZ8" s="259">
        <f t="shared" si="7"/>
        <v>0.60700073191527881</v>
      </c>
      <c r="BA8" s="343">
        <f t="shared" ref="BA8:BA18" si="21">IF(AF8="","",(AF8/J8)*10)</f>
        <v>0.87770091168228093</v>
      </c>
      <c r="BB8" s="92">
        <f t="shared" ref="BB8:BB23" si="22">IF(BA8="","",(BA8-AZ8)/AZ8)</f>
        <v>0.44596351459553868</v>
      </c>
      <c r="BC8" s="165">
        <f t="shared" si="8"/>
        <v>2.425310433832923</v>
      </c>
      <c r="BD8" s="259">
        <f t="shared" si="9"/>
        <v>2.0249048429202356</v>
      </c>
      <c r="BE8" s="259">
        <f t="shared" si="10"/>
        <v>2.0389975961379729</v>
      </c>
      <c r="BF8" s="259">
        <f t="shared" si="11"/>
        <v>1.9956838438488873</v>
      </c>
      <c r="BG8" s="259">
        <f t="shared" si="12"/>
        <v>2.3630989749879605</v>
      </c>
      <c r="BH8" s="259">
        <f t="shared" si="13"/>
        <v>2.4494538492006965</v>
      </c>
      <c r="BI8" s="259">
        <f t="shared" si="14"/>
        <v>2.5903029076959698</v>
      </c>
      <c r="BJ8" s="259">
        <f t="shared" si="14"/>
        <v>2.6178804747373525</v>
      </c>
      <c r="BK8" s="259">
        <f>IF(T8="","",(AP8/T8)*10)</f>
        <v>2.3595341598663113</v>
      </c>
      <c r="BL8" s="92">
        <f t="shared" ref="BL8:BL23" si="23">IF(BK8="","",(BK8-BJ8)/BJ8)</f>
        <v>-9.8685298035602886E-2</v>
      </c>
      <c r="BN8" s="164">
        <f t="shared" si="15"/>
        <v>40227.292000000001</v>
      </c>
      <c r="BO8" s="164">
        <f t="shared" si="16"/>
        <v>48436.573000000004</v>
      </c>
    </row>
    <row r="9" spans="1:67" ht="20.100000000000001" customHeight="1" x14ac:dyDescent="0.25">
      <c r="A9" s="178" t="s">
        <v>82</v>
      </c>
      <c r="B9" s="25">
        <v>167912.4499999999</v>
      </c>
      <c r="C9" s="256">
        <v>125645.36999999997</v>
      </c>
      <c r="D9" s="256">
        <v>135794.10999999996</v>
      </c>
      <c r="E9" s="256">
        <v>78438.490000000034</v>
      </c>
      <c r="F9" s="256">
        <v>159258.74000000002</v>
      </c>
      <c r="G9" s="256">
        <v>179781.25999999998</v>
      </c>
      <c r="H9" s="256">
        <v>158440.97000000003</v>
      </c>
      <c r="I9" s="256">
        <v>184532.48000000013</v>
      </c>
      <c r="J9" s="3">
        <v>125800.27999999997</v>
      </c>
      <c r="K9" s="92">
        <f t="shared" si="17"/>
        <v>-0.46686859520503587</v>
      </c>
      <c r="L9" s="3">
        <v>247651.7600000001</v>
      </c>
      <c r="M9" s="256">
        <v>229392.75000000003</v>
      </c>
      <c r="N9" s="256">
        <v>306569.51000000007</v>
      </c>
      <c r="O9" s="256">
        <v>231638.53999999992</v>
      </c>
      <c r="P9" s="256">
        <v>216803.50000000012</v>
      </c>
      <c r="Q9" s="256">
        <v>258485.74000000011</v>
      </c>
      <c r="R9" s="256">
        <v>249367.7099999999</v>
      </c>
      <c r="S9" s="256">
        <v>242779.33999999994</v>
      </c>
      <c r="T9" s="3">
        <v>241882.69999999981</v>
      </c>
      <c r="U9" s="92">
        <f t="shared" si="18"/>
        <v>-3.6932302394434824E-3</v>
      </c>
      <c r="W9" s="163" t="s">
        <v>82</v>
      </c>
      <c r="X9" s="25">
        <v>7464.3919999999998</v>
      </c>
      <c r="Y9" s="256">
        <v>5720.5099999999993</v>
      </c>
      <c r="Z9" s="256">
        <v>6851.9379999999956</v>
      </c>
      <c r="AA9" s="256">
        <v>7142.3209999999999</v>
      </c>
      <c r="AB9" s="256">
        <v>8172.4949999999981</v>
      </c>
      <c r="AC9" s="256">
        <v>8953.7059999999983</v>
      </c>
      <c r="AD9" s="256">
        <v>8555.6589999999978</v>
      </c>
      <c r="AE9" s="256">
        <v>10155.643999999991</v>
      </c>
      <c r="AF9" s="3">
        <v>9755.8329999999987</v>
      </c>
      <c r="AG9" s="92">
        <f t="shared" si="19"/>
        <v>-3.9368355172748552E-2</v>
      </c>
      <c r="AH9" s="3">
        <v>51168.47700000005</v>
      </c>
      <c r="AI9" s="256">
        <v>49454.935999999994</v>
      </c>
      <c r="AJ9" s="256">
        <v>57419.120999999985</v>
      </c>
      <c r="AK9" s="256">
        <v>50259.945</v>
      </c>
      <c r="AL9" s="256">
        <v>50881.621999999916</v>
      </c>
      <c r="AM9" s="256">
        <v>62257.105999999985</v>
      </c>
      <c r="AN9" s="256">
        <v>56391.371000000021</v>
      </c>
      <c r="AO9" s="256">
        <v>66102.286999999924</v>
      </c>
      <c r="AP9" s="3">
        <v>64389.267</v>
      </c>
      <c r="AQ9" s="92">
        <f t="shared" si="20"/>
        <v>-2.591468582622453E-2</v>
      </c>
      <c r="AS9" s="183">
        <f t="shared" si="1"/>
        <v>0.44454071154342661</v>
      </c>
      <c r="AT9" s="259">
        <f t="shared" si="2"/>
        <v>0.45529015514061527</v>
      </c>
      <c r="AU9" s="259">
        <f t="shared" si="3"/>
        <v>0.50458285709151873</v>
      </c>
      <c r="AV9" s="259">
        <f t="shared" si="4"/>
        <v>0.9105632961572816</v>
      </c>
      <c r="AW9" s="259">
        <f t="shared" si="5"/>
        <v>0.51315833592555093</v>
      </c>
      <c r="AX9" s="259">
        <f t="shared" si="6"/>
        <v>0.49803333228390984</v>
      </c>
      <c r="AY9" s="259">
        <f t="shared" si="7"/>
        <v>0.53999031942306308</v>
      </c>
      <c r="AZ9" s="259">
        <f t="shared" si="7"/>
        <v>0.5503445247145643</v>
      </c>
      <c r="BA9" s="343">
        <f t="shared" si="21"/>
        <v>0.77550169204710828</v>
      </c>
      <c r="BB9" s="92">
        <f t="shared" si="22"/>
        <v>0.40912039135725309</v>
      </c>
      <c r="BC9" s="165">
        <f t="shared" si="8"/>
        <v>2.0661463096406028</v>
      </c>
      <c r="BD9" s="259">
        <f t="shared" si="9"/>
        <v>2.1559066709824086</v>
      </c>
      <c r="BE9" s="259">
        <f t="shared" si="10"/>
        <v>1.8729560222737081</v>
      </c>
      <c r="BF9" s="259">
        <f t="shared" si="11"/>
        <v>2.1697574591861963</v>
      </c>
      <c r="BG9" s="259">
        <f t="shared" si="12"/>
        <v>2.3469003959806871</v>
      </c>
      <c r="BH9" s="259">
        <f t="shared" si="13"/>
        <v>2.4085315499415931</v>
      </c>
      <c r="BI9" s="259">
        <f t="shared" si="14"/>
        <v>2.2613742172152138</v>
      </c>
      <c r="BJ9" s="259">
        <f t="shared" si="14"/>
        <v>2.7227311434325485</v>
      </c>
      <c r="BK9" s="259">
        <f t="shared" ref="BK9:BK23" si="24">IF(T9="","",(AP9/T9)*10)</f>
        <v>2.662003814245502</v>
      </c>
      <c r="BL9" s="92">
        <f t="shared" si="23"/>
        <v>-2.2303828761618936E-2</v>
      </c>
      <c r="BN9" s="164">
        <f t="shared" si="15"/>
        <v>47835.712000000021</v>
      </c>
      <c r="BO9" s="164">
        <f t="shared" si="16"/>
        <v>54633.434000000001</v>
      </c>
    </row>
    <row r="10" spans="1:67" ht="20.100000000000001" customHeight="1" x14ac:dyDescent="0.25">
      <c r="A10" s="178" t="s">
        <v>83</v>
      </c>
      <c r="B10" s="25">
        <v>170409.85000000006</v>
      </c>
      <c r="C10" s="256">
        <v>125525.65000000001</v>
      </c>
      <c r="D10" s="256">
        <v>131142.06000000003</v>
      </c>
      <c r="E10" s="256">
        <v>111314.47999999998</v>
      </c>
      <c r="F10" s="256">
        <v>139455.4</v>
      </c>
      <c r="G10" s="256">
        <v>172871.54000000007</v>
      </c>
      <c r="H10" s="256">
        <v>120986.90999999999</v>
      </c>
      <c r="I10" s="256">
        <v>199410.34000000003</v>
      </c>
      <c r="J10" s="3"/>
      <c r="K10" s="92" t="str">
        <f t="shared" si="17"/>
        <v/>
      </c>
      <c r="L10" s="3">
        <v>215335.86</v>
      </c>
      <c r="M10" s="256">
        <v>234500.52</v>
      </c>
      <c r="N10" s="256">
        <v>245047.83999999971</v>
      </c>
      <c r="O10" s="256">
        <v>295201.40999999992</v>
      </c>
      <c r="P10" s="256">
        <v>217619.5400000001</v>
      </c>
      <c r="Q10" s="256">
        <v>264598.62000000005</v>
      </c>
      <c r="R10" s="256">
        <v>251381.47999999989</v>
      </c>
      <c r="S10" s="256">
        <v>227669.61000000016</v>
      </c>
      <c r="T10" s="3"/>
      <c r="U10" s="92" t="str">
        <f t="shared" si="18"/>
        <v/>
      </c>
      <c r="W10" s="163" t="s">
        <v>83</v>
      </c>
      <c r="X10" s="25">
        <v>7083.5199999999986</v>
      </c>
      <c r="Y10" s="256">
        <v>5734.7760000000007</v>
      </c>
      <c r="Z10" s="256">
        <v>6986.2150000000011</v>
      </c>
      <c r="AA10" s="256">
        <v>8949.2860000000001</v>
      </c>
      <c r="AB10" s="256">
        <v>7735.4290000000001</v>
      </c>
      <c r="AC10" s="256">
        <v>8580.4020000000019</v>
      </c>
      <c r="AD10" s="256">
        <v>6735.8920000000016</v>
      </c>
      <c r="AE10" s="256">
        <v>10378.664999999992</v>
      </c>
      <c r="AF10" s="3"/>
      <c r="AG10" s="92" t="str">
        <f t="shared" si="19"/>
        <v/>
      </c>
      <c r="AH10" s="3">
        <v>46025.074999999961</v>
      </c>
      <c r="AI10" s="256">
        <v>44904.889000000003</v>
      </c>
      <c r="AJ10" s="256">
        <v>48943.746000000036</v>
      </c>
      <c r="AK10" s="256">
        <v>56740.441000000035</v>
      </c>
      <c r="AL10" s="256">
        <v>53780.95900000001</v>
      </c>
      <c r="AM10" s="256">
        <v>62171.204999999944</v>
      </c>
      <c r="AN10" s="256">
        <v>54331.439000000013</v>
      </c>
      <c r="AO10" s="256">
        <v>53618.425999999978</v>
      </c>
      <c r="AP10" s="3"/>
      <c r="AQ10" s="92" t="str">
        <f t="shared" si="20"/>
        <v/>
      </c>
      <c r="AS10" s="183">
        <f t="shared" si="1"/>
        <v>0.41567550232571626</v>
      </c>
      <c r="AT10" s="259">
        <f t="shared" si="2"/>
        <v>0.45686088859129592</v>
      </c>
      <c r="AU10" s="259">
        <f t="shared" si="3"/>
        <v>0.53272115749897475</v>
      </c>
      <c r="AV10" s="259">
        <f t="shared" si="4"/>
        <v>0.80396422819385238</v>
      </c>
      <c r="AW10" s="259">
        <f t="shared" si="5"/>
        <v>0.55468838065790216</v>
      </c>
      <c r="AX10" s="259">
        <f t="shared" si="6"/>
        <v>0.49634555231011412</v>
      </c>
      <c r="AY10" s="259">
        <f t="shared" si="7"/>
        <v>0.55674551899870839</v>
      </c>
      <c r="AZ10" s="259">
        <f t="shared" si="7"/>
        <v>0.52046774505273852</v>
      </c>
      <c r="BA10" s="343" t="str">
        <f t="shared" si="21"/>
        <v/>
      </c>
      <c r="BB10" s="92" t="str">
        <f t="shared" si="22"/>
        <v/>
      </c>
      <c r="BC10" s="165">
        <f t="shared" si="8"/>
        <v>2.1373623046342565</v>
      </c>
      <c r="BD10" s="259">
        <f t="shared" si="9"/>
        <v>1.914916393362369</v>
      </c>
      <c r="BE10" s="259">
        <f t="shared" si="10"/>
        <v>1.9973139122548518</v>
      </c>
      <c r="BF10" s="259">
        <f t="shared" si="11"/>
        <v>1.9220924791653282</v>
      </c>
      <c r="BG10" s="259">
        <f t="shared" si="12"/>
        <v>2.4713295046942929</v>
      </c>
      <c r="BH10" s="259">
        <f t="shared" si="13"/>
        <v>2.3496420729631899</v>
      </c>
      <c r="BI10" s="259">
        <f t="shared" si="14"/>
        <v>2.1613143100279322</v>
      </c>
      <c r="BJ10" s="259">
        <f t="shared" si="14"/>
        <v>2.3550980739150886</v>
      </c>
      <c r="BK10" s="259" t="str">
        <f t="shared" si="24"/>
        <v/>
      </c>
      <c r="BL10" s="92" t="str">
        <f t="shared" si="23"/>
        <v/>
      </c>
      <c r="BN10" s="164">
        <f t="shared" si="15"/>
        <v>47595.547000000013</v>
      </c>
      <c r="BO10" s="164">
        <f t="shared" si="16"/>
        <v>0</v>
      </c>
    </row>
    <row r="11" spans="1:67" ht="20.100000000000001" customHeight="1" x14ac:dyDescent="0.25">
      <c r="A11" s="178" t="s">
        <v>84</v>
      </c>
      <c r="B11" s="25">
        <v>105742.86999999997</v>
      </c>
      <c r="C11" s="256">
        <v>146772.35999999993</v>
      </c>
      <c r="D11" s="256">
        <v>106191.60999999997</v>
      </c>
      <c r="E11" s="256">
        <v>156740.30999999991</v>
      </c>
      <c r="F11" s="256">
        <v>208322.54999999996</v>
      </c>
      <c r="G11" s="256">
        <v>182102.74999999991</v>
      </c>
      <c r="H11" s="256">
        <v>156424.29999999996</v>
      </c>
      <c r="I11" s="256">
        <v>210512.95000000007</v>
      </c>
      <c r="J11" s="3"/>
      <c r="K11" s="92" t="str">
        <f t="shared" si="17"/>
        <v/>
      </c>
      <c r="L11" s="3">
        <v>222013.68</v>
      </c>
      <c r="M11" s="256">
        <v>263893.25999999989</v>
      </c>
      <c r="N11" s="256">
        <v>299190.6300000003</v>
      </c>
      <c r="O11" s="256">
        <v>256106.34999999966</v>
      </c>
      <c r="P11" s="256">
        <v>230811.05</v>
      </c>
      <c r="Q11" s="256">
        <v>216672.04999999973</v>
      </c>
      <c r="R11" s="256">
        <v>236692.25999999989</v>
      </c>
      <c r="S11" s="256">
        <v>262543.83999999991</v>
      </c>
      <c r="T11" s="3"/>
      <c r="U11" s="92" t="str">
        <f t="shared" si="18"/>
        <v/>
      </c>
      <c r="W11" s="163" t="s">
        <v>84</v>
      </c>
      <c r="X11" s="25">
        <v>5269.9080000000022</v>
      </c>
      <c r="Y11" s="256">
        <v>6791.5110000000022</v>
      </c>
      <c r="Z11" s="256">
        <v>6331.175000000002</v>
      </c>
      <c r="AA11" s="256">
        <v>12356.189000000002</v>
      </c>
      <c r="AB11" s="256">
        <v>10013.188000000002</v>
      </c>
      <c r="AC11" s="256">
        <v>9709.3430000000008</v>
      </c>
      <c r="AD11" s="256">
        <v>9076.9680000000026</v>
      </c>
      <c r="AE11" s="256">
        <v>11136.808999999994</v>
      </c>
      <c r="AF11" s="3"/>
      <c r="AG11" s="92" t="str">
        <f t="shared" si="19"/>
        <v/>
      </c>
      <c r="AH11" s="3">
        <v>47205.19600000004</v>
      </c>
      <c r="AI11" s="256">
        <v>52842.769000000008</v>
      </c>
      <c r="AJ11" s="256">
        <v>54431.923000000046</v>
      </c>
      <c r="AK11" s="256">
        <v>55981.48</v>
      </c>
      <c r="AL11" s="256">
        <v>55053.410000000054</v>
      </c>
      <c r="AM11" s="256">
        <v>55267.650999999962</v>
      </c>
      <c r="AN11" s="256">
        <v>56011.776000000005</v>
      </c>
      <c r="AO11" s="256">
        <v>66521.34500000003</v>
      </c>
      <c r="AP11" s="3"/>
      <c r="AQ11" s="92" t="str">
        <f t="shared" si="20"/>
        <v/>
      </c>
      <c r="AS11" s="183">
        <f t="shared" si="1"/>
        <v>0.4983700555886183</v>
      </c>
      <c r="AT11" s="259">
        <f t="shared" si="2"/>
        <v>0.46272411236012051</v>
      </c>
      <c r="AU11" s="259">
        <f t="shared" si="3"/>
        <v>0.59620293919642087</v>
      </c>
      <c r="AV11" s="259">
        <f t="shared" si="4"/>
        <v>0.78832235306922693</v>
      </c>
      <c r="AW11" s="259">
        <f t="shared" si="5"/>
        <v>0.48065790285305188</v>
      </c>
      <c r="AX11" s="259">
        <f t="shared" si="6"/>
        <v>0.53317937263440585</v>
      </c>
      <c r="AY11" s="259">
        <f t="shared" si="7"/>
        <v>0.580278639571985</v>
      </c>
      <c r="AZ11" s="259">
        <f t="shared" si="7"/>
        <v>0.52903201442001502</v>
      </c>
      <c r="BA11" s="343" t="str">
        <f t="shared" si="21"/>
        <v/>
      </c>
      <c r="BB11" s="92" t="str">
        <f t="shared" si="22"/>
        <v/>
      </c>
      <c r="BC11" s="165">
        <f t="shared" si="8"/>
        <v>2.1262291584914967</v>
      </c>
      <c r="BD11" s="259">
        <f t="shared" si="9"/>
        <v>2.002429656596763</v>
      </c>
      <c r="BE11" s="259">
        <f t="shared" si="10"/>
        <v>1.8193057382846511</v>
      </c>
      <c r="BF11" s="259">
        <f t="shared" si="11"/>
        <v>2.185868487837185</v>
      </c>
      <c r="BG11" s="259">
        <f t="shared" si="12"/>
        <v>2.3852155258597914</v>
      </c>
      <c r="BH11" s="259">
        <f t="shared" si="13"/>
        <v>2.5507512851796084</v>
      </c>
      <c r="BI11" s="259">
        <f t="shared" si="14"/>
        <v>2.3664388518661332</v>
      </c>
      <c r="BJ11" s="259">
        <f t="shared" si="14"/>
        <v>2.5337233202652958</v>
      </c>
      <c r="BK11" s="259" t="str">
        <f t="shared" si="24"/>
        <v/>
      </c>
      <c r="BL11" s="92" t="str">
        <f t="shared" si="23"/>
        <v/>
      </c>
      <c r="BN11" s="164">
        <f t="shared" si="15"/>
        <v>46934.808000000005</v>
      </c>
      <c r="BO11" s="164">
        <f t="shared" si="16"/>
        <v>0</v>
      </c>
    </row>
    <row r="12" spans="1:67" ht="20.100000000000001" customHeight="1" x14ac:dyDescent="0.25">
      <c r="A12" s="178" t="s">
        <v>85</v>
      </c>
      <c r="B12" s="25">
        <v>173043.08000000005</v>
      </c>
      <c r="C12" s="256">
        <v>88557.569999999978</v>
      </c>
      <c r="D12" s="256">
        <v>121066.39000000004</v>
      </c>
      <c r="E12" s="256">
        <v>142381.43</v>
      </c>
      <c r="F12" s="256">
        <v>163673.44999999992</v>
      </c>
      <c r="G12" s="256">
        <v>227727.18000000014</v>
      </c>
      <c r="H12" s="256">
        <v>155864.22</v>
      </c>
      <c r="I12" s="256">
        <v>234154.51999999981</v>
      </c>
      <c r="J12" s="3"/>
      <c r="K12" s="92" t="str">
        <f t="shared" si="17"/>
        <v/>
      </c>
      <c r="L12" s="3">
        <v>215680.73000000007</v>
      </c>
      <c r="M12" s="256">
        <v>298357.37000000005</v>
      </c>
      <c r="N12" s="256">
        <v>243274.90999999974</v>
      </c>
      <c r="O12" s="256">
        <v>242334.35000000021</v>
      </c>
      <c r="P12" s="256">
        <v>229301.40999999997</v>
      </c>
      <c r="Q12" s="256">
        <v>227631.27999999985</v>
      </c>
      <c r="R12" s="256">
        <v>210682.02999999985</v>
      </c>
      <c r="S12" s="256">
        <v>281209.82000000007</v>
      </c>
      <c r="T12" s="3"/>
      <c r="U12" s="92" t="str">
        <f t="shared" si="18"/>
        <v/>
      </c>
      <c r="W12" s="163" t="s">
        <v>85</v>
      </c>
      <c r="X12" s="25">
        <v>8468.7459999999992</v>
      </c>
      <c r="Y12" s="256">
        <v>4467.674</v>
      </c>
      <c r="Z12" s="256">
        <v>6989.1480000000029</v>
      </c>
      <c r="AA12" s="256">
        <v>11275.52199999999</v>
      </c>
      <c r="AB12" s="256">
        <v>8874.6120000000028</v>
      </c>
      <c r="AC12" s="256">
        <v>11770.861000000004</v>
      </c>
      <c r="AD12" s="256">
        <v>9312.0499999999993</v>
      </c>
      <c r="AE12" s="256">
        <v>14134.415999999999</v>
      </c>
      <c r="AF12" s="3"/>
      <c r="AG12" s="92" t="str">
        <f t="shared" si="19"/>
        <v/>
      </c>
      <c r="AH12" s="3">
        <v>45837.497000000039</v>
      </c>
      <c r="AI12" s="256">
        <v>51105.701000000001</v>
      </c>
      <c r="AJ12" s="256">
        <v>50899.00499999999</v>
      </c>
      <c r="AK12" s="256">
        <v>50438.382000000049</v>
      </c>
      <c r="AL12" s="256">
        <v>52151.921999999926</v>
      </c>
      <c r="AM12" s="256">
        <v>56091.163000000008</v>
      </c>
      <c r="AN12" s="256">
        <v>52692.622000000047</v>
      </c>
      <c r="AO12" s="256">
        <v>64576.995000000068</v>
      </c>
      <c r="AP12" s="3"/>
      <c r="AQ12" s="92" t="str">
        <f t="shared" si="20"/>
        <v/>
      </c>
      <c r="AS12" s="183">
        <f t="shared" si="1"/>
        <v>0.48940102083250003</v>
      </c>
      <c r="AT12" s="259">
        <f t="shared" si="2"/>
        <v>0.50449374344847098</v>
      </c>
      <c r="AU12" s="259">
        <f t="shared" si="3"/>
        <v>0.57729878622795316</v>
      </c>
      <c r="AV12" s="259">
        <f t="shared" si="4"/>
        <v>0.79192363779461905</v>
      </c>
      <c r="AW12" s="259">
        <f t="shared" si="5"/>
        <v>0.54221451310521085</v>
      </c>
      <c r="AX12" s="259">
        <f t="shared" si="6"/>
        <v>0.51688432623633229</v>
      </c>
      <c r="AY12" s="259">
        <f t="shared" si="7"/>
        <v>0.59744629011071293</v>
      </c>
      <c r="AZ12" s="259">
        <f t="shared" si="7"/>
        <v>0.6036362654882772</v>
      </c>
      <c r="BA12" s="343" t="str">
        <f t="shared" si="21"/>
        <v/>
      </c>
      <c r="BB12" s="92" t="str">
        <f t="shared" si="22"/>
        <v/>
      </c>
      <c r="BC12" s="165">
        <f t="shared" si="8"/>
        <v>2.1252476751168277</v>
      </c>
      <c r="BD12" s="259">
        <f t="shared" si="9"/>
        <v>1.7129022487361378</v>
      </c>
      <c r="BE12" s="259">
        <f t="shared" si="10"/>
        <v>2.0922422702776888</v>
      </c>
      <c r="BF12" s="259">
        <f t="shared" si="11"/>
        <v>2.0813550369561726</v>
      </c>
      <c r="BG12" s="259">
        <f t="shared" si="12"/>
        <v>2.2743829617096525</v>
      </c>
      <c r="BH12" s="259">
        <f t="shared" si="13"/>
        <v>2.4641236916121563</v>
      </c>
      <c r="BI12" s="259">
        <f t="shared" si="14"/>
        <v>2.5010496623751006</v>
      </c>
      <c r="BJ12" s="259">
        <f t="shared" si="14"/>
        <v>2.2963990019978695</v>
      </c>
      <c r="BK12" s="259" t="str">
        <f t="shared" si="24"/>
        <v/>
      </c>
      <c r="BL12" s="92" t="str">
        <f t="shared" si="23"/>
        <v/>
      </c>
      <c r="BN12" s="164">
        <f t="shared" si="15"/>
        <v>43380.572000000044</v>
      </c>
      <c r="BO12" s="164">
        <f t="shared" si="16"/>
        <v>0</v>
      </c>
    </row>
    <row r="13" spans="1:67" ht="20.100000000000001" customHeight="1" x14ac:dyDescent="0.25">
      <c r="A13" s="178" t="s">
        <v>86</v>
      </c>
      <c r="B13" s="25">
        <v>153878.58000000007</v>
      </c>
      <c r="C13" s="256">
        <v>146271.1</v>
      </c>
      <c r="D13" s="256">
        <v>129654.32999999994</v>
      </c>
      <c r="E13" s="256">
        <v>179800.25999999989</v>
      </c>
      <c r="F13" s="256">
        <v>269493.00999999989</v>
      </c>
      <c r="G13" s="256">
        <v>237770.30999999997</v>
      </c>
      <c r="H13" s="256">
        <v>148079.01000000004</v>
      </c>
      <c r="I13" s="256">
        <v>204358.18000000011</v>
      </c>
      <c r="J13" s="3"/>
      <c r="K13" s="92" t="str">
        <f t="shared" si="17"/>
        <v/>
      </c>
      <c r="L13" s="3">
        <v>248639.30000000008</v>
      </c>
      <c r="M13" s="256">
        <v>301296.24000000011</v>
      </c>
      <c r="N13" s="256">
        <v>302219.03000000003</v>
      </c>
      <c r="O13" s="256">
        <v>271364.13999999984</v>
      </c>
      <c r="P13" s="256">
        <v>280219.00999999989</v>
      </c>
      <c r="Q13" s="256">
        <v>268822.42000000004</v>
      </c>
      <c r="R13" s="256">
        <v>250779.80999999988</v>
      </c>
      <c r="S13" s="256">
        <v>254536.99999999983</v>
      </c>
      <c r="T13" s="3"/>
      <c r="U13" s="92" t="str">
        <f t="shared" si="18"/>
        <v/>
      </c>
      <c r="W13" s="163" t="s">
        <v>86</v>
      </c>
      <c r="X13" s="25">
        <v>8304.4390000000039</v>
      </c>
      <c r="Y13" s="256">
        <v>7350.9219999999987</v>
      </c>
      <c r="Z13" s="256">
        <v>8610.476999999999</v>
      </c>
      <c r="AA13" s="256">
        <v>14121.920000000007</v>
      </c>
      <c r="AB13" s="256">
        <v>13262.653999999999</v>
      </c>
      <c r="AC13" s="256">
        <v>12363.967000000001</v>
      </c>
      <c r="AD13" s="256">
        <v>8490.9230000000025</v>
      </c>
      <c r="AE13" s="256">
        <v>11281.840000000011</v>
      </c>
      <c r="AF13" s="3"/>
      <c r="AG13" s="92" t="str">
        <f t="shared" si="19"/>
        <v/>
      </c>
      <c r="AH13" s="3">
        <v>54364.509000000027</v>
      </c>
      <c r="AI13" s="256">
        <v>59788.318999999996</v>
      </c>
      <c r="AJ13" s="256">
        <v>62714.63899999993</v>
      </c>
      <c r="AK13" s="256">
        <v>65018.055000000037</v>
      </c>
      <c r="AL13" s="256">
        <v>69122.01800000004</v>
      </c>
      <c r="AM13" s="256">
        <v>69013.110000000117</v>
      </c>
      <c r="AN13" s="256">
        <v>62459.188000000002</v>
      </c>
      <c r="AO13" s="256">
        <v>65076.589000000007</v>
      </c>
      <c r="AP13" s="3"/>
      <c r="AQ13" s="92" t="str">
        <f t="shared" si="20"/>
        <v/>
      </c>
      <c r="AS13" s="183">
        <f t="shared" si="1"/>
        <v>0.53967478774498701</v>
      </c>
      <c r="AT13" s="259">
        <f t="shared" si="2"/>
        <v>0.50255463998014638</v>
      </c>
      <c r="AU13" s="259">
        <f t="shared" si="3"/>
        <v>0.66411025378018629</v>
      </c>
      <c r="AV13" s="259">
        <f t="shared" si="4"/>
        <v>0.78542266846555253</v>
      </c>
      <c r="AW13" s="259">
        <f t="shared" si="5"/>
        <v>0.49213350654252608</v>
      </c>
      <c r="AX13" s="259">
        <f t="shared" si="6"/>
        <v>0.51999625184490039</v>
      </c>
      <c r="AY13" s="259">
        <f t="shared" si="7"/>
        <v>0.57340490053249282</v>
      </c>
      <c r="AZ13" s="259">
        <f t="shared" si="7"/>
        <v>0.55206207062521329</v>
      </c>
      <c r="BA13" s="343" t="str">
        <f t="shared" si="21"/>
        <v/>
      </c>
      <c r="BB13" s="92" t="str">
        <f t="shared" si="22"/>
        <v/>
      </c>
      <c r="BC13" s="165">
        <f t="shared" si="8"/>
        <v>2.1864809384518056</v>
      </c>
      <c r="BD13" s="259">
        <f t="shared" si="9"/>
        <v>1.9843699011975713</v>
      </c>
      <c r="BE13" s="259">
        <f t="shared" si="10"/>
        <v>2.0751386502696381</v>
      </c>
      <c r="BF13" s="259">
        <f t="shared" si="11"/>
        <v>2.3959707793373171</v>
      </c>
      <c r="BG13" s="259">
        <f t="shared" si="12"/>
        <v>2.4667140890976693</v>
      </c>
      <c r="BH13" s="259">
        <f t="shared" si="13"/>
        <v>2.5672378814237335</v>
      </c>
      <c r="BI13" s="259">
        <f t="shared" si="14"/>
        <v>2.4905987447713605</v>
      </c>
      <c r="BJ13" s="259">
        <f t="shared" si="14"/>
        <v>2.5566651999512864</v>
      </c>
      <c r="BK13" s="259" t="str">
        <f t="shared" si="24"/>
        <v/>
      </c>
      <c r="BL13" s="92" t="str">
        <f t="shared" si="23"/>
        <v/>
      </c>
      <c r="BN13" s="164">
        <f t="shared" si="15"/>
        <v>53968.264999999999</v>
      </c>
      <c r="BO13" s="164">
        <f t="shared" si="16"/>
        <v>0</v>
      </c>
    </row>
    <row r="14" spans="1:67" ht="20.100000000000001" customHeight="1" x14ac:dyDescent="0.25">
      <c r="A14" s="178" t="s">
        <v>87</v>
      </c>
      <c r="B14" s="25">
        <v>172907.80999999991</v>
      </c>
      <c r="C14" s="256">
        <v>197865.85999999996</v>
      </c>
      <c r="D14" s="256">
        <v>108818.47999999997</v>
      </c>
      <c r="E14" s="256">
        <v>128700.31000000001</v>
      </c>
      <c r="F14" s="256">
        <v>196874.73</v>
      </c>
      <c r="G14" s="256">
        <v>236496.18999999983</v>
      </c>
      <c r="H14" s="256">
        <v>161852.32999999987</v>
      </c>
      <c r="I14" s="256">
        <v>159079.38999999987</v>
      </c>
      <c r="J14" s="3"/>
      <c r="K14" s="92" t="str">
        <f t="shared" si="17"/>
        <v/>
      </c>
      <c r="L14" s="3">
        <v>188089.6999999999</v>
      </c>
      <c r="M14" s="256">
        <v>220263.89</v>
      </c>
      <c r="N14" s="256">
        <v>238438.41000000006</v>
      </c>
      <c r="O14" s="256">
        <v>192903.74999999985</v>
      </c>
      <c r="P14" s="256">
        <v>168311.4199999999</v>
      </c>
      <c r="Q14" s="256">
        <v>186814.79000000024</v>
      </c>
      <c r="R14" s="256">
        <v>210054.59999999992</v>
      </c>
      <c r="S14" s="256">
        <v>215921.85999999969</v>
      </c>
      <c r="T14" s="3"/>
      <c r="U14" s="92" t="str">
        <f t="shared" si="18"/>
        <v/>
      </c>
      <c r="W14" s="163" t="s">
        <v>87</v>
      </c>
      <c r="X14" s="25">
        <v>7854.7379999999985</v>
      </c>
      <c r="Y14" s="256">
        <v>8326.2219999999998</v>
      </c>
      <c r="Z14" s="256">
        <v>7079.4509999999991</v>
      </c>
      <c r="AA14" s="256">
        <v>9224.3630000000012</v>
      </c>
      <c r="AB14" s="256">
        <v>8588.8440000000028</v>
      </c>
      <c r="AC14" s="256">
        <v>10903.496999999998</v>
      </c>
      <c r="AD14" s="256">
        <v>9865.234000000004</v>
      </c>
      <c r="AE14" s="256">
        <v>9459.2879999999968</v>
      </c>
      <c r="AF14" s="3"/>
      <c r="AG14" s="92" t="str">
        <f t="shared" si="19"/>
        <v/>
      </c>
      <c r="AH14" s="3">
        <v>39184.329000000012</v>
      </c>
      <c r="AI14" s="256">
        <v>43186.20999999997</v>
      </c>
      <c r="AJ14" s="256">
        <v>48896.256000000016</v>
      </c>
      <c r="AK14" s="256">
        <v>49231.409</v>
      </c>
      <c r="AL14" s="256">
        <v>41790.908999999992</v>
      </c>
      <c r="AM14" s="256">
        <v>45062.92500000001</v>
      </c>
      <c r="AN14" s="256">
        <v>49950.609999999986</v>
      </c>
      <c r="AO14" s="256">
        <v>51111.209999999905</v>
      </c>
      <c r="AP14" s="3"/>
      <c r="AQ14" s="92" t="str">
        <f t="shared" si="20"/>
        <v/>
      </c>
      <c r="AS14" s="183">
        <f t="shared" si="1"/>
        <v>0.45427317597741834</v>
      </c>
      <c r="AT14" s="259">
        <f t="shared" si="2"/>
        <v>0.4208013449111434</v>
      </c>
      <c r="AU14" s="259">
        <f t="shared" si="3"/>
        <v>0.65057433259497854</v>
      </c>
      <c r="AV14" s="259">
        <f t="shared" si="4"/>
        <v>0.71673199543963806</v>
      </c>
      <c r="AW14" s="259">
        <f t="shared" si="5"/>
        <v>0.436259341155668</v>
      </c>
      <c r="AX14" s="259">
        <f t="shared" si="6"/>
        <v>0.46104324133086483</v>
      </c>
      <c r="AY14" s="259">
        <f t="shared" si="7"/>
        <v>0.6095206661529069</v>
      </c>
      <c r="AZ14" s="259">
        <f t="shared" si="7"/>
        <v>0.59462687152622384</v>
      </c>
      <c r="BA14" s="343" t="str">
        <f t="shared" si="21"/>
        <v/>
      </c>
      <c r="BB14" s="92" t="str">
        <f t="shared" si="22"/>
        <v/>
      </c>
      <c r="BC14" s="165">
        <f t="shared" si="8"/>
        <v>2.0832788291969222</v>
      </c>
      <c r="BD14" s="259">
        <f t="shared" si="9"/>
        <v>1.9606577364996127</v>
      </c>
      <c r="BE14" s="259">
        <f t="shared" si="10"/>
        <v>2.0506870516373601</v>
      </c>
      <c r="BF14" s="259">
        <f t="shared" si="11"/>
        <v>2.5521229628765663</v>
      </c>
      <c r="BG14" s="259">
        <f t="shared" si="12"/>
        <v>2.4829514836248197</v>
      </c>
      <c r="BH14" s="259">
        <f t="shared" si="13"/>
        <v>2.412171166961671</v>
      </c>
      <c r="BI14" s="259">
        <f t="shared" si="14"/>
        <v>2.3779822008182636</v>
      </c>
      <c r="BJ14" s="259">
        <f t="shared" si="14"/>
        <v>2.3671160483704603</v>
      </c>
      <c r="BK14" s="259" t="str">
        <f t="shared" si="24"/>
        <v/>
      </c>
      <c r="BL14" s="92" t="str">
        <f t="shared" si="23"/>
        <v/>
      </c>
      <c r="BN14" s="164">
        <f t="shared" si="15"/>
        <v>40085.375999999982</v>
      </c>
      <c r="BO14" s="164">
        <f t="shared" si="16"/>
        <v>0</v>
      </c>
    </row>
    <row r="15" spans="1:67" ht="20.100000000000001" customHeight="1" x14ac:dyDescent="0.25">
      <c r="A15" s="178" t="s">
        <v>88</v>
      </c>
      <c r="B15" s="25">
        <v>184668.65</v>
      </c>
      <c r="C15" s="256">
        <v>144340.81999999992</v>
      </c>
      <c r="D15" s="256">
        <v>80105.51999999996</v>
      </c>
      <c r="E15" s="256">
        <v>122946.30000000002</v>
      </c>
      <c r="F15" s="256">
        <v>216355.29000000004</v>
      </c>
      <c r="G15" s="256">
        <v>152646.59000000005</v>
      </c>
      <c r="H15" s="256">
        <v>150358.61999999979</v>
      </c>
      <c r="I15" s="256">
        <v>132546.37999999998</v>
      </c>
      <c r="J15" s="3"/>
      <c r="K15" s="92" t="str">
        <f t="shared" si="17"/>
        <v/>
      </c>
      <c r="L15" s="3">
        <v>276286.43999999977</v>
      </c>
      <c r="M15" s="256">
        <v>291231.52999999991</v>
      </c>
      <c r="N15" s="256">
        <v>295760.24000000017</v>
      </c>
      <c r="O15" s="256">
        <v>290599.48999999982</v>
      </c>
      <c r="P15" s="256">
        <v>290227.67999999964</v>
      </c>
      <c r="Q15" s="256">
        <v>248925.34999999977</v>
      </c>
      <c r="R15" s="256">
        <v>261701.74000000011</v>
      </c>
      <c r="S15" s="256">
        <v>269316.65999999986</v>
      </c>
      <c r="T15" s="3"/>
      <c r="U15" s="92" t="str">
        <f t="shared" si="18"/>
        <v/>
      </c>
      <c r="W15" s="163" t="s">
        <v>88</v>
      </c>
      <c r="X15" s="25">
        <v>8976.5390000000007</v>
      </c>
      <c r="Y15" s="256">
        <v>8231.4969999999994</v>
      </c>
      <c r="Z15" s="256">
        <v>7380.0529999999981</v>
      </c>
      <c r="AA15" s="256">
        <v>9158.0150000000012</v>
      </c>
      <c r="AB15" s="256">
        <v>11920.680999999999</v>
      </c>
      <c r="AC15" s="256">
        <v>8611.9049999999952</v>
      </c>
      <c r="AD15" s="256">
        <v>9047.8519999999971</v>
      </c>
      <c r="AE15" s="256">
        <v>10674.607000000007</v>
      </c>
      <c r="AF15" s="3"/>
      <c r="AG15" s="92" t="str">
        <f t="shared" si="19"/>
        <v/>
      </c>
      <c r="AH15" s="3">
        <v>64657.764999999978</v>
      </c>
      <c r="AI15" s="256">
        <v>67014.460999999996</v>
      </c>
      <c r="AJ15" s="256">
        <v>62417.526999999995</v>
      </c>
      <c r="AK15" s="256">
        <v>71596.117000000057</v>
      </c>
      <c r="AL15" s="256">
        <v>76295.819000000003</v>
      </c>
      <c r="AM15" s="256">
        <v>70793.574000000022</v>
      </c>
      <c r="AN15" s="256">
        <v>69747.713000000032</v>
      </c>
      <c r="AO15" s="256">
        <v>71919.804999999949</v>
      </c>
      <c r="AP15" s="3"/>
      <c r="AQ15" s="92" t="str">
        <f t="shared" si="20"/>
        <v/>
      </c>
      <c r="AS15" s="183">
        <f t="shared" si="1"/>
        <v>0.48608894904468092</v>
      </c>
      <c r="AT15" s="259">
        <f t="shared" si="2"/>
        <v>0.57028198953005838</v>
      </c>
      <c r="AU15" s="259">
        <f t="shared" si="3"/>
        <v>0.92129144158854492</v>
      </c>
      <c r="AV15" s="259">
        <f t="shared" si="4"/>
        <v>0.7448792684285741</v>
      </c>
      <c r="AW15" s="259">
        <f t="shared" si="5"/>
        <v>0.55097709882665669</v>
      </c>
      <c r="AX15" s="259">
        <f t="shared" si="6"/>
        <v>0.56417277320115655</v>
      </c>
      <c r="AY15" s="259">
        <f t="shared" si="7"/>
        <v>0.60175146592859186</v>
      </c>
      <c r="AZ15" s="259">
        <f t="shared" si="7"/>
        <v>0.80534881450553453</v>
      </c>
      <c r="BA15" s="343" t="str">
        <f t="shared" si="21"/>
        <v/>
      </c>
      <c r="BB15" s="92" t="str">
        <f t="shared" si="22"/>
        <v/>
      </c>
      <c r="BC15" s="165">
        <f t="shared" si="8"/>
        <v>2.3402438787802988</v>
      </c>
      <c r="BD15" s="259">
        <f t="shared" si="9"/>
        <v>2.3010716250400503</v>
      </c>
      <c r="BE15" s="259">
        <f t="shared" si="10"/>
        <v>2.1104096683178226</v>
      </c>
      <c r="BF15" s="259">
        <f t="shared" si="11"/>
        <v>2.4637385633402213</v>
      </c>
      <c r="BG15" s="259">
        <f t="shared" si="12"/>
        <v>2.6288264096656837</v>
      </c>
      <c r="BH15" s="259">
        <f t="shared" si="13"/>
        <v>2.843968041021137</v>
      </c>
      <c r="BI15" s="259">
        <f t="shared" si="14"/>
        <v>2.6651604609124879</v>
      </c>
      <c r="BJ15" s="259">
        <f t="shared" si="14"/>
        <v>2.6704551066391509</v>
      </c>
      <c r="BK15" s="259" t="str">
        <f t="shared" si="24"/>
        <v/>
      </c>
      <c r="BL15" s="92" t="str">
        <f t="shared" si="23"/>
        <v/>
      </c>
      <c r="BN15" s="164">
        <f t="shared" si="15"/>
        <v>60699.861000000034</v>
      </c>
      <c r="BO15" s="164">
        <f t="shared" si="16"/>
        <v>0</v>
      </c>
    </row>
    <row r="16" spans="1:67" ht="20.100000000000001" customHeight="1" x14ac:dyDescent="0.25">
      <c r="A16" s="178" t="s">
        <v>89</v>
      </c>
      <c r="B16" s="25">
        <v>175049.21999999997</v>
      </c>
      <c r="C16" s="256">
        <v>101082.92000000001</v>
      </c>
      <c r="D16" s="256">
        <v>69030.890000000014</v>
      </c>
      <c r="E16" s="256">
        <v>154535.30999999976</v>
      </c>
      <c r="F16" s="256">
        <v>191998.53000000006</v>
      </c>
      <c r="G16" s="256">
        <v>123638.51</v>
      </c>
      <c r="H16" s="256">
        <v>139910.50999999989</v>
      </c>
      <c r="I16" s="256">
        <v>160332.01999999999</v>
      </c>
      <c r="J16" s="3"/>
      <c r="K16" s="92" t="str">
        <f t="shared" si="17"/>
        <v/>
      </c>
      <c r="L16" s="3">
        <v>218413.52999999985</v>
      </c>
      <c r="M16" s="256">
        <v>269385.36999999994</v>
      </c>
      <c r="N16" s="256">
        <v>357795.17000000092</v>
      </c>
      <c r="O16" s="256">
        <v>308575.81999999948</v>
      </c>
      <c r="P16" s="256">
        <v>305395.48999999964</v>
      </c>
      <c r="Q16" s="256">
        <v>278553.34999999945</v>
      </c>
      <c r="R16" s="256">
        <v>249337.33</v>
      </c>
      <c r="S16" s="256">
        <v>308363.74000000005</v>
      </c>
      <c r="T16" s="3"/>
      <c r="U16" s="92" t="str">
        <f t="shared" si="18"/>
        <v/>
      </c>
      <c r="W16" s="163" t="s">
        <v>89</v>
      </c>
      <c r="X16" s="25">
        <v>8917.1569999999974</v>
      </c>
      <c r="Y16" s="256">
        <v>6317.9840000000004</v>
      </c>
      <c r="Z16" s="256">
        <v>6844.7550000000019</v>
      </c>
      <c r="AA16" s="256">
        <v>12425.312000000002</v>
      </c>
      <c r="AB16" s="256">
        <v>11852.688999999998</v>
      </c>
      <c r="AC16" s="256">
        <v>8900.4360000000015</v>
      </c>
      <c r="AD16" s="256">
        <v>10720.157999999999</v>
      </c>
      <c r="AE16" s="256">
        <v>12906.616</v>
      </c>
      <c r="AF16" s="3"/>
      <c r="AG16" s="92" t="str">
        <f t="shared" si="19"/>
        <v/>
      </c>
      <c r="AH16" s="3">
        <v>62505.198999999993</v>
      </c>
      <c r="AI16" s="256">
        <v>72259.178000000014</v>
      </c>
      <c r="AJ16" s="256">
        <v>85069.483999999968</v>
      </c>
      <c r="AK16" s="256">
        <v>87588.735000000001</v>
      </c>
      <c r="AL16" s="256">
        <v>89099.010000000038</v>
      </c>
      <c r="AM16" s="256">
        <v>82030.592000000048</v>
      </c>
      <c r="AN16" s="256">
        <v>75994.738000000041</v>
      </c>
      <c r="AO16" s="256">
        <v>87331.370999999941</v>
      </c>
      <c r="AP16" s="3"/>
      <c r="AQ16" s="92" t="str">
        <f t="shared" si="20"/>
        <v/>
      </c>
      <c r="AS16" s="183">
        <f t="shared" si="1"/>
        <v>0.50940855377704619</v>
      </c>
      <c r="AT16" s="259">
        <f t="shared" si="2"/>
        <v>0.62502982699747878</v>
      </c>
      <c r="AU16" s="259">
        <f t="shared" si="3"/>
        <v>0.99154958019518513</v>
      </c>
      <c r="AV16" s="259">
        <f t="shared" si="4"/>
        <v>0.80404355483546253</v>
      </c>
      <c r="AW16" s="259">
        <f t="shared" si="5"/>
        <v>0.61733227853359063</v>
      </c>
      <c r="AX16" s="259">
        <f t="shared" si="6"/>
        <v>0.71987570862832317</v>
      </c>
      <c r="AY16" s="259">
        <f t="shared" si="7"/>
        <v>0.76621534722445139</v>
      </c>
      <c r="AZ16" s="259">
        <f t="shared" si="7"/>
        <v>0.80499303882031803</v>
      </c>
      <c r="BA16" s="343" t="str">
        <f t="shared" si="21"/>
        <v/>
      </c>
      <c r="BB16" s="92" t="str">
        <f t="shared" si="22"/>
        <v/>
      </c>
      <c r="BC16" s="165">
        <f t="shared" si="8"/>
        <v>2.8617823721817981</v>
      </c>
      <c r="BD16" s="259">
        <f t="shared" si="9"/>
        <v>2.6823720233953323</v>
      </c>
      <c r="BE16" s="259">
        <f t="shared" si="10"/>
        <v>2.3776029173339523</v>
      </c>
      <c r="BF16" s="259">
        <f t="shared" si="11"/>
        <v>2.8384834236201706</v>
      </c>
      <c r="BG16" s="259">
        <f t="shared" si="12"/>
        <v>2.9174959328967214</v>
      </c>
      <c r="BH16" s="259">
        <f t="shared" si="13"/>
        <v>2.9448790330469983</v>
      </c>
      <c r="BI16" s="259">
        <f t="shared" si="14"/>
        <v>3.0478684439269497</v>
      </c>
      <c r="BJ16" s="259">
        <f t="shared" si="14"/>
        <v>2.8320894992387862</v>
      </c>
      <c r="BK16" s="259" t="str">
        <f t="shared" si="24"/>
        <v/>
      </c>
      <c r="BL16" s="92" t="str">
        <f t="shared" si="23"/>
        <v/>
      </c>
      <c r="BN16" s="164">
        <f t="shared" si="15"/>
        <v>65274.580000000045</v>
      </c>
      <c r="BO16" s="164">
        <f t="shared" si="16"/>
        <v>0</v>
      </c>
    </row>
    <row r="17" spans="1:67" ht="20.100000000000001" customHeight="1" x14ac:dyDescent="0.25">
      <c r="A17" s="178" t="s">
        <v>90</v>
      </c>
      <c r="B17" s="25">
        <v>143652.40999999997</v>
      </c>
      <c r="C17" s="256">
        <v>108321.03000000003</v>
      </c>
      <c r="D17" s="256">
        <v>126056.69</v>
      </c>
      <c r="E17" s="256">
        <v>102105.74999999991</v>
      </c>
      <c r="F17" s="256">
        <v>191150.96000000002</v>
      </c>
      <c r="G17" s="256">
        <v>143866.02999999988</v>
      </c>
      <c r="H17" s="256">
        <v>152234.65000000008</v>
      </c>
      <c r="I17" s="256">
        <v>135752.90999999997</v>
      </c>
      <c r="J17" s="3"/>
      <c r="K17" s="92" t="str">
        <f t="shared" si="17"/>
        <v/>
      </c>
      <c r="L17" s="3">
        <v>283992.13999999984</v>
      </c>
      <c r="M17" s="256">
        <v>340923.25</v>
      </c>
      <c r="N17" s="256">
        <v>307861.13000000047</v>
      </c>
      <c r="O17" s="256">
        <v>286413.15999999997</v>
      </c>
      <c r="P17" s="256">
        <v>274219.10999999993</v>
      </c>
      <c r="Q17" s="256">
        <v>273526.25000000035</v>
      </c>
      <c r="R17" s="256">
        <v>314633.96000000025</v>
      </c>
      <c r="S17" s="256">
        <v>308060.25000000023</v>
      </c>
      <c r="T17" s="3"/>
      <c r="U17" s="92" t="str">
        <f t="shared" si="18"/>
        <v/>
      </c>
      <c r="W17" s="163" t="s">
        <v>90</v>
      </c>
      <c r="X17" s="25">
        <v>8623.6640000000007</v>
      </c>
      <c r="Y17" s="256">
        <v>7729.3239999999987</v>
      </c>
      <c r="Z17" s="256">
        <v>10518.219000000001</v>
      </c>
      <c r="AA17" s="256">
        <v>7756.1780000000035</v>
      </c>
      <c r="AB17" s="256">
        <v>12715.098000000002</v>
      </c>
      <c r="AC17" s="256">
        <v>10229.966999999997</v>
      </c>
      <c r="AD17" s="256">
        <v>10816.998999999996</v>
      </c>
      <c r="AE17" s="256">
        <v>10933.897000000001</v>
      </c>
      <c r="AF17" s="3"/>
      <c r="AG17" s="92" t="str">
        <f t="shared" si="19"/>
        <v/>
      </c>
      <c r="AH17" s="3">
        <v>75798.92399999997</v>
      </c>
      <c r="AI17" s="256">
        <v>78510.058999999979</v>
      </c>
      <c r="AJ17" s="256">
        <v>82860.765000000043</v>
      </c>
      <c r="AK17" s="256">
        <v>82287.181999999913</v>
      </c>
      <c r="AL17" s="256">
        <v>81224.970999999918</v>
      </c>
      <c r="AM17" s="256">
        <v>82936.982000000047</v>
      </c>
      <c r="AN17" s="256">
        <v>94006.22299999978</v>
      </c>
      <c r="AO17" s="256">
        <v>91038.514999999941</v>
      </c>
      <c r="AP17" s="3"/>
      <c r="AQ17" s="92" t="str">
        <f t="shared" si="20"/>
        <v/>
      </c>
      <c r="AS17" s="183">
        <f>(X17/B17)*10</f>
        <v>0.60031460662581315</v>
      </c>
      <c r="AT17" s="259">
        <f>(Y17/C17)*10</f>
        <v>0.71355709966938063</v>
      </c>
      <c r="AU17" s="259">
        <f t="shared" ref="AU17:AX18" si="25">IF(Z17="","",(Z17/D17)*10)</f>
        <v>0.83440387019522733</v>
      </c>
      <c r="AV17" s="259">
        <f t="shared" si="25"/>
        <v>0.75962205850307263</v>
      </c>
      <c r="AW17" s="259">
        <f t="shared" si="25"/>
        <v>0.665186196292187</v>
      </c>
      <c r="AX17" s="259">
        <f t="shared" si="25"/>
        <v>0.71107592250929597</v>
      </c>
      <c r="AY17" s="259">
        <f t="shared" ref="AY17:AZ22" si="26">(AD17/H17)*10</f>
        <v>0.71054776294358679</v>
      </c>
      <c r="AZ17" s="259">
        <f t="shared" si="26"/>
        <v>0.80542634408352676</v>
      </c>
      <c r="BA17" s="343" t="str">
        <f t="shared" si="21"/>
        <v/>
      </c>
      <c r="BB17" s="92" t="str">
        <f t="shared" si="22"/>
        <v/>
      </c>
      <c r="BC17" s="165">
        <f t="shared" si="8"/>
        <v>2.669050065963094</v>
      </c>
      <c r="BD17" s="259">
        <f t="shared" si="9"/>
        <v>2.3028660849619373</v>
      </c>
      <c r="BE17" s="259">
        <f t="shared" si="10"/>
        <v>2.6914981115024137</v>
      </c>
      <c r="BF17" s="259">
        <f t="shared" si="11"/>
        <v>2.8730237814491453</v>
      </c>
      <c r="BG17" s="259">
        <f t="shared" si="12"/>
        <v>2.9620463358662326</v>
      </c>
      <c r="BH17" s="259">
        <f t="shared" si="13"/>
        <v>3.0321397672069845</v>
      </c>
      <c r="BI17" s="259">
        <f t="shared" si="14"/>
        <v>2.9877964540127744</v>
      </c>
      <c r="BJ17" s="259">
        <f t="shared" si="14"/>
        <v>2.955217851053483</v>
      </c>
      <c r="BK17" s="259" t="str">
        <f t="shared" si="24"/>
        <v/>
      </c>
      <c r="BL17" s="92" t="str">
        <f t="shared" si="23"/>
        <v/>
      </c>
      <c r="BN17" s="164">
        <f t="shared" si="15"/>
        <v>83189.223999999784</v>
      </c>
      <c r="BO17" s="164">
        <f t="shared" si="16"/>
        <v>0</v>
      </c>
    </row>
    <row r="18" spans="1:67" ht="20.100000000000001" customHeight="1" thickBot="1" x14ac:dyDescent="0.3">
      <c r="A18" s="178" t="s">
        <v>91</v>
      </c>
      <c r="B18" s="25">
        <v>152913.45000000004</v>
      </c>
      <c r="C18" s="256">
        <v>216589.59999999995</v>
      </c>
      <c r="D18" s="256">
        <v>85917.549999999959</v>
      </c>
      <c r="E18" s="256">
        <v>230072.31999999998</v>
      </c>
      <c r="F18" s="256">
        <v>233366.15000000014</v>
      </c>
      <c r="G18" s="256">
        <v>149347.89999999994</v>
      </c>
      <c r="H18" s="256">
        <v>170050.74999999997</v>
      </c>
      <c r="I18" s="256">
        <v>160004.61000000002</v>
      </c>
      <c r="J18" s="3"/>
      <c r="K18" s="92" t="str">
        <f t="shared" si="17"/>
        <v/>
      </c>
      <c r="L18" s="3">
        <v>226068.2300000001</v>
      </c>
      <c r="M18" s="256">
        <v>257835.04999999996</v>
      </c>
      <c r="N18" s="256">
        <v>297135.57000000012</v>
      </c>
      <c r="O18" s="256">
        <v>191538.02999999988</v>
      </c>
      <c r="P18" s="256">
        <v>207146.76999999993</v>
      </c>
      <c r="Q18" s="256">
        <v>199318.66999999981</v>
      </c>
      <c r="R18" s="256">
        <v>191695.72</v>
      </c>
      <c r="S18" s="256">
        <v>237246.15</v>
      </c>
      <c r="T18" s="3"/>
      <c r="U18" s="92" t="str">
        <f t="shared" si="18"/>
        <v/>
      </c>
      <c r="W18" s="163" t="s">
        <v>91</v>
      </c>
      <c r="X18" s="25">
        <v>8608.0499999999975</v>
      </c>
      <c r="Y18" s="256">
        <v>10777.051000000001</v>
      </c>
      <c r="Z18" s="256">
        <v>8423.9280000000035</v>
      </c>
      <c r="AA18" s="256">
        <v>14158.847</v>
      </c>
      <c r="AB18" s="256">
        <v>13639.642000000007</v>
      </c>
      <c r="AC18" s="256">
        <v>9440.7710000000006</v>
      </c>
      <c r="AD18" s="256">
        <v>11558.283000000007</v>
      </c>
      <c r="AE18" s="256">
        <v>14657.718999999994</v>
      </c>
      <c r="AF18" s="3"/>
      <c r="AG18" s="92" t="str">
        <f t="shared" si="19"/>
        <v/>
      </c>
      <c r="AH18" s="3">
        <v>50975.751000000069</v>
      </c>
      <c r="AI18" s="256">
        <v>55476.897000000012</v>
      </c>
      <c r="AJ18" s="256">
        <v>59634.482000000025</v>
      </c>
      <c r="AK18" s="256">
        <v>54113.734999999979</v>
      </c>
      <c r="AL18" s="256">
        <v>57504.426999999996</v>
      </c>
      <c r="AM18" s="256">
        <v>58105.801000000007</v>
      </c>
      <c r="AN18" s="256">
        <v>58922.750999999997</v>
      </c>
      <c r="AO18" s="256">
        <v>64292.451000000008</v>
      </c>
      <c r="AP18" s="3"/>
      <c r="AQ18" s="92" t="str">
        <f t="shared" si="20"/>
        <v/>
      </c>
      <c r="AS18" s="183">
        <f>(X18/B18)*10</f>
        <v>0.56293609227965202</v>
      </c>
      <c r="AT18" s="259">
        <f>(Y18/C18)*10</f>
        <v>0.49757933898949919</v>
      </c>
      <c r="AU18" s="259">
        <f t="shared" si="25"/>
        <v>0.98046650538801527</v>
      </c>
      <c r="AV18" s="259">
        <f t="shared" si="25"/>
        <v>0.61540853762851611</v>
      </c>
      <c r="AW18" s="259">
        <f t="shared" si="25"/>
        <v>0.58447388363736552</v>
      </c>
      <c r="AX18" s="259">
        <f t="shared" si="25"/>
        <v>0.63213282543644767</v>
      </c>
      <c r="AY18" s="259">
        <f t="shared" si="26"/>
        <v>0.67969609072585735</v>
      </c>
      <c r="AZ18" s="259">
        <f t="shared" si="26"/>
        <v>0.91608104291495063</v>
      </c>
      <c r="BA18" s="165" t="str">
        <f t="shared" si="21"/>
        <v/>
      </c>
      <c r="BB18" s="92" t="str">
        <f t="shared" si="22"/>
        <v/>
      </c>
      <c r="BC18" s="165">
        <f t="shared" si="8"/>
        <v>2.2548834482403852</v>
      </c>
      <c r="BD18" s="259">
        <f t="shared" si="9"/>
        <v>2.1516429593261281</v>
      </c>
      <c r="BE18" s="259">
        <f t="shared" si="10"/>
        <v>2.0069789019200899</v>
      </c>
      <c r="BF18" s="259">
        <f t="shared" si="11"/>
        <v>2.825221445579241</v>
      </c>
      <c r="BG18" s="259">
        <f t="shared" si="12"/>
        <v>2.7760233480831014</v>
      </c>
      <c r="BH18" s="259">
        <f t="shared" si="13"/>
        <v>2.9152211882609924</v>
      </c>
      <c r="BI18" s="259">
        <f t="shared" si="14"/>
        <v>3.0737645577063484</v>
      </c>
      <c r="BJ18" s="259">
        <f t="shared" si="14"/>
        <v>2.7099470739567328</v>
      </c>
      <c r="BK18" s="259" t="str">
        <f t="shared" si="24"/>
        <v/>
      </c>
      <c r="BL18" s="92" t="str">
        <f t="shared" si="23"/>
        <v/>
      </c>
      <c r="BN18" s="164">
        <f t="shared" si="15"/>
        <v>47364.467999999993</v>
      </c>
      <c r="BO18" s="164">
        <f t="shared" si="16"/>
        <v>0</v>
      </c>
    </row>
    <row r="19" spans="1:67" ht="20.100000000000001" customHeight="1" thickBot="1" x14ac:dyDescent="0.3">
      <c r="A19" s="279" t="s">
        <v>128</v>
      </c>
      <c r="B19" s="280">
        <f>SUM(B7:B18)</f>
        <v>1816262.9199999997</v>
      </c>
      <c r="C19" s="281">
        <f>SUM(C7:C18)</f>
        <v>1636088.4299999995</v>
      </c>
      <c r="D19" s="281">
        <f t="shared" ref="D19:I19" si="27">SUM(D7:D18)</f>
        <v>1296144.57</v>
      </c>
      <c r="E19" s="281">
        <f t="shared" si="27"/>
        <v>1599529.9399999997</v>
      </c>
      <c r="F19" s="281">
        <f t="shared" si="27"/>
        <v>2330198.42</v>
      </c>
      <c r="G19" s="281">
        <f t="shared" si="27"/>
        <v>2161091.4399999995</v>
      </c>
      <c r="H19" s="281">
        <f t="shared" si="27"/>
        <v>1795935.5599999998</v>
      </c>
      <c r="I19" s="281">
        <f t="shared" si="27"/>
        <v>2110371.75</v>
      </c>
      <c r="J19" s="281">
        <f>IF(J20="","",SUM(J20:J23))</f>
        <v>348208.19999999984</v>
      </c>
      <c r="K19" s="98">
        <f t="shared" si="17"/>
        <v>-5.0606606909314635</v>
      </c>
      <c r="L19" s="282">
        <f>SUM(L7:L18)</f>
        <v>2666453.899999999</v>
      </c>
      <c r="M19" s="281">
        <f t="shared" ref="M19:S19" si="28">SUM(M7:M18)</f>
        <v>3078610.44</v>
      </c>
      <c r="N19" s="281">
        <f t="shared" si="28"/>
        <v>3362678.8800000013</v>
      </c>
      <c r="O19" s="281">
        <f t="shared" si="28"/>
        <v>3040615.0999999987</v>
      </c>
      <c r="P19" s="281">
        <f t="shared" si="28"/>
        <v>2836168.3299999991</v>
      </c>
      <c r="Q19" s="281">
        <f t="shared" si="28"/>
        <v>2798188.63</v>
      </c>
      <c r="R19" s="281">
        <f t="shared" si="28"/>
        <v>2777631.4</v>
      </c>
      <c r="S19" s="281">
        <f t="shared" si="28"/>
        <v>2988583.57</v>
      </c>
      <c r="T19" s="282">
        <f>SUM(T7:T18)</f>
        <v>702187.75</v>
      </c>
      <c r="U19" s="104">
        <f t="shared" si="18"/>
        <v>-0.76504329440585128</v>
      </c>
      <c r="V19" s="284"/>
      <c r="W19" s="283"/>
      <c r="X19" s="280">
        <f>SUM(X7:X18)</f>
        <v>89493.365000000005</v>
      </c>
      <c r="Y19" s="281">
        <f>SUM(Y7:Y18)</f>
        <v>81914.569000000003</v>
      </c>
      <c r="Z19" s="281">
        <f t="shared" ref="Z19:AD19" si="29">SUM(Z7:Z18)</f>
        <v>86371.3</v>
      </c>
      <c r="AA19" s="281">
        <f t="shared" si="29"/>
        <v>122399.001</v>
      </c>
      <c r="AB19" s="281">
        <f t="shared" si="29"/>
        <v>125153.99099999999</v>
      </c>
      <c r="AC19" s="281">
        <f t="shared" si="29"/>
        <v>116754.90900000001</v>
      </c>
      <c r="AD19" s="281">
        <f t="shared" si="29"/>
        <v>109963.90500000001</v>
      </c>
      <c r="AE19" s="281">
        <f t="shared" ref="AE19" si="30">SUM(AE7:AE18)</f>
        <v>135113.67599999998</v>
      </c>
      <c r="AF19" s="281">
        <f>IF(AF9="","",SUM(AF20:AF23))</f>
        <v>28263.24500000001</v>
      </c>
      <c r="AG19" s="104">
        <f t="shared" si="19"/>
        <v>-0.79081876952263508</v>
      </c>
      <c r="AH19" s="282">
        <f>SUM(AH7:AH18)</f>
        <v>614380.20500000007</v>
      </c>
      <c r="AI19" s="281">
        <f>SUM(AI7:AI18)</f>
        <v>656918.25999999989</v>
      </c>
      <c r="AJ19" s="281">
        <f t="shared" ref="AJ19:AO19" si="31">SUM(AJ7:AJ18)</f>
        <v>703504.83499999996</v>
      </c>
      <c r="AK19" s="281">
        <f t="shared" si="31"/>
        <v>720793.56200000015</v>
      </c>
      <c r="AL19" s="281">
        <f t="shared" si="31"/>
        <v>726284.80299999984</v>
      </c>
      <c r="AM19" s="281">
        <f t="shared" si="31"/>
        <v>735533.90500000014</v>
      </c>
      <c r="AN19" s="281">
        <f t="shared" si="31"/>
        <v>723670.50300000003</v>
      </c>
      <c r="AO19" s="281">
        <f t="shared" si="31"/>
        <v>779168.46499999973</v>
      </c>
      <c r="AP19" s="281">
        <f>SUM(AP7:AP18)</f>
        <v>176852.71700000003</v>
      </c>
      <c r="AQ19" s="98">
        <f t="shared" si="20"/>
        <v>-0.77302377477507367</v>
      </c>
      <c r="AS19" s="285">
        <f t="shared" ref="AS19" si="32">(X19/B19)*10</f>
        <v>0.49273353551698351</v>
      </c>
      <c r="AT19" s="286">
        <f t="shared" ref="AT19" si="33">(Y19/C19)*10</f>
        <v>0.50067323683720466</v>
      </c>
      <c r="AU19" s="286">
        <f t="shared" ref="AU19" si="34">IF(Z19="","",(Z19/D19)*10)</f>
        <v>0.66637088176051229</v>
      </c>
      <c r="AV19" s="286">
        <f t="shared" ref="AV19" si="35">IF(AA19="","",(AA19/E19)*10)</f>
        <v>0.76521856790001697</v>
      </c>
      <c r="AW19" s="286">
        <f t="shared" ref="AW19" si="36">IF(AB19="","",(AB19/F19)*10)</f>
        <v>0.53709585383720237</v>
      </c>
      <c r="AX19" s="286">
        <f t="shared" ref="AX19" si="37">IF(AC19="","",(AC19/G19)*10)</f>
        <v>0.5402589952417749</v>
      </c>
      <c r="AY19" s="286">
        <f t="shared" ref="AY19:AZ19" si="38">(AD19/H19)*10</f>
        <v>0.61229315488357516</v>
      </c>
      <c r="AZ19" s="286">
        <f t="shared" si="38"/>
        <v>0.64023637541584788</v>
      </c>
      <c r="BA19" s="288">
        <f t="shared" ref="BA19" si="39">IF(AF19="","",(AF19/J19)*10)</f>
        <v>0.81167660612242964</v>
      </c>
      <c r="BB19" s="104">
        <f t="shared" si="22"/>
        <v>0.26777646083484008</v>
      </c>
      <c r="BC19" s="287">
        <f t="shared" ref="BC19" si="40">(AH19/L19)*10</f>
        <v>2.3041096078953411</v>
      </c>
      <c r="BD19" s="286">
        <f t="shared" ref="BD19" si="41">(AI19/M19)*10</f>
        <v>2.1338141762424474</v>
      </c>
      <c r="BE19" s="286">
        <f t="shared" ref="BE19" si="42">(AJ19/N19)*10</f>
        <v>2.0920963913152471</v>
      </c>
      <c r="BF19" s="286">
        <f t="shared" ref="BF19" si="43">(AK19/O19)*10</f>
        <v>2.3705518070998215</v>
      </c>
      <c r="BG19" s="286">
        <f t="shared" ref="BG19" si="44">(AL19/P19)*10</f>
        <v>2.5607958290684389</v>
      </c>
      <c r="BH19" s="286">
        <f t="shared" ref="BH19" si="45">(AM19/Q19)*10</f>
        <v>2.6286072965709972</v>
      </c>
      <c r="BI19" s="286">
        <f t="shared" ref="BI19:BJ19" si="46">(AN19/R19)*10</f>
        <v>2.6053511023816913</v>
      </c>
      <c r="BJ19" s="286">
        <f t="shared" si="46"/>
        <v>2.6071496638790652</v>
      </c>
      <c r="BK19" s="286">
        <f t="shared" si="24"/>
        <v>2.5185958741091685</v>
      </c>
      <c r="BL19" s="104">
        <f t="shared" si="23"/>
        <v>-3.3965748494139511E-2</v>
      </c>
      <c r="BN19" s="164"/>
      <c r="BO19" s="164"/>
    </row>
    <row r="20" spans="1:67" ht="20.100000000000001" customHeight="1" x14ac:dyDescent="0.25">
      <c r="A20" s="178" t="s">
        <v>92</v>
      </c>
      <c r="B20" s="25">
        <f>SUM(B7:B9)</f>
        <v>383996.99999999988</v>
      </c>
      <c r="C20" s="256">
        <f>SUM(C7:C9)</f>
        <v>360761.51999999996</v>
      </c>
      <c r="D20" s="256">
        <f>SUM(D7:D9)</f>
        <v>338161.04999999993</v>
      </c>
      <c r="E20" s="256">
        <f t="shared" ref="E20:F20" si="47">SUM(E7:E9)</f>
        <v>270933.47000000003</v>
      </c>
      <c r="F20" s="256">
        <f t="shared" si="47"/>
        <v>519508.35</v>
      </c>
      <c r="G20" s="256">
        <f t="shared" ref="G20:H20" si="48">SUM(G7:G9)</f>
        <v>534624.43999999983</v>
      </c>
      <c r="H20" s="256">
        <f t="shared" si="48"/>
        <v>440174.26000000007</v>
      </c>
      <c r="I20" s="256">
        <f t="shared" ref="I20" si="49">SUM(I7:I9)</f>
        <v>514220.45000000007</v>
      </c>
      <c r="J20" s="256">
        <f>IF(J9="","",SUM(J7:J9))</f>
        <v>348208.19999999984</v>
      </c>
      <c r="K20" s="92">
        <f t="shared" si="17"/>
        <v>-0.47676146052850077</v>
      </c>
      <c r="L20" s="3">
        <f>SUM(L7:L9)</f>
        <v>571934.28999999992</v>
      </c>
      <c r="M20" s="256">
        <f>SUM(M7:M9)</f>
        <v>600923.96</v>
      </c>
      <c r="N20" s="256">
        <f>SUM(N7:N9)</f>
        <v>775955.95</v>
      </c>
      <c r="O20" s="256">
        <f t="shared" ref="O20:R20" si="50">SUM(O7:O9)</f>
        <v>705578.6</v>
      </c>
      <c r="P20" s="256">
        <f t="shared" si="50"/>
        <v>632916.85000000009</v>
      </c>
      <c r="Q20" s="256">
        <f t="shared" ref="Q20" si="51">SUM(Q7:Q9)</f>
        <v>633325.84999999986</v>
      </c>
      <c r="R20" s="256">
        <f t="shared" si="50"/>
        <v>600672.46999999974</v>
      </c>
      <c r="S20" s="256">
        <f t="shared" ref="S20" si="52">SUM(S7:S9)</f>
        <v>623714.6399999999</v>
      </c>
      <c r="T20" s="3">
        <f>IF(T9="","",SUM(T7:T9))</f>
        <v>702187.75</v>
      </c>
      <c r="U20" s="104">
        <f t="shared" si="18"/>
        <v>0.12581572560169521</v>
      </c>
      <c r="W20" s="163" t="s">
        <v>92</v>
      </c>
      <c r="X20" s="25">
        <f>SUM(X7:X9)</f>
        <v>17386.603999999999</v>
      </c>
      <c r="Y20" s="256">
        <f t="shared" ref="Y20:AL20" si="53">SUM(Y7:Y9)</f>
        <v>16187.608</v>
      </c>
      <c r="Z20" s="256">
        <f>SUM(Z7:Z9)</f>
        <v>17207.878999999994</v>
      </c>
      <c r="AA20" s="256">
        <f t="shared" ref="AA20:AB20" si="54">SUM(AA7:AA9)</f>
        <v>22973.369000000002</v>
      </c>
      <c r="AB20" s="256">
        <f t="shared" si="54"/>
        <v>26551.153999999995</v>
      </c>
      <c r="AC20" s="256">
        <f t="shared" ref="AC20:AD20" si="55">SUM(AC7:AC9)</f>
        <v>26243.759999999998</v>
      </c>
      <c r="AD20" s="256">
        <f t="shared" si="55"/>
        <v>24339.546000000002</v>
      </c>
      <c r="AE20" s="256">
        <f t="shared" ref="AE20" si="56">SUM(AE7:AE9)</f>
        <v>29549.818999999989</v>
      </c>
      <c r="AF20" s="256">
        <f>IF(AF9="","",SUM(AF7:AF9))</f>
        <v>28263.24500000001</v>
      </c>
      <c r="AG20" s="104">
        <f t="shared" si="19"/>
        <v>-4.3539149935232405E-2</v>
      </c>
      <c r="AH20" s="3">
        <f t="shared" si="53"/>
        <v>127825.96000000005</v>
      </c>
      <c r="AI20" s="256">
        <f t="shared" si="53"/>
        <v>131829.77699999997</v>
      </c>
      <c r="AJ20" s="256">
        <f t="shared" si="53"/>
        <v>147637.00799999994</v>
      </c>
      <c r="AK20" s="256">
        <f t="shared" si="53"/>
        <v>147798.02600000007</v>
      </c>
      <c r="AL20" s="256">
        <f t="shared" si="53"/>
        <v>150261.35799999989</v>
      </c>
      <c r="AM20" s="256">
        <f t="shared" ref="AM20:AN20" si="57">SUM(AM7:AM9)</f>
        <v>154060.902</v>
      </c>
      <c r="AN20" s="256">
        <f t="shared" si="57"/>
        <v>149553.44300000003</v>
      </c>
      <c r="AO20" s="256">
        <f t="shared" ref="AO20" si="58">SUM(AO7:AO9)</f>
        <v>163681.75799999991</v>
      </c>
      <c r="AP20" s="3">
        <f>IF(AP9="","",SUM(AP7:AP9))</f>
        <v>176852.71700000003</v>
      </c>
      <c r="AQ20" s="92">
        <f t="shared" si="20"/>
        <v>8.0466871574046306E-2</v>
      </c>
      <c r="AS20" s="181">
        <f t="shared" ref="AS20:AX22" si="59">(X20/B20)*10</f>
        <v>0.45277968317460826</v>
      </c>
      <c r="AT20" s="258">
        <f t="shared" si="59"/>
        <v>0.44870661372088694</v>
      </c>
      <c r="AU20" s="258">
        <f t="shared" si="59"/>
        <v>0.50886638186154198</v>
      </c>
      <c r="AV20" s="258">
        <f t="shared" si="59"/>
        <v>0.84793395958055684</v>
      </c>
      <c r="AW20" s="258">
        <f t="shared" si="59"/>
        <v>0.51108233390281399</v>
      </c>
      <c r="AX20" s="258">
        <f t="shared" si="59"/>
        <v>0.49088216019454722</v>
      </c>
      <c r="AY20" s="258">
        <f t="shared" si="26"/>
        <v>0.55295250567354837</v>
      </c>
      <c r="AZ20" s="258">
        <f t="shared" si="26"/>
        <v>0.57465273891771484</v>
      </c>
      <c r="BA20" s="182">
        <f t="shared" ref="BA20:BA23" si="60">IF(AF20="","",(AF20/J20)*10)</f>
        <v>0.81167660612242964</v>
      </c>
      <c r="BB20" s="104">
        <f t="shared" si="22"/>
        <v>0.41246452187997751</v>
      </c>
      <c r="BC20" s="182">
        <f t="shared" si="8"/>
        <v>2.2349763291863489</v>
      </c>
      <c r="BD20" s="258">
        <f t="shared" si="9"/>
        <v>2.1937846678638007</v>
      </c>
      <c r="BE20" s="258">
        <f t="shared" si="10"/>
        <v>1.9026467675130263</v>
      </c>
      <c r="BF20" s="258">
        <f t="shared" si="11"/>
        <v>2.094706755562032</v>
      </c>
      <c r="BG20" s="258">
        <f t="shared" si="12"/>
        <v>2.3741089844582248</v>
      </c>
      <c r="BH20" s="258">
        <f t="shared" si="13"/>
        <v>2.4325693006214739</v>
      </c>
      <c r="BI20" s="258">
        <f t="shared" si="14"/>
        <v>2.4897668940945485</v>
      </c>
      <c r="BJ20" s="258">
        <f t="shared" si="14"/>
        <v>2.624305211113851</v>
      </c>
      <c r="BK20" s="258">
        <f t="shared" si="24"/>
        <v>2.5185958741091685</v>
      </c>
      <c r="BL20" s="104">
        <f t="shared" si="23"/>
        <v>-4.0280885225166145E-2</v>
      </c>
      <c r="BN20" s="164"/>
      <c r="BO20" s="164"/>
    </row>
    <row r="21" spans="1:67" ht="20.100000000000001" customHeight="1" x14ac:dyDescent="0.25">
      <c r="A21" s="178" t="s">
        <v>93</v>
      </c>
      <c r="B21" s="25">
        <f>SUM(B10:B12)</f>
        <v>449195.80000000005</v>
      </c>
      <c r="C21" s="256">
        <f>SUM(C10:C12)</f>
        <v>360855.57999999996</v>
      </c>
      <c r="D21" s="256">
        <f>SUM(D10:D12)</f>
        <v>358400.06000000006</v>
      </c>
      <c r="E21" s="256">
        <f t="shared" ref="E21:F21" si="61">SUM(E10:E12)</f>
        <v>410436.21999999991</v>
      </c>
      <c r="F21" s="256">
        <f t="shared" si="61"/>
        <v>511451.39999999991</v>
      </c>
      <c r="G21" s="256">
        <f t="shared" ref="G21:H21" si="62">SUM(G10:G12)</f>
        <v>582701.47000000009</v>
      </c>
      <c r="H21" s="256">
        <f t="shared" si="62"/>
        <v>433275.42999999993</v>
      </c>
      <c r="I21" s="256">
        <f t="shared" ref="I21" si="63">SUM(I10:I12)</f>
        <v>644077.80999999994</v>
      </c>
      <c r="J21" s="256" t="str">
        <f t="shared" ref="J21:J23" si="64">IF(J10="","",SUM(J8:J10))</f>
        <v/>
      </c>
      <c r="K21" s="92" t="str">
        <f t="shared" si="17"/>
        <v/>
      </c>
      <c r="L21" s="3">
        <f>SUM(L10:L12)</f>
        <v>653030.27</v>
      </c>
      <c r="M21" s="256">
        <f>SUM(M10:M12)</f>
        <v>796751.14999999991</v>
      </c>
      <c r="N21" s="256">
        <f>SUM(N10:N12)</f>
        <v>787513.37999999966</v>
      </c>
      <c r="O21" s="256">
        <f t="shared" ref="O21:R21" si="65">SUM(O10:O12)</f>
        <v>793642.10999999975</v>
      </c>
      <c r="P21" s="256">
        <f t="shared" si="65"/>
        <v>677732</v>
      </c>
      <c r="Q21" s="256">
        <f t="shared" ref="Q21" si="66">SUM(Q10:Q12)</f>
        <v>708901.94999999972</v>
      </c>
      <c r="R21" s="256">
        <f t="shared" si="65"/>
        <v>698755.76999999955</v>
      </c>
      <c r="S21" s="256">
        <f t="shared" ref="S21" si="67">SUM(S10:S12)</f>
        <v>771423.27000000014</v>
      </c>
      <c r="T21" s="3" t="str">
        <f>IF(T12="","",SUM(T10:T12))</f>
        <v/>
      </c>
      <c r="U21" s="92" t="str">
        <f t="shared" si="18"/>
        <v/>
      </c>
      <c r="W21" s="163" t="s">
        <v>93</v>
      </c>
      <c r="X21" s="25">
        <f>SUM(X10:X12)</f>
        <v>20822.173999999999</v>
      </c>
      <c r="Y21" s="256">
        <f t="shared" ref="Y21:AL21" si="68">SUM(Y10:Y12)</f>
        <v>16993.961000000003</v>
      </c>
      <c r="Z21" s="256">
        <f>SUM(Z10:Z12)</f>
        <v>20306.538000000008</v>
      </c>
      <c r="AA21" s="256">
        <f t="shared" ref="AA21:AB21" si="69">SUM(AA10:AA12)</f>
        <v>32580.996999999992</v>
      </c>
      <c r="AB21" s="256">
        <f t="shared" si="69"/>
        <v>26623.229000000007</v>
      </c>
      <c r="AC21" s="256">
        <f t="shared" ref="AC21:AD21" si="70">SUM(AC10:AC12)</f>
        <v>30060.606000000007</v>
      </c>
      <c r="AD21" s="256">
        <f t="shared" si="70"/>
        <v>25124.910000000003</v>
      </c>
      <c r="AE21" s="256">
        <f t="shared" ref="AE21" si="71">SUM(AE10:AE12)</f>
        <v>35649.889999999985</v>
      </c>
      <c r="AF21" s="256" t="str">
        <f>IF(AF12="","",SUM(AF10:AF12))</f>
        <v/>
      </c>
      <c r="AG21" s="92" t="str">
        <f t="shared" si="19"/>
        <v/>
      </c>
      <c r="AH21" s="3">
        <f t="shared" si="68"/>
        <v>139067.76800000004</v>
      </c>
      <c r="AI21" s="256">
        <f t="shared" si="68"/>
        <v>148853.359</v>
      </c>
      <c r="AJ21" s="256">
        <f t="shared" si="68"/>
        <v>154274.67400000006</v>
      </c>
      <c r="AK21" s="256">
        <f t="shared" si="68"/>
        <v>163160.30300000007</v>
      </c>
      <c r="AL21" s="256">
        <f t="shared" si="68"/>
        <v>160986.291</v>
      </c>
      <c r="AM21" s="256">
        <f t="shared" ref="AM21:AN21" si="72">SUM(AM10:AM12)</f>
        <v>173530.01899999991</v>
      </c>
      <c r="AN21" s="256">
        <f t="shared" si="72"/>
        <v>163035.83700000006</v>
      </c>
      <c r="AO21" s="256">
        <f t="shared" ref="AO21" si="73">SUM(AO10:AO12)</f>
        <v>184716.76600000006</v>
      </c>
      <c r="AP21" s="3" t="str">
        <f>IF(AP12="","",SUM(AP10:AP12))</f>
        <v/>
      </c>
      <c r="AQ21" s="92" t="str">
        <f t="shared" si="20"/>
        <v/>
      </c>
      <c r="AS21" s="183">
        <f t="shared" si="59"/>
        <v>0.4635433813049899</v>
      </c>
      <c r="AT21" s="259">
        <f t="shared" si="59"/>
        <v>0.4709352422927755</v>
      </c>
      <c r="AU21" s="259">
        <f t="shared" si="59"/>
        <v>0.56658857702200172</v>
      </c>
      <c r="AV21" s="259">
        <f t="shared" si="59"/>
        <v>0.7938138841645116</v>
      </c>
      <c r="AW21" s="259">
        <f t="shared" si="59"/>
        <v>0.52054269477021697</v>
      </c>
      <c r="AX21" s="259">
        <f t="shared" si="59"/>
        <v>0.51588347631935783</v>
      </c>
      <c r="AY21" s="259">
        <f t="shared" si="26"/>
        <v>0.57988310114884678</v>
      </c>
      <c r="AZ21" s="259">
        <f t="shared" si="26"/>
        <v>0.5535028446330108</v>
      </c>
      <c r="BA21" s="165" t="str">
        <f t="shared" si="60"/>
        <v/>
      </c>
      <c r="BB21" s="92" t="str">
        <f t="shared" si="22"/>
        <v/>
      </c>
      <c r="BC21" s="165">
        <f t="shared" si="8"/>
        <v>2.1295761374124362</v>
      </c>
      <c r="BD21" s="259">
        <f t="shared" si="9"/>
        <v>1.8682540841014164</v>
      </c>
      <c r="BE21" s="259">
        <f t="shared" si="10"/>
        <v>1.9590101948490086</v>
      </c>
      <c r="BF21" s="259">
        <f t="shared" si="11"/>
        <v>2.0558423115930697</v>
      </c>
      <c r="BG21" s="259">
        <f t="shared" si="12"/>
        <v>2.3753680068227561</v>
      </c>
      <c r="BH21" s="259">
        <f t="shared" si="13"/>
        <v>2.4478705270877024</v>
      </c>
      <c r="BI21" s="259">
        <f t="shared" si="14"/>
        <v>2.3332306365069466</v>
      </c>
      <c r="BJ21" s="259">
        <f t="shared" si="14"/>
        <v>2.3944930517846581</v>
      </c>
      <c r="BK21" s="259" t="str">
        <f t="shared" si="24"/>
        <v/>
      </c>
      <c r="BL21" s="92" t="str">
        <f t="shared" si="23"/>
        <v/>
      </c>
      <c r="BN21" s="164"/>
      <c r="BO21" s="164"/>
    </row>
    <row r="22" spans="1:67" ht="20.100000000000001" customHeight="1" x14ac:dyDescent="0.25">
      <c r="A22" s="178" t="s">
        <v>94</v>
      </c>
      <c r="B22" s="25">
        <f>SUM(B13:B15)</f>
        <v>511455.04000000004</v>
      </c>
      <c r="C22" s="256">
        <f>SUM(C13:C15)</f>
        <v>488477.77999999991</v>
      </c>
      <c r="D22" s="256">
        <f>SUM(D13:D15)</f>
        <v>318578.32999999984</v>
      </c>
      <c r="E22" s="256">
        <f t="shared" ref="E22:F22" si="74">SUM(E13:E15)</f>
        <v>431446.86999999988</v>
      </c>
      <c r="F22" s="256">
        <f t="shared" si="74"/>
        <v>682723.02999999991</v>
      </c>
      <c r="G22" s="256">
        <f t="shared" ref="G22:H22" si="75">SUM(G13:G15)</f>
        <v>626913.08999999985</v>
      </c>
      <c r="H22" s="256">
        <f t="shared" si="75"/>
        <v>460289.95999999973</v>
      </c>
      <c r="I22" s="256">
        <f t="shared" ref="I22" si="76">SUM(I13:I15)</f>
        <v>495983.94999999995</v>
      </c>
      <c r="J22" s="256" t="str">
        <f t="shared" si="64"/>
        <v/>
      </c>
      <c r="K22" s="92" t="str">
        <f t="shared" si="17"/>
        <v/>
      </c>
      <c r="L22" s="3">
        <f>SUM(L13:L15)</f>
        <v>713015.43999999971</v>
      </c>
      <c r="M22" s="256">
        <f>SUM(M13:M15)</f>
        <v>812791.66</v>
      </c>
      <c r="N22" s="256">
        <f>SUM(N13:N15)</f>
        <v>836417.68000000017</v>
      </c>
      <c r="O22" s="256">
        <f t="shared" ref="O22:R22" si="77">SUM(O13:O15)</f>
        <v>754867.37999999942</v>
      </c>
      <c r="P22" s="256">
        <f t="shared" si="77"/>
        <v>738758.1099999994</v>
      </c>
      <c r="Q22" s="256">
        <f t="shared" ref="Q22" si="78">SUM(Q13:Q15)</f>
        <v>704562.56</v>
      </c>
      <c r="R22" s="256">
        <f t="shared" si="77"/>
        <v>722536.14999999991</v>
      </c>
      <c r="S22" s="256">
        <f t="shared" ref="S22" si="79">SUM(S13:S15)</f>
        <v>739775.51999999932</v>
      </c>
      <c r="T22" s="3" t="str">
        <f>IF(T15="","",SUM(T13:T15))</f>
        <v/>
      </c>
      <c r="U22" s="92" t="str">
        <f t="shared" si="18"/>
        <v/>
      </c>
      <c r="W22" s="163" t="s">
        <v>94</v>
      </c>
      <c r="X22" s="25">
        <f>SUM(X13:X15)</f>
        <v>25135.716000000004</v>
      </c>
      <c r="Y22" s="256">
        <f t="shared" ref="Y22:AL22" si="80">SUM(Y13:Y15)</f>
        <v>23908.640999999996</v>
      </c>
      <c r="Z22" s="256">
        <f>SUM(Z13:Z15)</f>
        <v>23069.980999999996</v>
      </c>
      <c r="AA22" s="256">
        <f t="shared" ref="AA22:AB22" si="81">SUM(AA13:AA15)</f>
        <v>32504.29800000001</v>
      </c>
      <c r="AB22" s="256">
        <f t="shared" si="81"/>
        <v>33772.178999999996</v>
      </c>
      <c r="AC22" s="256">
        <f t="shared" ref="AC22:AD22" si="82">SUM(AC13:AC15)</f>
        <v>31879.368999999995</v>
      </c>
      <c r="AD22" s="256">
        <f t="shared" si="82"/>
        <v>27404.009000000005</v>
      </c>
      <c r="AE22" s="256">
        <f t="shared" ref="AE22" si="83">SUM(AE13:AE15)</f>
        <v>31415.735000000015</v>
      </c>
      <c r="AF22" s="256" t="str">
        <f>IF(AF15="","",SUM(AF13:AF15))</f>
        <v/>
      </c>
      <c r="AG22" s="92" t="str">
        <f t="shared" si="19"/>
        <v/>
      </c>
      <c r="AH22" s="3">
        <f t="shared" si="80"/>
        <v>158206.60300000003</v>
      </c>
      <c r="AI22" s="256">
        <f t="shared" si="80"/>
        <v>169988.98999999996</v>
      </c>
      <c r="AJ22" s="256">
        <f t="shared" si="80"/>
        <v>174028.42199999993</v>
      </c>
      <c r="AK22" s="256">
        <f t="shared" si="80"/>
        <v>185845.58100000009</v>
      </c>
      <c r="AL22" s="256">
        <f t="shared" si="80"/>
        <v>187208.74600000004</v>
      </c>
      <c r="AM22" s="256">
        <f t="shared" ref="AM22:AN22" si="84">SUM(AM13:AM15)</f>
        <v>184869.60900000014</v>
      </c>
      <c r="AN22" s="256">
        <f t="shared" si="84"/>
        <v>182157.511</v>
      </c>
      <c r="AO22" s="256">
        <f t="shared" ref="AO22" si="85">SUM(AO13:AO15)</f>
        <v>188107.60399999988</v>
      </c>
      <c r="AP22" s="3" t="str">
        <f>IF(AP15="","",SUM(AP13:AP15))</f>
        <v/>
      </c>
      <c r="AQ22" s="92" t="str">
        <f t="shared" si="20"/>
        <v/>
      </c>
      <c r="AS22" s="183">
        <f t="shared" si="59"/>
        <v>0.49145504558914899</v>
      </c>
      <c r="AT22" s="259">
        <f t="shared" si="59"/>
        <v>0.48945196647429901</v>
      </c>
      <c r="AU22" s="259">
        <f t="shared" si="59"/>
        <v>0.72415411933385454</v>
      </c>
      <c r="AV22" s="259">
        <f t="shared" si="59"/>
        <v>0.75337892705074017</v>
      </c>
      <c r="AW22" s="259">
        <f t="shared" si="59"/>
        <v>0.49466881174346788</v>
      </c>
      <c r="AX22" s="259">
        <f t="shared" si="59"/>
        <v>0.50851337304186772</v>
      </c>
      <c r="AY22" s="259">
        <f t="shared" si="26"/>
        <v>0.59536403965882767</v>
      </c>
      <c r="AZ22" s="259">
        <f t="shared" si="26"/>
        <v>0.6334022502139437</v>
      </c>
      <c r="BA22" s="165" t="str">
        <f t="shared" si="60"/>
        <v/>
      </c>
      <c r="BB22" s="92" t="str">
        <f t="shared" si="22"/>
        <v/>
      </c>
      <c r="BC22" s="165">
        <f t="shared" si="8"/>
        <v>2.2188383886890319</v>
      </c>
      <c r="BD22" s="259">
        <f t="shared" si="9"/>
        <v>2.0914214351067524</v>
      </c>
      <c r="BE22" s="259">
        <f t="shared" si="10"/>
        <v>2.0806401653298372</v>
      </c>
      <c r="BF22" s="259">
        <f t="shared" si="11"/>
        <v>2.461963331890169</v>
      </c>
      <c r="BG22" s="259">
        <f t="shared" si="12"/>
        <v>2.5341007220888607</v>
      </c>
      <c r="BH22" s="259">
        <f t="shared" si="13"/>
        <v>2.6238920359321978</v>
      </c>
      <c r="BI22" s="259">
        <f t="shared" si="14"/>
        <v>2.5210850834245457</v>
      </c>
      <c r="BJ22" s="259">
        <f t="shared" si="14"/>
        <v>2.5427660001509658</v>
      </c>
      <c r="BK22" s="259" t="str">
        <f t="shared" si="24"/>
        <v/>
      </c>
      <c r="BL22" s="92" t="str">
        <f t="shared" si="23"/>
        <v/>
      </c>
      <c r="BN22" s="164"/>
      <c r="BO22" s="164"/>
    </row>
    <row r="23" spans="1:67" ht="20.100000000000001" customHeight="1" thickBot="1" x14ac:dyDescent="0.3">
      <c r="A23" s="179" t="s">
        <v>95</v>
      </c>
      <c r="B23" s="28">
        <f>SUM(B16:B18)</f>
        <v>471615.07999999996</v>
      </c>
      <c r="C23" s="257">
        <f>SUM(C16:C18)</f>
        <v>425993.55</v>
      </c>
      <c r="D23" s="257">
        <f>SUM(D16:D18)</f>
        <v>281005.13</v>
      </c>
      <c r="E23" s="257">
        <f t="shared" ref="E23:F23" si="86">SUM(E16:E18)</f>
        <v>486713.37999999966</v>
      </c>
      <c r="F23" s="257">
        <f t="shared" si="86"/>
        <v>616515.64000000025</v>
      </c>
      <c r="G23" s="257">
        <f t="shared" ref="G23:H23" si="87">SUM(G16:G18)</f>
        <v>416852.43999999983</v>
      </c>
      <c r="H23" s="257">
        <f t="shared" si="87"/>
        <v>462195.90999999992</v>
      </c>
      <c r="I23" s="257">
        <f t="shared" ref="I23" si="88">SUM(I16:I18)</f>
        <v>456089.53999999992</v>
      </c>
      <c r="J23" s="227" t="str">
        <f t="shared" si="64"/>
        <v/>
      </c>
      <c r="K23" s="95" t="str">
        <f t="shared" si="17"/>
        <v/>
      </c>
      <c r="L23" s="180">
        <f>SUM(L16:L18)</f>
        <v>728473.89999999979</v>
      </c>
      <c r="M23" s="257">
        <f>SUM(M16:M18)</f>
        <v>868143.66999999981</v>
      </c>
      <c r="N23" s="257">
        <f>SUM(N16:N18)</f>
        <v>962791.87000000151</v>
      </c>
      <c r="O23" s="257">
        <f t="shared" ref="O23:R23" si="89">SUM(O16:O18)</f>
        <v>786527.00999999943</v>
      </c>
      <c r="P23" s="257">
        <f t="shared" si="89"/>
        <v>786761.36999999953</v>
      </c>
      <c r="Q23" s="257">
        <f t="shared" ref="Q23" si="90">SUM(Q16:Q18)</f>
        <v>751398.26999999967</v>
      </c>
      <c r="R23" s="257">
        <f t="shared" si="89"/>
        <v>755667.01000000024</v>
      </c>
      <c r="S23" s="257">
        <f t="shared" ref="S23" si="91">SUM(S16:S18)</f>
        <v>853670.14000000025</v>
      </c>
      <c r="T23" s="180" t="str">
        <f>IF(T18="","",SUM(T16:T18))</f>
        <v/>
      </c>
      <c r="U23" s="95" t="str">
        <f t="shared" si="18"/>
        <v/>
      </c>
      <c r="W23" s="166" t="s">
        <v>95</v>
      </c>
      <c r="X23" s="28">
        <f>SUM(X16:X18)</f>
        <v>26148.870999999992</v>
      </c>
      <c r="Y23" s="257">
        <f t="shared" ref="Y23:AL23" si="92">SUM(Y16:Y18)</f>
        <v>24824.359</v>
      </c>
      <c r="Z23" s="257">
        <f>SUM(Z16:Z18)</f>
        <v>25786.902000000006</v>
      </c>
      <c r="AA23" s="257">
        <f t="shared" ref="AA23:AB23" si="93">SUM(AA16:AA18)</f>
        <v>34340.337000000007</v>
      </c>
      <c r="AB23" s="257">
        <f t="shared" si="93"/>
        <v>38207.429000000004</v>
      </c>
      <c r="AC23" s="257">
        <f t="shared" ref="AC23:AD23" si="94">SUM(AC16:AC18)</f>
        <v>28571.173999999999</v>
      </c>
      <c r="AD23" s="257">
        <f t="shared" si="94"/>
        <v>33095.440000000002</v>
      </c>
      <c r="AE23" s="257">
        <f t="shared" ref="AE23" si="95">SUM(AE16:AE18)</f>
        <v>38498.231999999989</v>
      </c>
      <c r="AF23" s="257" t="str">
        <f>IF(AF18="","",SUM(AF16:AF18))</f>
        <v/>
      </c>
      <c r="AG23" s="95" t="str">
        <f t="shared" si="19"/>
        <v/>
      </c>
      <c r="AH23" s="180">
        <f t="shared" si="92"/>
        <v>189279.87400000004</v>
      </c>
      <c r="AI23" s="257">
        <f t="shared" si="92"/>
        <v>206246.13400000002</v>
      </c>
      <c r="AJ23" s="257">
        <f t="shared" si="92"/>
        <v>227564.73100000003</v>
      </c>
      <c r="AK23" s="257">
        <f t="shared" si="92"/>
        <v>223989.65199999989</v>
      </c>
      <c r="AL23" s="257">
        <f t="shared" si="92"/>
        <v>227828.40799999997</v>
      </c>
      <c r="AM23" s="257">
        <f t="shared" ref="AM23:AN23" si="96">SUM(AM16:AM18)</f>
        <v>223073.37500000009</v>
      </c>
      <c r="AN23" s="257">
        <f t="shared" si="96"/>
        <v>228923.71199999982</v>
      </c>
      <c r="AO23" s="257">
        <f t="shared" ref="AO23" si="97">SUM(AO16:AO18)</f>
        <v>242662.33699999988</v>
      </c>
      <c r="AP23" s="180" t="str">
        <f>IF(AP18="","",SUM(AP16:AP18))</f>
        <v/>
      </c>
      <c r="AQ23" s="95" t="str">
        <f t="shared" si="20"/>
        <v/>
      </c>
      <c r="AS23" s="184">
        <f>(X23/B23)*10</f>
        <v>0.55445366590058986</v>
      </c>
      <c r="AT23" s="260">
        <f>(Y23/C23)*10</f>
        <v>0.58274025510480154</v>
      </c>
      <c r="AU23" s="260">
        <f t="shared" ref="AU23:AZ23" si="98">IF(AU18="","",(Z23/D23)*10)</f>
        <v>0.91766659206541912</v>
      </c>
      <c r="AV23" s="260">
        <f t="shared" si="98"/>
        <v>0.70555563933746857</v>
      </c>
      <c r="AW23" s="260">
        <f t="shared" si="98"/>
        <v>0.61973170704963765</v>
      </c>
      <c r="AX23" s="260">
        <f t="shared" si="98"/>
        <v>0.68540258514499786</v>
      </c>
      <c r="AY23" s="260">
        <f t="shared" si="98"/>
        <v>0.71604787675425352</v>
      </c>
      <c r="AZ23" s="260">
        <f t="shared" si="98"/>
        <v>0.84409372773600544</v>
      </c>
      <c r="BA23" s="185" t="str">
        <f t="shared" si="60"/>
        <v/>
      </c>
      <c r="BB23" s="95" t="str">
        <f t="shared" si="22"/>
        <v/>
      </c>
      <c r="BC23" s="185">
        <f>(AH23/L23)*10</f>
        <v>2.5983068713923734</v>
      </c>
      <c r="BD23" s="260">
        <f>(AI23/M23)*10</f>
        <v>2.3757143100519302</v>
      </c>
      <c r="BE23" s="260">
        <f t="shared" ref="BE23:BJ23" si="99">IF(AJ18="","",(AJ23/N23)*10)</f>
        <v>2.363592154138149</v>
      </c>
      <c r="BF23" s="260">
        <f t="shared" si="99"/>
        <v>2.8478316593348785</v>
      </c>
      <c r="BG23" s="260">
        <f t="shared" si="99"/>
        <v>2.895775220890676</v>
      </c>
      <c r="BH23" s="260">
        <f t="shared" si="99"/>
        <v>2.9687767979556323</v>
      </c>
      <c r="BI23" s="260">
        <f t="shared" si="99"/>
        <v>3.0294257784258671</v>
      </c>
      <c r="BJ23" s="260">
        <f t="shared" si="99"/>
        <v>2.8425773097791591</v>
      </c>
      <c r="BK23" s="260" t="str">
        <f t="shared" si="24"/>
        <v/>
      </c>
      <c r="BL23" s="95" t="str">
        <f t="shared" si="23"/>
        <v/>
      </c>
      <c r="BN23" s="164"/>
      <c r="BO23" s="164"/>
    </row>
    <row r="24" spans="1:67" x14ac:dyDescent="0.25">
      <c r="L24" s="176"/>
      <c r="M24" s="176"/>
      <c r="N24" s="176"/>
      <c r="O24" s="176"/>
      <c r="P24" s="176"/>
      <c r="Q24" s="176"/>
      <c r="R24" s="176"/>
      <c r="S24" s="176"/>
      <c r="T24" s="176"/>
      <c r="X24" s="176"/>
      <c r="Y24" s="176"/>
      <c r="Z24" s="176"/>
      <c r="AA24" s="176"/>
      <c r="AB24" s="176"/>
      <c r="AC24" s="176"/>
      <c r="AD24" s="176"/>
      <c r="AE24" s="176"/>
      <c r="AF24" s="176"/>
      <c r="BN24" s="164"/>
      <c r="BO24" s="164"/>
    </row>
    <row r="25" spans="1:67" ht="15.75" thickBot="1" x14ac:dyDescent="0.3">
      <c r="U25" s="206" t="s">
        <v>1</v>
      </c>
      <c r="AQ25" s="206">
        <v>1000</v>
      </c>
      <c r="BL25" s="206" t="s">
        <v>53</v>
      </c>
      <c r="BN25" s="164"/>
      <c r="BO25" s="164"/>
    </row>
    <row r="26" spans="1:67" ht="20.100000000000001" customHeight="1" x14ac:dyDescent="0.25">
      <c r="A26" s="367" t="s">
        <v>2</v>
      </c>
      <c r="B26" s="359" t="s">
        <v>78</v>
      </c>
      <c r="C26" s="360"/>
      <c r="D26" s="360"/>
      <c r="E26" s="360"/>
      <c r="F26" s="360"/>
      <c r="G26" s="360"/>
      <c r="H26" s="360"/>
      <c r="I26" s="360"/>
      <c r="J26" s="361"/>
      <c r="K26" s="365" t="str">
        <f>K4</f>
        <v>D       2018/2017</v>
      </c>
      <c r="L26" s="359" t="s">
        <v>79</v>
      </c>
      <c r="M26" s="360"/>
      <c r="N26" s="360"/>
      <c r="O26" s="360"/>
      <c r="P26" s="360"/>
      <c r="Q26" s="360"/>
      <c r="R26" s="360"/>
      <c r="S26" s="360"/>
      <c r="T26" s="361"/>
      <c r="U26" s="362" t="str">
        <f>K26</f>
        <v>D       2018/2017</v>
      </c>
      <c r="W26" s="369" t="s">
        <v>3</v>
      </c>
      <c r="X26" s="364" t="s">
        <v>78</v>
      </c>
      <c r="Y26" s="360"/>
      <c r="Z26" s="360"/>
      <c r="AA26" s="360"/>
      <c r="AB26" s="360"/>
      <c r="AC26" s="360"/>
      <c r="AD26" s="360"/>
      <c r="AE26" s="360"/>
      <c r="AF26" s="361"/>
      <c r="AG26" s="365" t="str">
        <f>U26</f>
        <v>D       2018/2017</v>
      </c>
      <c r="AH26" s="359" t="s">
        <v>79</v>
      </c>
      <c r="AI26" s="360"/>
      <c r="AJ26" s="360"/>
      <c r="AK26" s="360"/>
      <c r="AL26" s="360"/>
      <c r="AM26" s="360"/>
      <c r="AN26" s="360"/>
      <c r="AO26" s="360"/>
      <c r="AP26" s="361"/>
      <c r="AQ26" s="362" t="str">
        <f>AG26</f>
        <v>D       2018/2017</v>
      </c>
      <c r="AS26" s="364" t="s">
        <v>78</v>
      </c>
      <c r="AT26" s="360"/>
      <c r="AU26" s="360"/>
      <c r="AV26" s="360"/>
      <c r="AW26" s="360"/>
      <c r="AX26" s="360"/>
      <c r="AY26" s="360"/>
      <c r="AZ26" s="360"/>
      <c r="BA26" s="361"/>
      <c r="BB26" s="365" t="str">
        <f>AQ26</f>
        <v>D       2018/2017</v>
      </c>
      <c r="BC26" s="359" t="s">
        <v>79</v>
      </c>
      <c r="BD26" s="360"/>
      <c r="BE26" s="360"/>
      <c r="BF26" s="360"/>
      <c r="BG26" s="360"/>
      <c r="BH26" s="360"/>
      <c r="BI26" s="360"/>
      <c r="BJ26" s="360"/>
      <c r="BK26" s="361"/>
      <c r="BL26" s="362" t="str">
        <f>AQ26</f>
        <v>D       2018/2017</v>
      </c>
      <c r="BN26" s="164"/>
      <c r="BO26" s="164"/>
    </row>
    <row r="27" spans="1:67" ht="20.100000000000001" customHeight="1" thickBot="1" x14ac:dyDescent="0.3">
      <c r="A27" s="368"/>
      <c r="B27" s="148">
        <v>2010</v>
      </c>
      <c r="C27" s="214">
        <v>2011</v>
      </c>
      <c r="D27" s="214">
        <v>2012</v>
      </c>
      <c r="E27" s="214">
        <v>2013</v>
      </c>
      <c r="F27" s="214">
        <v>2014</v>
      </c>
      <c r="G27" s="214">
        <v>2015</v>
      </c>
      <c r="H27" s="214">
        <v>2016</v>
      </c>
      <c r="I27" s="214">
        <v>2017</v>
      </c>
      <c r="J27" s="211">
        <v>2018</v>
      </c>
      <c r="K27" s="366"/>
      <c r="L27" s="148">
        <v>2010</v>
      </c>
      <c r="M27" s="214">
        <v>2011</v>
      </c>
      <c r="N27" s="214">
        <v>2012</v>
      </c>
      <c r="O27" s="214">
        <v>2013</v>
      </c>
      <c r="P27" s="214">
        <v>2014</v>
      </c>
      <c r="Q27" s="214">
        <v>2015</v>
      </c>
      <c r="R27" s="214">
        <v>2016</v>
      </c>
      <c r="S27" s="211">
        <v>2017</v>
      </c>
      <c r="T27" s="211">
        <v>2018</v>
      </c>
      <c r="U27" s="363"/>
      <c r="W27" s="370"/>
      <c r="X27" s="36">
        <v>2010</v>
      </c>
      <c r="Y27" s="214">
        <v>2011</v>
      </c>
      <c r="Z27" s="214">
        <v>2012</v>
      </c>
      <c r="AA27" s="214">
        <v>2013</v>
      </c>
      <c r="AB27" s="214">
        <v>2014</v>
      </c>
      <c r="AC27" s="214">
        <v>2015</v>
      </c>
      <c r="AD27" s="214">
        <v>2016</v>
      </c>
      <c r="AE27" s="214">
        <v>2017</v>
      </c>
      <c r="AF27" s="211">
        <v>2018</v>
      </c>
      <c r="AG27" s="366"/>
      <c r="AH27" s="148">
        <v>2010</v>
      </c>
      <c r="AI27" s="214">
        <v>2011</v>
      </c>
      <c r="AJ27" s="214">
        <v>2012</v>
      </c>
      <c r="AK27" s="214">
        <f>AA27</f>
        <v>2013</v>
      </c>
      <c r="AL27" s="214">
        <f>AB27</f>
        <v>2014</v>
      </c>
      <c r="AM27" s="214">
        <v>2015</v>
      </c>
      <c r="AN27" s="214">
        <v>2016</v>
      </c>
      <c r="AO27" s="214">
        <v>2017</v>
      </c>
      <c r="AP27" s="211">
        <v>2018</v>
      </c>
      <c r="AQ27" s="363"/>
      <c r="AS27" s="36">
        <v>2010</v>
      </c>
      <c r="AT27" s="214">
        <v>2011</v>
      </c>
      <c r="AU27" s="214">
        <v>2012</v>
      </c>
      <c r="AV27" s="214">
        <f>AK27</f>
        <v>2013</v>
      </c>
      <c r="AW27" s="214">
        <f>AL27</f>
        <v>2014</v>
      </c>
      <c r="AX27" s="214">
        <v>2015</v>
      </c>
      <c r="AY27" s="214">
        <v>2016</v>
      </c>
      <c r="AZ27" s="302">
        <v>2017</v>
      </c>
      <c r="BA27" s="211">
        <f>AP27</f>
        <v>2018</v>
      </c>
      <c r="BB27" s="366"/>
      <c r="BC27" s="148">
        <v>2010</v>
      </c>
      <c r="BD27" s="214">
        <v>2011</v>
      </c>
      <c r="BE27" s="214">
        <v>2012</v>
      </c>
      <c r="BF27" s="214">
        <f>AV27</f>
        <v>2013</v>
      </c>
      <c r="BG27" s="214">
        <f t="shared" ref="BG27" si="100">AW27</f>
        <v>2014</v>
      </c>
      <c r="BH27" s="214">
        <v>2015</v>
      </c>
      <c r="BI27" s="214">
        <v>2016</v>
      </c>
      <c r="BJ27" s="302">
        <v>2017</v>
      </c>
      <c r="BK27" s="211">
        <v>2018</v>
      </c>
      <c r="BL27" s="363"/>
      <c r="BN27" s="164"/>
      <c r="BO27" s="164"/>
    </row>
    <row r="28" spans="1:67" ht="3" customHeight="1" thickBot="1" x14ac:dyDescent="0.3">
      <c r="A28" s="161" t="s">
        <v>96</v>
      </c>
      <c r="B28" s="186"/>
      <c r="C28" s="186"/>
      <c r="D28" s="186"/>
      <c r="E28" s="186"/>
      <c r="F28" s="186"/>
      <c r="G28" s="186"/>
      <c r="H28" s="186"/>
      <c r="I28" s="186"/>
      <c r="J28" s="186"/>
      <c r="K28" s="205"/>
      <c r="L28" s="160"/>
      <c r="M28" s="160"/>
      <c r="N28" s="160"/>
      <c r="O28" s="160"/>
      <c r="P28" s="160"/>
      <c r="Q28" s="160"/>
      <c r="R28" s="160"/>
      <c r="S28" s="160"/>
      <c r="T28" s="160"/>
      <c r="U28" s="207"/>
      <c r="V28" s="8"/>
      <c r="W28" s="161"/>
      <c r="X28" s="186">
        <v>2010</v>
      </c>
      <c r="Y28" s="186">
        <v>2011</v>
      </c>
      <c r="Z28" s="186">
        <v>2012</v>
      </c>
      <c r="AA28" s="186"/>
      <c r="AB28" s="186"/>
      <c r="AC28" s="186"/>
      <c r="AD28" s="186"/>
      <c r="AE28" s="186"/>
      <c r="AF28" s="186"/>
      <c r="AG28" s="205"/>
      <c r="AH28" s="186">
        <v>2010</v>
      </c>
      <c r="AI28" s="186">
        <v>2011</v>
      </c>
      <c r="AJ28" s="186">
        <v>2012</v>
      </c>
      <c r="AK28" s="186"/>
      <c r="AL28" s="186"/>
      <c r="AM28" s="186"/>
      <c r="AN28" s="186"/>
      <c r="AO28" s="186"/>
      <c r="AP28" s="186"/>
      <c r="AQ28" s="205"/>
      <c r="AR28" s="8"/>
      <c r="AS28" s="160"/>
      <c r="AT28" s="160"/>
      <c r="AU28" s="160"/>
      <c r="AV28" s="160"/>
      <c r="AW28" s="160"/>
      <c r="AX28" s="160"/>
      <c r="AY28" s="160"/>
      <c r="AZ28" s="160"/>
      <c r="BA28" s="160"/>
      <c r="BB28" s="207"/>
      <c r="BC28" s="186"/>
      <c r="BD28" s="186"/>
      <c r="BE28" s="186"/>
      <c r="BF28" s="186"/>
      <c r="BG28" s="186"/>
      <c r="BH28" s="186"/>
      <c r="BI28" s="186"/>
      <c r="BJ28" s="186"/>
      <c r="BK28" s="186"/>
      <c r="BL28" s="207"/>
      <c r="BN28" s="164">
        <f t="shared" ref="BN28:BN40" si="101">AN28-AD28</f>
        <v>0</v>
      </c>
      <c r="BO28" s="164">
        <f t="shared" ref="BO28:BO40" si="102">AP28-AF28</f>
        <v>0</v>
      </c>
    </row>
    <row r="29" spans="1:67" ht="20.100000000000001" customHeight="1" x14ac:dyDescent="0.25">
      <c r="A29" s="177" t="s">
        <v>80</v>
      </c>
      <c r="B29" s="59">
        <v>112112.93</v>
      </c>
      <c r="C29" s="255">
        <v>124900.3</v>
      </c>
      <c r="D29" s="255">
        <v>111319.11999999998</v>
      </c>
      <c r="E29" s="255">
        <v>99935.37</v>
      </c>
      <c r="F29" s="255">
        <v>181139.11</v>
      </c>
      <c r="G29" s="255">
        <v>165328.64999999985</v>
      </c>
      <c r="H29" s="255">
        <v>127555.93000000002</v>
      </c>
      <c r="I29" s="255">
        <v>163829.69999999995</v>
      </c>
      <c r="J29" s="169">
        <v>113147.68999999996</v>
      </c>
      <c r="K29" s="104">
        <f>IF(J29="","",(J29-I29)/I29)</f>
        <v>-0.30935788809965475</v>
      </c>
      <c r="L29" s="169">
        <v>85580.320000000022</v>
      </c>
      <c r="M29" s="255">
        <v>80916.799999999988</v>
      </c>
      <c r="N29" s="255">
        <v>125346.10000000003</v>
      </c>
      <c r="O29" s="255">
        <v>120157.7999999999</v>
      </c>
      <c r="P29" s="255">
        <v>101957.16000000005</v>
      </c>
      <c r="Q29" s="255">
        <v>91780.269999999946</v>
      </c>
      <c r="R29" s="255">
        <v>94111.369999999923</v>
      </c>
      <c r="S29" s="255">
        <v>97130.899999999951</v>
      </c>
      <c r="T29" s="169">
        <v>127739.09999999983</v>
      </c>
      <c r="U29" s="104">
        <f>IF(T29="","",(T29-S29)/S29)</f>
        <v>0.31512319972325897</v>
      </c>
      <c r="W29" s="163" t="s">
        <v>80</v>
      </c>
      <c r="X29" s="59">
        <v>5016.9969999999994</v>
      </c>
      <c r="Y29" s="255">
        <v>5270.674</v>
      </c>
      <c r="Z29" s="255">
        <v>5254.5140000000001</v>
      </c>
      <c r="AA29" s="255">
        <v>8076.4090000000024</v>
      </c>
      <c r="AB29" s="255">
        <v>9156.59</v>
      </c>
      <c r="AC29" s="255">
        <v>7918.5499999999993</v>
      </c>
      <c r="AD29" s="255">
        <v>7491.7040000000034</v>
      </c>
      <c r="AE29" s="255">
        <v>9220.2430000000004</v>
      </c>
      <c r="AF29" s="169">
        <v>8825.9870000000046</v>
      </c>
      <c r="AG29" s="104">
        <f>IF(AF29="","",(AF29-AE29)/AE29)</f>
        <v>-4.2759827479600672E-2</v>
      </c>
      <c r="AH29" s="169">
        <v>23270.865999999998</v>
      </c>
      <c r="AI29" s="255">
        <v>22495.121000000003</v>
      </c>
      <c r="AJ29" s="255">
        <v>24799.759999999984</v>
      </c>
      <c r="AK29" s="255">
        <v>25615.480000000018</v>
      </c>
      <c r="AL29" s="255">
        <v>29400.613000000012</v>
      </c>
      <c r="AM29" s="255">
        <v>25803.076000000012</v>
      </c>
      <c r="AN29" s="255">
        <v>26826.255999999987</v>
      </c>
      <c r="AO29" s="255">
        <v>26333.351999999995</v>
      </c>
      <c r="AP29" s="169">
        <v>31695.23000000004</v>
      </c>
      <c r="AQ29" s="104">
        <f>IF(AP29="","",(AP29-AO29)/AO29)</f>
        <v>0.20361547591814538</v>
      </c>
      <c r="AS29" s="181">
        <f t="shared" ref="AS29:AS38" si="103">(X29/B29)*10</f>
        <v>0.44749494995804673</v>
      </c>
      <c r="AT29" s="258">
        <f t="shared" ref="AT29:AT38" si="104">(Y29/C29)*10</f>
        <v>0.42199049962249885</v>
      </c>
      <c r="AU29" s="258">
        <f t="shared" ref="AU29:AU38" si="105">(Z29/D29)*10</f>
        <v>0.47202259593859536</v>
      </c>
      <c r="AV29" s="258">
        <f t="shared" ref="AV29:AV38" si="106">(AA29/E29)*10</f>
        <v>0.8081632158864277</v>
      </c>
      <c r="AW29" s="258">
        <f t="shared" ref="AW29:AW38" si="107">(AB29/F29)*10</f>
        <v>0.50550044106984959</v>
      </c>
      <c r="AX29" s="258">
        <f t="shared" ref="AX29:AX38" si="108">(AC29/G29)*10</f>
        <v>0.47895812371298058</v>
      </c>
      <c r="AY29" s="258">
        <f t="shared" ref="AY29:AZ38" si="109">(AD29/H29)*10</f>
        <v>0.58732698667949046</v>
      </c>
      <c r="AZ29" s="258">
        <f t="shared" si="109"/>
        <v>0.56279435291647384</v>
      </c>
      <c r="BA29" s="182">
        <f>IF(AF29="","",(AF29/J29)*10)</f>
        <v>0.78004128939795481</v>
      </c>
      <c r="BB29" s="104">
        <f>IF(BA29="","",(BA29-AZ29)/AZ29)</f>
        <v>0.38601477672204593</v>
      </c>
      <c r="BC29" s="182">
        <f t="shared" ref="BC29:BC38" si="110">(AH29/L29)*10</f>
        <v>2.7191842704023532</v>
      </c>
      <c r="BD29" s="258">
        <f t="shared" ref="BD29:BD38" si="111">(AI29/M29)*10</f>
        <v>2.7800309700828514</v>
      </c>
      <c r="BE29" s="258">
        <f t="shared" ref="BE29:BE38" si="112">(AJ29/N29)*10</f>
        <v>1.9785027216642543</v>
      </c>
      <c r="BF29" s="258">
        <f t="shared" ref="BF29:BF38" si="113">(AK29/O29)*10</f>
        <v>2.1318199900464254</v>
      </c>
      <c r="BG29" s="258">
        <f t="shared" ref="BG29:BG38" si="114">(AL29/P29)*10</f>
        <v>2.8836241613634588</v>
      </c>
      <c r="BH29" s="258">
        <f t="shared" ref="BH29:BH38" si="115">(AM29/Q29)*10</f>
        <v>2.8113968285340656</v>
      </c>
      <c r="BI29" s="258">
        <f t="shared" ref="BI29:BJ38" si="116">(AN29/R29)*10</f>
        <v>2.8504798091877745</v>
      </c>
      <c r="BJ29" s="258">
        <f t="shared" si="116"/>
        <v>2.7111199422634824</v>
      </c>
      <c r="BK29" s="182">
        <f>IF(AP29="","",(AP29/T29)*10)</f>
        <v>2.4812473236464077</v>
      </c>
      <c r="BL29" s="104">
        <f>IF(BK29="","",(BK29-BJ29)/BJ29)</f>
        <v>-8.4788804447049573E-2</v>
      </c>
      <c r="BN29" s="164">
        <f t="shared" si="101"/>
        <v>19334.551999999981</v>
      </c>
      <c r="BO29" s="164">
        <f t="shared" si="102"/>
        <v>22869.243000000035</v>
      </c>
    </row>
    <row r="30" spans="1:67" ht="20.100000000000001" customHeight="1" x14ac:dyDescent="0.25">
      <c r="A30" s="178" t="s">
        <v>81</v>
      </c>
      <c r="B30" s="25">
        <v>103555.23</v>
      </c>
      <c r="C30" s="256">
        <v>109603.07999999999</v>
      </c>
      <c r="D30" s="256">
        <v>90618.02</v>
      </c>
      <c r="E30" s="256">
        <v>91080.090000000011</v>
      </c>
      <c r="F30" s="256">
        <v>178641.27</v>
      </c>
      <c r="G30" s="256">
        <v>189277.91000000003</v>
      </c>
      <c r="H30" s="256">
        <v>153965.19</v>
      </c>
      <c r="I30" s="256">
        <v>165202.06000000003</v>
      </c>
      <c r="J30" s="3">
        <v>108900.34999999992</v>
      </c>
      <c r="K30" s="92">
        <f t="shared" ref="K30:K45" si="117">IF(J30="","",(J30-I30)/I30)</f>
        <v>-0.34080513281735164</v>
      </c>
      <c r="L30" s="3">
        <v>88844.739999999976</v>
      </c>
      <c r="M30" s="256">
        <v>127722.29999999996</v>
      </c>
      <c r="N30" s="256">
        <v>128469.03999999996</v>
      </c>
      <c r="O30" s="256">
        <v>149512.51999999999</v>
      </c>
      <c r="P30" s="256">
        <v>109776.64999999998</v>
      </c>
      <c r="Q30" s="256">
        <v>98756.11</v>
      </c>
      <c r="R30" s="256">
        <v>114479.76999999995</v>
      </c>
      <c r="S30" s="256">
        <v>102063.25999999998</v>
      </c>
      <c r="T30" s="3">
        <v>148125.07000000012</v>
      </c>
      <c r="U30" s="92">
        <f t="shared" ref="U30:U45" si="118">IF(T30="","",(T30-S30)/S30)</f>
        <v>0.45130647404364854</v>
      </c>
      <c r="W30" s="163" t="s">
        <v>81</v>
      </c>
      <c r="X30" s="25">
        <v>4768.4190000000008</v>
      </c>
      <c r="Y30" s="256">
        <v>5015.1330000000007</v>
      </c>
      <c r="Z30" s="256">
        <v>4911.1499999999996</v>
      </c>
      <c r="AA30" s="256">
        <v>7549.5049999999992</v>
      </c>
      <c r="AB30" s="256">
        <v>9045.7329999999984</v>
      </c>
      <c r="AC30" s="256">
        <v>9256.7200000000012</v>
      </c>
      <c r="AD30" s="256">
        <v>8121.6060000000007</v>
      </c>
      <c r="AE30" s="256">
        <v>9832.2559999999976</v>
      </c>
      <c r="AF30" s="3">
        <v>9422.6470000000027</v>
      </c>
      <c r="AG30" s="92">
        <f t="shared" ref="AG30:AG45" si="119">IF(AF30="","",(AF30-AE30)/AE30)</f>
        <v>-4.1659716752695926E-2</v>
      </c>
      <c r="AH30" s="3">
        <v>24769.378999999986</v>
      </c>
      <c r="AI30" s="256">
        <v>26090.180999999997</v>
      </c>
      <c r="AJ30" s="256">
        <v>26845.964000000011</v>
      </c>
      <c r="AK30" s="256">
        <v>29407.368999999981</v>
      </c>
      <c r="AL30" s="256">
        <v>29868.044999999998</v>
      </c>
      <c r="AM30" s="256">
        <v>27835.92599999997</v>
      </c>
      <c r="AN30" s="256">
        <v>29196.015000000007</v>
      </c>
      <c r="AO30" s="256">
        <v>26466.54299999998</v>
      </c>
      <c r="AP30" s="3">
        <v>32294.854999999981</v>
      </c>
      <c r="AQ30" s="92">
        <f t="shared" ref="AQ30:AQ45" si="120">IF(AP30="","",(AP30-AO30)/AO30)</f>
        <v>0.22021432870926913</v>
      </c>
      <c r="AS30" s="183">
        <f t="shared" si="103"/>
        <v>0.46047109354109889</v>
      </c>
      <c r="AT30" s="259">
        <f t="shared" si="104"/>
        <v>0.45757226895448566</v>
      </c>
      <c r="AU30" s="259">
        <f t="shared" si="105"/>
        <v>0.5419617422671561</v>
      </c>
      <c r="AV30" s="259">
        <f t="shared" si="106"/>
        <v>0.82888642292733761</v>
      </c>
      <c r="AW30" s="259">
        <f t="shared" si="107"/>
        <v>0.50636300335303253</v>
      </c>
      <c r="AX30" s="259">
        <f t="shared" si="108"/>
        <v>0.48905442795728249</v>
      </c>
      <c r="AY30" s="259">
        <f t="shared" si="109"/>
        <v>0.52749624769079306</v>
      </c>
      <c r="AZ30" s="259">
        <f t="shared" si="109"/>
        <v>0.59516545980116686</v>
      </c>
      <c r="BA30" s="344">
        <f t="shared" ref="BA30:BA45" si="121">IF(AF30="","",(AF30/J30)*10)</f>
        <v>0.86525406024865936</v>
      </c>
      <c r="BB30" s="92">
        <f t="shared" ref="BB30:BB45" si="122">IF(BA30="","",(BA30-AZ30)/AZ30)</f>
        <v>0.45380422536234516</v>
      </c>
      <c r="BC30" s="165">
        <f t="shared" si="110"/>
        <v>2.7879398375187985</v>
      </c>
      <c r="BD30" s="259">
        <f t="shared" si="111"/>
        <v>2.0427271510143492</v>
      </c>
      <c r="BE30" s="259">
        <f t="shared" si="112"/>
        <v>2.0896835533292704</v>
      </c>
      <c r="BF30" s="259">
        <f t="shared" si="113"/>
        <v>1.9668833753855519</v>
      </c>
      <c r="BG30" s="259">
        <f t="shared" si="114"/>
        <v>2.7208012815111413</v>
      </c>
      <c r="BH30" s="259">
        <f t="shared" si="115"/>
        <v>2.8186535496385967</v>
      </c>
      <c r="BI30" s="259">
        <f t="shared" si="116"/>
        <v>2.550320899491676</v>
      </c>
      <c r="BJ30" s="259">
        <f t="shared" si="116"/>
        <v>2.5931508556555989</v>
      </c>
      <c r="BK30" s="344">
        <f t="shared" ref="BK30:BK45" si="123">IF(AP30="","",(AP30/T30)*10)</f>
        <v>2.1802423452019264</v>
      </c>
      <c r="BL30" s="92">
        <f t="shared" ref="BL30:BL45" si="124">IF(BK30="","",(BK30-BJ30)/BJ30)</f>
        <v>-0.15923042408162605</v>
      </c>
      <c r="BN30" s="164">
        <f t="shared" si="101"/>
        <v>21074.409000000007</v>
      </c>
      <c r="BO30" s="164">
        <f t="shared" si="102"/>
        <v>22872.207999999977</v>
      </c>
    </row>
    <row r="31" spans="1:67" ht="20.100000000000001" customHeight="1" x14ac:dyDescent="0.25">
      <c r="A31" s="178" t="s">
        <v>82</v>
      </c>
      <c r="B31" s="25">
        <v>167818.00999999992</v>
      </c>
      <c r="C31" s="256">
        <v>125233.35</v>
      </c>
      <c r="D31" s="256">
        <v>135773.26999999996</v>
      </c>
      <c r="E31" s="256">
        <v>78339.37000000001</v>
      </c>
      <c r="F31" s="256">
        <v>159104.78000000003</v>
      </c>
      <c r="G31" s="256">
        <v>179761.25999999998</v>
      </c>
      <c r="H31" s="256">
        <v>158375.03</v>
      </c>
      <c r="I31" s="256">
        <v>184506.64000000013</v>
      </c>
      <c r="J31" s="3">
        <v>125796.75999999997</v>
      </c>
      <c r="K31" s="92">
        <f t="shared" si="117"/>
        <v>-0.31819927998255304</v>
      </c>
      <c r="L31" s="3">
        <v>163017.80000000002</v>
      </c>
      <c r="M31" s="256">
        <v>124161.32999999994</v>
      </c>
      <c r="N31" s="256">
        <v>181017.38999999993</v>
      </c>
      <c r="O31" s="256">
        <v>128321.88000000003</v>
      </c>
      <c r="P31" s="256">
        <v>109180.21999999993</v>
      </c>
      <c r="Q31" s="256">
        <v>128703.72000000002</v>
      </c>
      <c r="R31" s="256">
        <v>166895.65999999995</v>
      </c>
      <c r="S31" s="256">
        <v>133090.98000000001</v>
      </c>
      <c r="T31" s="3">
        <v>135382.3000000001</v>
      </c>
      <c r="U31" s="92">
        <f t="shared" si="118"/>
        <v>1.7216193013231205E-2</v>
      </c>
      <c r="W31" s="163" t="s">
        <v>82</v>
      </c>
      <c r="X31" s="25">
        <v>7424.4470000000001</v>
      </c>
      <c r="Y31" s="256">
        <v>5510.3540000000003</v>
      </c>
      <c r="Z31" s="256">
        <v>6830.2309999999961</v>
      </c>
      <c r="AA31" s="256">
        <v>7114.5390000000007</v>
      </c>
      <c r="AB31" s="256">
        <v>8082.2549999999983</v>
      </c>
      <c r="AC31" s="256">
        <v>8938.91</v>
      </c>
      <c r="AD31" s="256">
        <v>8496.2859999999982</v>
      </c>
      <c r="AE31" s="256">
        <v>10104.248999999994</v>
      </c>
      <c r="AF31" s="3">
        <v>9707.1599999999962</v>
      </c>
      <c r="AG31" s="92">
        <f t="shared" si="119"/>
        <v>-3.9299209669120226E-2</v>
      </c>
      <c r="AH31" s="3">
        <v>34176.324999999983</v>
      </c>
      <c r="AI31" s="256">
        <v>30181.553999999996</v>
      </c>
      <c r="AJ31" s="256">
        <v>34669.633000000002</v>
      </c>
      <c r="AK31" s="256">
        <v>29423.860999999994</v>
      </c>
      <c r="AL31" s="256">
        <v>29544.088000000018</v>
      </c>
      <c r="AM31" s="256">
        <v>34831.201999999983</v>
      </c>
      <c r="AN31" s="256">
        <v>34925.364999999991</v>
      </c>
      <c r="AO31" s="256">
        <v>36776.812999999958</v>
      </c>
      <c r="AP31" s="3">
        <v>36510.533999999992</v>
      </c>
      <c r="AQ31" s="92">
        <f t="shared" si="120"/>
        <v>-7.2404044363486905E-3</v>
      </c>
      <c r="AS31" s="183">
        <f t="shared" si="103"/>
        <v>0.44241062088628053</v>
      </c>
      <c r="AT31" s="259">
        <f t="shared" si="104"/>
        <v>0.44000691509090828</v>
      </c>
      <c r="AU31" s="259">
        <f t="shared" si="105"/>
        <v>0.50306153781226581</v>
      </c>
      <c r="AV31" s="259">
        <f t="shared" si="106"/>
        <v>0.908169034292719</v>
      </c>
      <c r="AW31" s="259">
        <f t="shared" si="107"/>
        <v>0.50798316681623246</v>
      </c>
      <c r="AX31" s="259">
        <f t="shared" si="108"/>
        <v>0.49726565111971294</v>
      </c>
      <c r="AY31" s="259">
        <f t="shared" si="109"/>
        <v>0.53646625986432317</v>
      </c>
      <c r="AZ31" s="259">
        <f t="shared" si="109"/>
        <v>0.54763606339587489</v>
      </c>
      <c r="BA31" s="344">
        <f t="shared" si="121"/>
        <v>0.77165421430567838</v>
      </c>
      <c r="BB31" s="92">
        <f t="shared" si="122"/>
        <v>0.40906391284875143</v>
      </c>
      <c r="BC31" s="165">
        <f t="shared" si="110"/>
        <v>2.0964781146598703</v>
      </c>
      <c r="BD31" s="259">
        <f t="shared" si="111"/>
        <v>2.4308336581123937</v>
      </c>
      <c r="BE31" s="259">
        <f t="shared" si="112"/>
        <v>1.9152653234034593</v>
      </c>
      <c r="BF31" s="259">
        <f t="shared" si="113"/>
        <v>2.2929730300085991</v>
      </c>
      <c r="BG31" s="259">
        <f t="shared" si="114"/>
        <v>2.7059927155303445</v>
      </c>
      <c r="BH31" s="259">
        <f t="shared" si="115"/>
        <v>2.7063088774745574</v>
      </c>
      <c r="BI31" s="259">
        <f t="shared" si="116"/>
        <v>2.0926466871577127</v>
      </c>
      <c r="BJ31" s="259">
        <f t="shared" si="116"/>
        <v>2.7632836575401241</v>
      </c>
      <c r="BK31" s="344">
        <f t="shared" si="123"/>
        <v>2.6968469290298631</v>
      </c>
      <c r="BL31" s="92">
        <f t="shared" si="124"/>
        <v>-2.4042674131183096E-2</v>
      </c>
      <c r="BN31" s="164">
        <f t="shared" si="101"/>
        <v>26429.078999999991</v>
      </c>
      <c r="BO31" s="164">
        <f t="shared" si="102"/>
        <v>26803.373999999996</v>
      </c>
    </row>
    <row r="32" spans="1:67" ht="20.100000000000001" customHeight="1" x14ac:dyDescent="0.25">
      <c r="A32" s="178" t="s">
        <v>83</v>
      </c>
      <c r="B32" s="25">
        <v>169960.15000000005</v>
      </c>
      <c r="C32" s="256">
        <v>125324.62</v>
      </c>
      <c r="D32" s="256">
        <v>131109.87</v>
      </c>
      <c r="E32" s="256">
        <v>110880.58</v>
      </c>
      <c r="F32" s="256">
        <v>139339.33000000002</v>
      </c>
      <c r="G32" s="256">
        <v>172769.00000000006</v>
      </c>
      <c r="H32" s="256">
        <v>120881.34999999995</v>
      </c>
      <c r="I32" s="256">
        <v>199399.96000000002</v>
      </c>
      <c r="J32" s="3"/>
      <c r="K32" s="92" t="str">
        <f t="shared" si="117"/>
        <v/>
      </c>
      <c r="L32" s="3">
        <v>129054.22999999992</v>
      </c>
      <c r="M32" s="256">
        <v>143928.69999999998</v>
      </c>
      <c r="N32" s="256">
        <v>130551.29999999993</v>
      </c>
      <c r="O32" s="256">
        <v>168057.08999999997</v>
      </c>
      <c r="P32" s="256">
        <v>116200.55999999991</v>
      </c>
      <c r="Q32" s="256">
        <v>126285.80000000003</v>
      </c>
      <c r="R32" s="256">
        <v>162680.81000000006</v>
      </c>
      <c r="S32" s="256">
        <v>137543.26999999993</v>
      </c>
      <c r="T32" s="3"/>
      <c r="U32" s="92" t="str">
        <f t="shared" si="118"/>
        <v/>
      </c>
      <c r="W32" s="163" t="s">
        <v>83</v>
      </c>
      <c r="X32" s="25">
        <v>6997.9059999999999</v>
      </c>
      <c r="Y32" s="256">
        <v>5641.7790000000005</v>
      </c>
      <c r="Z32" s="256">
        <v>6955.6630000000014</v>
      </c>
      <c r="AA32" s="256">
        <v>8794.5019999999968</v>
      </c>
      <c r="AB32" s="256">
        <v>7652.6419999999989</v>
      </c>
      <c r="AC32" s="256">
        <v>8505.6460000000006</v>
      </c>
      <c r="AD32" s="256">
        <v>6655.8349999999991</v>
      </c>
      <c r="AE32" s="256">
        <v>10323.646999999997</v>
      </c>
      <c r="AF32" s="3"/>
      <c r="AG32" s="92" t="str">
        <f t="shared" si="119"/>
        <v/>
      </c>
      <c r="AH32" s="3">
        <v>29571.834999999992</v>
      </c>
      <c r="AI32" s="256">
        <v>27556.182000000004</v>
      </c>
      <c r="AJ32" s="256">
        <v>27462.67</v>
      </c>
      <c r="AK32" s="256">
        <v>33693.252999999975</v>
      </c>
      <c r="AL32" s="256">
        <v>31434.276000000013</v>
      </c>
      <c r="AM32" s="256">
        <v>35272.59899999998</v>
      </c>
      <c r="AN32" s="256">
        <v>32715.812000000005</v>
      </c>
      <c r="AO32" s="256">
        <v>32226.994999999999</v>
      </c>
      <c r="AP32" s="3"/>
      <c r="AQ32" s="92" t="str">
        <f t="shared" si="120"/>
        <v/>
      </c>
      <c r="AS32" s="183">
        <f t="shared" si="103"/>
        <v>0.4117380456536428</v>
      </c>
      <c r="AT32" s="259">
        <f t="shared" si="104"/>
        <v>0.45017323810756427</v>
      </c>
      <c r="AU32" s="259">
        <f t="shared" si="105"/>
        <v>0.53052169146380823</v>
      </c>
      <c r="AV32" s="259">
        <f t="shared" si="106"/>
        <v>0.79315079340313666</v>
      </c>
      <c r="AW32" s="259">
        <f t="shared" si="107"/>
        <v>0.54920904241465762</v>
      </c>
      <c r="AX32" s="259">
        <f t="shared" si="108"/>
        <v>0.49231320433642595</v>
      </c>
      <c r="AY32" s="259">
        <f t="shared" si="109"/>
        <v>0.55060892354362378</v>
      </c>
      <c r="AZ32" s="259">
        <f t="shared" si="109"/>
        <v>0.517735660528718</v>
      </c>
      <c r="BA32" s="344" t="str">
        <f t="shared" si="121"/>
        <v/>
      </c>
      <c r="BB32" s="92" t="str">
        <f t="shared" si="122"/>
        <v/>
      </c>
      <c r="BC32" s="165">
        <f t="shared" si="110"/>
        <v>2.2914270225780289</v>
      </c>
      <c r="BD32" s="259">
        <f t="shared" si="111"/>
        <v>1.9145717289185553</v>
      </c>
      <c r="BE32" s="259">
        <f t="shared" si="112"/>
        <v>2.1035922277296368</v>
      </c>
      <c r="BF32" s="259">
        <f t="shared" si="113"/>
        <v>2.004869476200021</v>
      </c>
      <c r="BG32" s="259">
        <f t="shared" si="114"/>
        <v>2.7051742263548508</v>
      </c>
      <c r="BH32" s="259">
        <f t="shared" si="115"/>
        <v>2.7930772105810764</v>
      </c>
      <c r="BI32" s="259">
        <f t="shared" si="116"/>
        <v>2.0110430972159525</v>
      </c>
      <c r="BJ32" s="259">
        <f t="shared" si="116"/>
        <v>2.3430441198613363</v>
      </c>
      <c r="BK32" s="344" t="str">
        <f t="shared" si="123"/>
        <v/>
      </c>
      <c r="BL32" s="92" t="str">
        <f t="shared" si="124"/>
        <v/>
      </c>
      <c r="BN32" s="164">
        <f t="shared" si="101"/>
        <v>26059.977000000006</v>
      </c>
      <c r="BO32" s="164">
        <f t="shared" si="102"/>
        <v>0</v>
      </c>
    </row>
    <row r="33" spans="1:67" ht="20.100000000000001" customHeight="1" x14ac:dyDescent="0.25">
      <c r="A33" s="178" t="s">
        <v>84</v>
      </c>
      <c r="B33" s="25">
        <v>105627.73999999999</v>
      </c>
      <c r="C33" s="256">
        <v>146684.46999999994</v>
      </c>
      <c r="D33" s="256">
        <v>105806.44999999998</v>
      </c>
      <c r="E33" s="256">
        <v>156736.06999999992</v>
      </c>
      <c r="F33" s="256">
        <v>207228.25</v>
      </c>
      <c r="G33" s="256">
        <v>181747.00999999995</v>
      </c>
      <c r="H33" s="256">
        <v>156166.68</v>
      </c>
      <c r="I33" s="256">
        <v>210489.33000000005</v>
      </c>
      <c r="J33" s="3"/>
      <c r="K33" s="92" t="str">
        <f t="shared" si="117"/>
        <v/>
      </c>
      <c r="L33" s="3">
        <v>118132.11000000003</v>
      </c>
      <c r="M33" s="256">
        <v>147173.66999999995</v>
      </c>
      <c r="N33" s="256">
        <v>167545.44000000024</v>
      </c>
      <c r="O33" s="256">
        <v>131905.74000000005</v>
      </c>
      <c r="P33" s="256">
        <v>115807.50000000003</v>
      </c>
      <c r="Q33" s="256">
        <v>114798.86000000002</v>
      </c>
      <c r="R33" s="256">
        <v>138194.19000000003</v>
      </c>
      <c r="S33" s="256">
        <v>136807.27999999994</v>
      </c>
      <c r="T33" s="3"/>
      <c r="U33" s="92" t="str">
        <f t="shared" si="118"/>
        <v/>
      </c>
      <c r="W33" s="163" t="s">
        <v>84</v>
      </c>
      <c r="X33" s="25">
        <v>5233.5920000000015</v>
      </c>
      <c r="Y33" s="256">
        <v>6774.5830000000024</v>
      </c>
      <c r="Z33" s="256">
        <v>6184.9250000000011</v>
      </c>
      <c r="AA33" s="256">
        <v>12346.015000000001</v>
      </c>
      <c r="AB33" s="256">
        <v>9823.5429999999997</v>
      </c>
      <c r="AC33" s="256">
        <v>9567.4180000000015</v>
      </c>
      <c r="AD33" s="256">
        <v>8929.8140000000003</v>
      </c>
      <c r="AE33" s="256">
        <v>11054.444999999994</v>
      </c>
      <c r="AF33" s="3"/>
      <c r="AG33" s="92" t="str">
        <f t="shared" si="119"/>
        <v/>
      </c>
      <c r="AH33" s="3">
        <v>29004.790999999972</v>
      </c>
      <c r="AI33" s="256">
        <v>32396.498</v>
      </c>
      <c r="AJ33" s="256">
        <v>31705.719999999998</v>
      </c>
      <c r="AK33" s="256">
        <v>31122.389999999996</v>
      </c>
      <c r="AL33" s="256">
        <v>31058.100000000006</v>
      </c>
      <c r="AM33" s="256">
        <v>31539.86900000001</v>
      </c>
      <c r="AN33" s="256">
        <v>33045.123999999989</v>
      </c>
      <c r="AO33" s="256">
        <v>35766.525999999969</v>
      </c>
      <c r="AP33" s="3"/>
      <c r="AQ33" s="92" t="str">
        <f t="shared" si="120"/>
        <v/>
      </c>
      <c r="AS33" s="183">
        <f t="shared" si="103"/>
        <v>0.49547514696423517</v>
      </c>
      <c r="AT33" s="259">
        <f t="shared" si="104"/>
        <v>0.46184732439637305</v>
      </c>
      <c r="AU33" s="259">
        <f t="shared" si="105"/>
        <v>0.58455084732547036</v>
      </c>
      <c r="AV33" s="259">
        <f t="shared" si="106"/>
        <v>0.78769456194735565</v>
      </c>
      <c r="AW33" s="259">
        <f t="shared" si="107"/>
        <v>0.4740445861025222</v>
      </c>
      <c r="AX33" s="259">
        <f t="shared" si="108"/>
        <v>0.52641405214864356</v>
      </c>
      <c r="AY33" s="259">
        <f t="shared" si="109"/>
        <v>0.57181301414616748</v>
      </c>
      <c r="AZ33" s="259">
        <f t="shared" si="109"/>
        <v>0.52517840215463618</v>
      </c>
      <c r="BA33" s="344" t="str">
        <f t="shared" si="121"/>
        <v/>
      </c>
      <c r="BB33" s="92" t="str">
        <f t="shared" si="122"/>
        <v/>
      </c>
      <c r="BC33" s="165">
        <f t="shared" si="110"/>
        <v>2.4552842575993914</v>
      </c>
      <c r="BD33" s="259">
        <f t="shared" si="111"/>
        <v>2.2012427902355096</v>
      </c>
      <c r="BE33" s="259">
        <f t="shared" si="112"/>
        <v>1.8923654382954234</v>
      </c>
      <c r="BF33" s="259">
        <f t="shared" si="113"/>
        <v>2.3594416740317734</v>
      </c>
      <c r="BG33" s="259">
        <f t="shared" si="114"/>
        <v>2.6818729356906932</v>
      </c>
      <c r="BH33" s="259">
        <f t="shared" si="115"/>
        <v>2.7474026310017368</v>
      </c>
      <c r="BI33" s="259">
        <f t="shared" si="116"/>
        <v>2.3912093554729026</v>
      </c>
      <c r="BJ33" s="259">
        <f t="shared" si="116"/>
        <v>2.6143730070505011</v>
      </c>
      <c r="BK33" s="344" t="str">
        <f t="shared" si="123"/>
        <v/>
      </c>
      <c r="BL33" s="92" t="str">
        <f t="shared" si="124"/>
        <v/>
      </c>
      <c r="BN33" s="164">
        <f t="shared" si="101"/>
        <v>24115.30999999999</v>
      </c>
      <c r="BO33" s="164">
        <f t="shared" si="102"/>
        <v>0</v>
      </c>
    </row>
    <row r="34" spans="1:67" ht="20.100000000000001" customHeight="1" x14ac:dyDescent="0.25">
      <c r="A34" s="178" t="s">
        <v>85</v>
      </c>
      <c r="B34" s="25">
        <v>172955.39000000004</v>
      </c>
      <c r="C34" s="256">
        <v>88363.709999999992</v>
      </c>
      <c r="D34" s="256">
        <v>120306.19000000003</v>
      </c>
      <c r="E34" s="256">
        <v>142180.06</v>
      </c>
      <c r="F34" s="256">
        <v>163672.61999999994</v>
      </c>
      <c r="G34" s="256">
        <v>227414.28000000014</v>
      </c>
      <c r="H34" s="256">
        <v>155058.31000000006</v>
      </c>
      <c r="I34" s="256">
        <v>234056.73999999987</v>
      </c>
      <c r="J34" s="3"/>
      <c r="K34" s="92" t="str">
        <f t="shared" si="117"/>
        <v/>
      </c>
      <c r="L34" s="3">
        <v>135211.27999999997</v>
      </c>
      <c r="M34" s="256">
        <v>175317.34000000005</v>
      </c>
      <c r="N34" s="256">
        <v>118154.39000000004</v>
      </c>
      <c r="O34" s="256">
        <v>152399.24000000002</v>
      </c>
      <c r="P34" s="256">
        <v>114737.72999999998</v>
      </c>
      <c r="Q34" s="256">
        <v>115427.66999999995</v>
      </c>
      <c r="R34" s="256">
        <v>126500.04999999999</v>
      </c>
      <c r="S34" s="256">
        <v>158768.92999999993</v>
      </c>
      <c r="T34" s="3"/>
      <c r="U34" s="92" t="str">
        <f t="shared" si="118"/>
        <v/>
      </c>
      <c r="W34" s="163" t="s">
        <v>85</v>
      </c>
      <c r="X34" s="25">
        <v>8418.2340000000022</v>
      </c>
      <c r="Y34" s="256">
        <v>4390.6889999999994</v>
      </c>
      <c r="Z34" s="256">
        <v>6848.4070000000011</v>
      </c>
      <c r="AA34" s="256">
        <v>11167.32799999999</v>
      </c>
      <c r="AB34" s="256">
        <v>8872.2850000000017</v>
      </c>
      <c r="AC34" s="256">
        <v>11662.620000000006</v>
      </c>
      <c r="AD34" s="256">
        <v>9222.8069999999971</v>
      </c>
      <c r="AE34" s="256">
        <v>14053.179000000004</v>
      </c>
      <c r="AF34" s="3"/>
      <c r="AG34" s="92" t="str">
        <f t="shared" si="119"/>
        <v/>
      </c>
      <c r="AH34" s="3">
        <v>28421.635000000002</v>
      </c>
      <c r="AI34" s="256">
        <v>31101.468000000008</v>
      </c>
      <c r="AJ34" s="256">
        <v>27821.58</v>
      </c>
      <c r="AK34" s="256">
        <v>30041.770000000019</v>
      </c>
      <c r="AL34" s="256">
        <v>29496.788000000015</v>
      </c>
      <c r="AM34" s="256">
        <v>31068.588000000022</v>
      </c>
      <c r="AN34" s="256">
        <v>31942.423000000006</v>
      </c>
      <c r="AO34" s="256">
        <v>36434.632999999994</v>
      </c>
      <c r="AP34" s="3"/>
      <c r="AQ34" s="92" t="str">
        <f t="shared" si="120"/>
        <v/>
      </c>
      <c r="AS34" s="183">
        <f t="shared" si="103"/>
        <v>0.48672862985073784</v>
      </c>
      <c r="AT34" s="259">
        <f t="shared" si="104"/>
        <v>0.49688825876595721</v>
      </c>
      <c r="AU34" s="259">
        <f t="shared" si="105"/>
        <v>0.56924809937044796</v>
      </c>
      <c r="AV34" s="259">
        <f t="shared" si="106"/>
        <v>0.78543559483657488</v>
      </c>
      <c r="AW34" s="259">
        <f t="shared" si="107"/>
        <v>0.54207508867396426</v>
      </c>
      <c r="AX34" s="259">
        <f t="shared" si="108"/>
        <v>0.51283586940978365</v>
      </c>
      <c r="AY34" s="259">
        <f t="shared" si="109"/>
        <v>0.59479604801574282</v>
      </c>
      <c r="AZ34" s="259">
        <f t="shared" si="109"/>
        <v>0.60041761668559557</v>
      </c>
      <c r="BA34" s="344" t="str">
        <f t="shared" si="121"/>
        <v/>
      </c>
      <c r="BB34" s="92" t="str">
        <f t="shared" si="122"/>
        <v/>
      </c>
      <c r="BC34" s="165">
        <f t="shared" si="110"/>
        <v>2.1020165625234823</v>
      </c>
      <c r="BD34" s="259">
        <f t="shared" si="111"/>
        <v>1.7740098041642658</v>
      </c>
      <c r="BE34" s="259">
        <f t="shared" si="112"/>
        <v>2.354680177351006</v>
      </c>
      <c r="BF34" s="259">
        <f t="shared" si="113"/>
        <v>1.9712545810595916</v>
      </c>
      <c r="BG34" s="259">
        <f t="shared" si="114"/>
        <v>2.5708010782503732</v>
      </c>
      <c r="BH34" s="259">
        <f t="shared" si="115"/>
        <v>2.691606613908089</v>
      </c>
      <c r="BI34" s="259">
        <f t="shared" si="116"/>
        <v>2.5250917292127562</v>
      </c>
      <c r="BJ34" s="259">
        <f t="shared" si="116"/>
        <v>2.2948213482323028</v>
      </c>
      <c r="BK34" s="344" t="str">
        <f t="shared" si="123"/>
        <v/>
      </c>
      <c r="BL34" s="92" t="str">
        <f t="shared" si="124"/>
        <v/>
      </c>
      <c r="BN34" s="164">
        <f t="shared" si="101"/>
        <v>22719.616000000009</v>
      </c>
      <c r="BO34" s="164">
        <f t="shared" si="102"/>
        <v>0</v>
      </c>
    </row>
    <row r="35" spans="1:67" ht="20.100000000000001" customHeight="1" x14ac:dyDescent="0.25">
      <c r="A35" s="178" t="s">
        <v>86</v>
      </c>
      <c r="B35" s="25">
        <v>153575.38000000003</v>
      </c>
      <c r="C35" s="256">
        <v>146031.1</v>
      </c>
      <c r="D35" s="256">
        <v>129411.21999999994</v>
      </c>
      <c r="E35" s="256">
        <v>179559.8899999999</v>
      </c>
      <c r="F35" s="256">
        <v>269358.03999999998</v>
      </c>
      <c r="G35" s="256">
        <v>237433.11000000002</v>
      </c>
      <c r="H35" s="256">
        <v>147994.01999999999</v>
      </c>
      <c r="I35" s="256">
        <v>204186.22000000018</v>
      </c>
      <c r="J35" s="3"/>
      <c r="K35" s="92" t="str">
        <f t="shared" si="117"/>
        <v/>
      </c>
      <c r="L35" s="3">
        <v>127394.07999999993</v>
      </c>
      <c r="M35" s="256">
        <v>153173.20000000004</v>
      </c>
      <c r="N35" s="256">
        <v>157184.51</v>
      </c>
      <c r="O35" s="256">
        <v>153334.56</v>
      </c>
      <c r="P35" s="256">
        <v>127866.06000000003</v>
      </c>
      <c r="Q35" s="256">
        <v>125620.06999999993</v>
      </c>
      <c r="R35" s="256">
        <v>137019.82</v>
      </c>
      <c r="S35" s="256">
        <v>144751.69000000009</v>
      </c>
      <c r="T35" s="3"/>
      <c r="U35" s="92" t="str">
        <f t="shared" si="118"/>
        <v/>
      </c>
      <c r="W35" s="163" t="s">
        <v>86</v>
      </c>
      <c r="X35" s="25">
        <v>8202.5570000000007</v>
      </c>
      <c r="Y35" s="256">
        <v>7142.6719999999987</v>
      </c>
      <c r="Z35" s="256">
        <v>8489.8880000000008</v>
      </c>
      <c r="AA35" s="256">
        <v>14058.68400000001</v>
      </c>
      <c r="AB35" s="256">
        <v>13129.382000000001</v>
      </c>
      <c r="AC35" s="256">
        <v>12275.063000000002</v>
      </c>
      <c r="AD35" s="256">
        <v>8424.4100000000017</v>
      </c>
      <c r="AE35" s="256">
        <v>11120.001000000009</v>
      </c>
      <c r="AF35" s="3"/>
      <c r="AG35" s="92" t="str">
        <f t="shared" si="119"/>
        <v/>
      </c>
      <c r="AH35" s="3">
        <v>32779.412000000004</v>
      </c>
      <c r="AI35" s="256">
        <v>32399.374999999993</v>
      </c>
      <c r="AJ35" s="256">
        <v>32672.658999999996</v>
      </c>
      <c r="AK35" s="256">
        <v>33859.816999999988</v>
      </c>
      <c r="AL35" s="256">
        <v>36267.96699999999</v>
      </c>
      <c r="AM35" s="256">
        <v>36630.704999999973</v>
      </c>
      <c r="AN35" s="256">
        <v>36290.450999999979</v>
      </c>
      <c r="AO35" s="256">
        <v>35489.240999999987</v>
      </c>
      <c r="AP35" s="3"/>
      <c r="AQ35" s="92" t="str">
        <f t="shared" si="120"/>
        <v/>
      </c>
      <c r="AS35" s="183">
        <f t="shared" si="103"/>
        <v>0.53410624801970208</v>
      </c>
      <c r="AT35" s="259">
        <f t="shared" si="104"/>
        <v>0.48911992034573448</v>
      </c>
      <c r="AU35" s="259">
        <f t="shared" si="105"/>
        <v>0.65603956133015395</v>
      </c>
      <c r="AV35" s="259">
        <f t="shared" si="106"/>
        <v>0.7829523620224994</v>
      </c>
      <c r="AW35" s="259">
        <f t="shared" si="107"/>
        <v>0.48743234098377025</v>
      </c>
      <c r="AX35" s="259">
        <f t="shared" si="108"/>
        <v>0.51699036414929667</v>
      </c>
      <c r="AY35" s="259">
        <f t="shared" si="109"/>
        <v>0.56923989226051175</v>
      </c>
      <c r="AZ35" s="259">
        <f t="shared" si="109"/>
        <v>0.54460095299281208</v>
      </c>
      <c r="BA35" s="344" t="str">
        <f t="shared" si="121"/>
        <v/>
      </c>
      <c r="BB35" s="92" t="str">
        <f t="shared" si="122"/>
        <v/>
      </c>
      <c r="BC35" s="165">
        <f t="shared" si="110"/>
        <v>2.5730718413288924</v>
      </c>
      <c r="BD35" s="259">
        <f t="shared" si="111"/>
        <v>2.1152117341675951</v>
      </c>
      <c r="BE35" s="259">
        <f t="shared" si="112"/>
        <v>2.0786182429808124</v>
      </c>
      <c r="BF35" s="259">
        <f t="shared" si="113"/>
        <v>2.2082312689324564</v>
      </c>
      <c r="BG35" s="259">
        <f t="shared" si="114"/>
        <v>2.8364029516511247</v>
      </c>
      <c r="BH35" s="259">
        <f t="shared" si="115"/>
        <v>2.9159914494554884</v>
      </c>
      <c r="BI35" s="259">
        <f t="shared" si="116"/>
        <v>2.648554858705841</v>
      </c>
      <c r="BJ35" s="259">
        <f t="shared" si="116"/>
        <v>2.4517324115524981</v>
      </c>
      <c r="BK35" s="344" t="str">
        <f t="shared" si="123"/>
        <v/>
      </c>
      <c r="BL35" s="92" t="str">
        <f t="shared" si="124"/>
        <v/>
      </c>
      <c r="BN35" s="164">
        <f t="shared" si="101"/>
        <v>27866.040999999976</v>
      </c>
      <c r="BO35" s="164">
        <f t="shared" si="102"/>
        <v>0</v>
      </c>
    </row>
    <row r="36" spans="1:67" ht="20.100000000000001" customHeight="1" x14ac:dyDescent="0.25">
      <c r="A36" s="178" t="s">
        <v>87</v>
      </c>
      <c r="B36" s="25">
        <v>172174.69999999992</v>
      </c>
      <c r="C36" s="256">
        <v>197846.85999999996</v>
      </c>
      <c r="D36" s="256">
        <v>108041.16999999998</v>
      </c>
      <c r="E36" s="256">
        <v>128500.73000000004</v>
      </c>
      <c r="F36" s="256">
        <v>196762.29</v>
      </c>
      <c r="G36" s="256">
        <v>236160.21999999988</v>
      </c>
      <c r="H36" s="256">
        <v>161643.40999999989</v>
      </c>
      <c r="I36" s="256">
        <v>158923.12999999992</v>
      </c>
      <c r="J36" s="3"/>
      <c r="K36" s="92" t="str">
        <f t="shared" si="117"/>
        <v/>
      </c>
      <c r="L36" s="3">
        <v>84144.9</v>
      </c>
      <c r="M36" s="256">
        <v>93566.699999999968</v>
      </c>
      <c r="N36" s="256">
        <v>109659.02</v>
      </c>
      <c r="O36" s="256">
        <v>85683.409999999989</v>
      </c>
      <c r="P36" s="256">
        <v>75119.589999999982</v>
      </c>
      <c r="Q36" s="256">
        <v>77720.049999999974</v>
      </c>
      <c r="R36" s="256">
        <v>113871.88000000002</v>
      </c>
      <c r="S36" s="256">
        <v>109961.24</v>
      </c>
      <c r="T36" s="3"/>
      <c r="U36" s="92" t="str">
        <f t="shared" si="118"/>
        <v/>
      </c>
      <c r="W36" s="163" t="s">
        <v>87</v>
      </c>
      <c r="X36" s="25">
        <v>7606.0559999999978</v>
      </c>
      <c r="Y36" s="256">
        <v>8313.0869999999995</v>
      </c>
      <c r="Z36" s="256">
        <v>6909.0559999999987</v>
      </c>
      <c r="AA36" s="256">
        <v>9139.0069999999996</v>
      </c>
      <c r="AB36" s="256">
        <v>8531.6860000000033</v>
      </c>
      <c r="AC36" s="256">
        <v>10841.422999999999</v>
      </c>
      <c r="AD36" s="256">
        <v>9683.087000000005</v>
      </c>
      <c r="AE36" s="256">
        <v>9368.5460000000021</v>
      </c>
      <c r="AF36" s="3"/>
      <c r="AG36" s="92" t="str">
        <f t="shared" si="119"/>
        <v/>
      </c>
      <c r="AH36" s="3">
        <v>21851.23599999999</v>
      </c>
      <c r="AI36" s="256">
        <v>23756.94100000001</v>
      </c>
      <c r="AJ36" s="256">
        <v>26722.863000000001</v>
      </c>
      <c r="AK36" s="256">
        <v>25745.833000000013</v>
      </c>
      <c r="AL36" s="256">
        <v>21196.857</v>
      </c>
      <c r="AM36" s="256">
        <v>23742.381999999994</v>
      </c>
      <c r="AN36" s="256">
        <v>27432.139000000003</v>
      </c>
      <c r="AO36" s="256">
        <v>27271.803999999956</v>
      </c>
      <c r="AP36" s="3"/>
      <c r="AQ36" s="92" t="str">
        <f t="shared" si="120"/>
        <v/>
      </c>
      <c r="AS36" s="183">
        <f t="shared" si="103"/>
        <v>0.44176385961468218</v>
      </c>
      <c r="AT36" s="259">
        <f t="shared" si="104"/>
        <v>0.42017785877420555</v>
      </c>
      <c r="AU36" s="259">
        <f t="shared" si="105"/>
        <v>0.63948363387771534</v>
      </c>
      <c r="AV36" s="259">
        <f t="shared" si="106"/>
        <v>0.71120273013234991</v>
      </c>
      <c r="AW36" s="259">
        <f t="shared" si="107"/>
        <v>0.43360371542738207</v>
      </c>
      <c r="AX36" s="259">
        <f t="shared" si="108"/>
        <v>0.45907066820991294</v>
      </c>
      <c r="AY36" s="259">
        <f t="shared" si="109"/>
        <v>0.59904001035365506</v>
      </c>
      <c r="AZ36" s="259">
        <f t="shared" si="109"/>
        <v>0.58950172954685753</v>
      </c>
      <c r="BA36" s="344" t="str">
        <f t="shared" si="121"/>
        <v/>
      </c>
      <c r="BB36" s="92" t="str">
        <f t="shared" si="122"/>
        <v/>
      </c>
      <c r="BC36" s="165">
        <f t="shared" si="110"/>
        <v>2.596858038930463</v>
      </c>
      <c r="BD36" s="259">
        <f t="shared" si="111"/>
        <v>2.5390380338304137</v>
      </c>
      <c r="BE36" s="259">
        <f t="shared" si="112"/>
        <v>2.4369051446930676</v>
      </c>
      <c r="BF36" s="259">
        <f t="shared" si="113"/>
        <v>3.0047628823362675</v>
      </c>
      <c r="BG36" s="259">
        <f t="shared" si="114"/>
        <v>2.8217482283915563</v>
      </c>
      <c r="BH36" s="259">
        <f t="shared" si="115"/>
        <v>3.0548593316653818</v>
      </c>
      <c r="BI36" s="259">
        <f t="shared" si="116"/>
        <v>2.4090354001356613</v>
      </c>
      <c r="BJ36" s="259">
        <f t="shared" si="116"/>
        <v>2.4801288162992665</v>
      </c>
      <c r="BK36" s="344" t="str">
        <f t="shared" si="123"/>
        <v/>
      </c>
      <c r="BL36" s="92" t="str">
        <f t="shared" si="124"/>
        <v/>
      </c>
      <c r="BN36" s="164">
        <f t="shared" si="101"/>
        <v>17749.051999999996</v>
      </c>
      <c r="BO36" s="164">
        <f t="shared" si="102"/>
        <v>0</v>
      </c>
    </row>
    <row r="37" spans="1:67" ht="20.100000000000001" customHeight="1" x14ac:dyDescent="0.25">
      <c r="A37" s="178" t="s">
        <v>88</v>
      </c>
      <c r="B37" s="25">
        <v>184593.24000000002</v>
      </c>
      <c r="C37" s="256">
        <v>144138.26999999993</v>
      </c>
      <c r="D37" s="256">
        <v>79979.249999999985</v>
      </c>
      <c r="E37" s="256">
        <v>122753.58</v>
      </c>
      <c r="F37" s="256">
        <v>216171.5800000001</v>
      </c>
      <c r="G37" s="256">
        <v>152140.34000000008</v>
      </c>
      <c r="H37" s="256">
        <v>150079.72999999981</v>
      </c>
      <c r="I37" s="256">
        <v>132543.78999999998</v>
      </c>
      <c r="J37" s="3"/>
      <c r="K37" s="92" t="str">
        <f t="shared" si="117"/>
        <v/>
      </c>
      <c r="L37" s="3">
        <v>138558.80000000005</v>
      </c>
      <c r="M37" s="256">
        <v>155834.77000000008</v>
      </c>
      <c r="N37" s="256">
        <v>166910.12999999986</v>
      </c>
      <c r="O37" s="256">
        <v>141021.50999999992</v>
      </c>
      <c r="P37" s="256">
        <v>123949.06000000001</v>
      </c>
      <c r="Q37" s="256">
        <v>108934.93999999996</v>
      </c>
      <c r="R37" s="256">
        <v>146738.06999999998</v>
      </c>
      <c r="S37" s="256">
        <v>149075.20999999993</v>
      </c>
      <c r="T37" s="3"/>
      <c r="U37" s="92" t="str">
        <f t="shared" si="118"/>
        <v/>
      </c>
      <c r="W37" s="163" t="s">
        <v>88</v>
      </c>
      <c r="X37" s="25">
        <v>8950.255000000001</v>
      </c>
      <c r="Y37" s="256">
        <v>8091.360999999999</v>
      </c>
      <c r="Z37" s="256">
        <v>7317.6259999999966</v>
      </c>
      <c r="AA37" s="256">
        <v>9009.7860000000001</v>
      </c>
      <c r="AB37" s="256">
        <v>11821.654999999999</v>
      </c>
      <c r="AC37" s="256">
        <v>8422.7539999999954</v>
      </c>
      <c r="AD37" s="256">
        <v>8932.9419999999991</v>
      </c>
      <c r="AE37" s="256">
        <v>10659.216000000006</v>
      </c>
      <c r="AF37" s="3"/>
      <c r="AG37" s="92" t="str">
        <f t="shared" si="119"/>
        <v/>
      </c>
      <c r="AH37" s="3">
        <v>36869.314999999995</v>
      </c>
      <c r="AI37" s="256">
        <v>38144.778000000013</v>
      </c>
      <c r="AJ37" s="256">
        <v>35747.971000000005</v>
      </c>
      <c r="AK37" s="256">
        <v>35405.063999999991</v>
      </c>
      <c r="AL37" s="256">
        <v>39468.506000000016</v>
      </c>
      <c r="AM37" s="256">
        <v>36656.012999999941</v>
      </c>
      <c r="AN37" s="256">
        <v>39678.97600000001</v>
      </c>
      <c r="AO37" s="256">
        <v>38953.487999999983</v>
      </c>
      <c r="AP37" s="3"/>
      <c r="AQ37" s="92" t="str">
        <f t="shared" si="120"/>
        <v/>
      </c>
      <c r="AS37" s="183">
        <f t="shared" si="103"/>
        <v>0.48486363856011194</v>
      </c>
      <c r="AT37" s="259">
        <f t="shared" si="104"/>
        <v>0.56136104589017211</v>
      </c>
      <c r="AU37" s="259">
        <f t="shared" si="105"/>
        <v>0.91494056270845225</v>
      </c>
      <c r="AV37" s="259">
        <f t="shared" si="106"/>
        <v>0.73397337983951261</v>
      </c>
      <c r="AW37" s="259">
        <f t="shared" si="107"/>
        <v>0.54686443981211563</v>
      </c>
      <c r="AX37" s="259">
        <f t="shared" si="108"/>
        <v>0.55361740351046873</v>
      </c>
      <c r="AY37" s="259">
        <f t="shared" si="109"/>
        <v>0.5952130910683282</v>
      </c>
      <c r="AZ37" s="259">
        <f t="shared" si="109"/>
        <v>0.80420335045497104</v>
      </c>
      <c r="BA37" s="344" t="str">
        <f t="shared" si="121"/>
        <v/>
      </c>
      <c r="BB37" s="92" t="str">
        <f t="shared" si="122"/>
        <v/>
      </c>
      <c r="BC37" s="165">
        <f t="shared" si="110"/>
        <v>2.6609147163514684</v>
      </c>
      <c r="BD37" s="259">
        <f t="shared" si="111"/>
        <v>2.4477706740286518</v>
      </c>
      <c r="BE37" s="259">
        <f t="shared" si="112"/>
        <v>2.1417496349682335</v>
      </c>
      <c r="BF37" s="259">
        <f t="shared" si="113"/>
        <v>2.5106144445623939</v>
      </c>
      <c r="BG37" s="259">
        <f t="shared" si="114"/>
        <v>3.1842521435822113</v>
      </c>
      <c r="BH37" s="259">
        <f t="shared" si="115"/>
        <v>3.3649454435831103</v>
      </c>
      <c r="BI37" s="259">
        <f t="shared" si="116"/>
        <v>2.7040682762148922</v>
      </c>
      <c r="BJ37" s="259">
        <f t="shared" si="116"/>
        <v>2.6130090978909237</v>
      </c>
      <c r="BK37" s="344" t="str">
        <f t="shared" si="123"/>
        <v/>
      </c>
      <c r="BL37" s="92" t="str">
        <f t="shared" si="124"/>
        <v/>
      </c>
      <c r="BN37" s="164">
        <f t="shared" si="101"/>
        <v>30746.034000000011</v>
      </c>
      <c r="BO37" s="164">
        <f t="shared" si="102"/>
        <v>0</v>
      </c>
    </row>
    <row r="38" spans="1:67" ht="20.100000000000001" customHeight="1" x14ac:dyDescent="0.25">
      <c r="A38" s="178" t="s">
        <v>89</v>
      </c>
      <c r="B38" s="25">
        <v>174808.49999999997</v>
      </c>
      <c r="C38" s="256">
        <v>100779.39000000001</v>
      </c>
      <c r="D38" s="256">
        <v>69029.49000000002</v>
      </c>
      <c r="E38" s="256">
        <v>154336.00999999978</v>
      </c>
      <c r="F38" s="256">
        <v>191835.92000000007</v>
      </c>
      <c r="G38" s="256">
        <v>123373.27999999998</v>
      </c>
      <c r="H38" s="256">
        <v>139835.61999999988</v>
      </c>
      <c r="I38" s="256">
        <v>160329.32</v>
      </c>
      <c r="J38" s="3"/>
      <c r="K38" s="92" t="str">
        <f t="shared" si="117"/>
        <v/>
      </c>
      <c r="L38" s="3">
        <v>122092.12999999996</v>
      </c>
      <c r="M38" s="256">
        <v>129989.20999999999</v>
      </c>
      <c r="N38" s="256">
        <v>213923.46999999977</v>
      </c>
      <c r="O38" s="256">
        <v>143278.98999999987</v>
      </c>
      <c r="P38" s="256">
        <v>142422.69000000009</v>
      </c>
      <c r="Q38" s="256">
        <v>143940.27999999988</v>
      </c>
      <c r="R38" s="256">
        <v>138271.19000000006</v>
      </c>
      <c r="S38" s="256">
        <v>167876.78999999992</v>
      </c>
      <c r="T38" s="3"/>
      <c r="U38" s="92" t="str">
        <f t="shared" si="118"/>
        <v/>
      </c>
      <c r="W38" s="163" t="s">
        <v>89</v>
      </c>
      <c r="X38" s="25">
        <v>8836.2159999999967</v>
      </c>
      <c r="Y38" s="256">
        <v>6184.2449999999999</v>
      </c>
      <c r="Z38" s="256">
        <v>6843.8590000000013</v>
      </c>
      <c r="AA38" s="256">
        <v>12325.401000000003</v>
      </c>
      <c r="AB38" s="256">
        <v>11790.632999999998</v>
      </c>
      <c r="AC38" s="256">
        <v>8857.4580000000024</v>
      </c>
      <c r="AD38" s="256">
        <v>10646.83</v>
      </c>
      <c r="AE38" s="256">
        <v>12898.878000000001</v>
      </c>
      <c r="AF38" s="3"/>
      <c r="AG38" s="92" t="str">
        <f t="shared" si="119"/>
        <v/>
      </c>
      <c r="AH38" s="3">
        <v>39727.941999999974</v>
      </c>
      <c r="AI38" s="256">
        <v>40734.826999999983</v>
      </c>
      <c r="AJ38" s="256">
        <v>48266.111999999994</v>
      </c>
      <c r="AK38" s="256">
        <v>48573.176999999916</v>
      </c>
      <c r="AL38" s="256">
        <v>47199.009999999987</v>
      </c>
      <c r="AM38" s="256">
        <v>49361.275999999947</v>
      </c>
      <c r="AN38" s="256">
        <v>45374.854000000007</v>
      </c>
      <c r="AO38" s="256">
        <v>51253.88999999997</v>
      </c>
      <c r="AP38" s="3"/>
      <c r="AQ38" s="92" t="str">
        <f t="shared" si="120"/>
        <v/>
      </c>
      <c r="AS38" s="183">
        <f t="shared" si="103"/>
        <v>0.50547976786025839</v>
      </c>
      <c r="AT38" s="259">
        <f t="shared" si="104"/>
        <v>0.61364183688748253</v>
      </c>
      <c r="AU38" s="259">
        <f t="shared" si="105"/>
        <v>0.99143989040046498</v>
      </c>
      <c r="AV38" s="259">
        <f t="shared" si="106"/>
        <v>0.79860824444016809</v>
      </c>
      <c r="AW38" s="259">
        <f t="shared" si="107"/>
        <v>0.61462071336796531</v>
      </c>
      <c r="AX38" s="259">
        <f t="shared" si="108"/>
        <v>0.7179397354111039</v>
      </c>
      <c r="AY38" s="259">
        <f t="shared" si="109"/>
        <v>0.7613818281779714</v>
      </c>
      <c r="AZ38" s="259">
        <f t="shared" si="109"/>
        <v>0.80452396355201905</v>
      </c>
      <c r="BA38" s="344" t="str">
        <f t="shared" si="121"/>
        <v/>
      </c>
      <c r="BB38" s="92" t="str">
        <f t="shared" si="122"/>
        <v/>
      </c>
      <c r="BC38" s="165">
        <f t="shared" si="110"/>
        <v>3.2539314368583776</v>
      </c>
      <c r="BD38" s="259">
        <f t="shared" si="111"/>
        <v>3.1337083285605001</v>
      </c>
      <c r="BE38" s="259">
        <f t="shared" si="112"/>
        <v>2.2562326611474677</v>
      </c>
      <c r="BF38" s="259">
        <f t="shared" si="113"/>
        <v>3.3901116276712977</v>
      </c>
      <c r="BG38" s="259">
        <f t="shared" si="114"/>
        <v>3.3140091652530894</v>
      </c>
      <c r="BH38" s="259">
        <f t="shared" si="115"/>
        <v>3.4292885910740196</v>
      </c>
      <c r="BI38" s="259">
        <f t="shared" si="116"/>
        <v>3.2815841101823158</v>
      </c>
      <c r="BJ38" s="259">
        <f t="shared" si="116"/>
        <v>3.0530658824248427</v>
      </c>
      <c r="BK38" s="344" t="str">
        <f t="shared" si="123"/>
        <v/>
      </c>
      <c r="BL38" s="92" t="str">
        <f t="shared" si="124"/>
        <v/>
      </c>
      <c r="BN38" s="164">
        <f t="shared" si="101"/>
        <v>34728.024000000005</v>
      </c>
      <c r="BO38" s="164">
        <f t="shared" si="102"/>
        <v>0</v>
      </c>
    </row>
    <row r="39" spans="1:67" ht="20.100000000000001" customHeight="1" x14ac:dyDescent="0.25">
      <c r="A39" s="178" t="s">
        <v>90</v>
      </c>
      <c r="B39" s="25">
        <v>143517.88</v>
      </c>
      <c r="C39" s="256">
        <v>108144.17000000003</v>
      </c>
      <c r="D39" s="256">
        <v>125852.90000000002</v>
      </c>
      <c r="E39" s="256">
        <v>102029.78999999992</v>
      </c>
      <c r="F39" s="256">
        <v>191064.2</v>
      </c>
      <c r="G39" s="256">
        <v>143527.37999999992</v>
      </c>
      <c r="H39" s="256">
        <v>152126.9200000001</v>
      </c>
      <c r="I39" s="256">
        <v>135563.34999999998</v>
      </c>
      <c r="J39" s="3"/>
      <c r="K39" s="92" t="str">
        <f t="shared" si="117"/>
        <v/>
      </c>
      <c r="L39" s="3">
        <v>155283.11000000002</v>
      </c>
      <c r="M39" s="256">
        <v>190846.28999999995</v>
      </c>
      <c r="N39" s="256">
        <v>164476.10999999999</v>
      </c>
      <c r="O39" s="256">
        <v>155784.03000000006</v>
      </c>
      <c r="P39" s="256">
        <v>141171.96999999974</v>
      </c>
      <c r="Q39" s="256">
        <v>154005.31000000008</v>
      </c>
      <c r="R39" s="256">
        <v>192493.65999999971</v>
      </c>
      <c r="S39" s="256">
        <v>202321.24000000019</v>
      </c>
      <c r="T39" s="3"/>
      <c r="U39" s="92" t="str">
        <f t="shared" si="118"/>
        <v/>
      </c>
      <c r="W39" s="163" t="s">
        <v>90</v>
      </c>
      <c r="X39" s="25">
        <v>8561.616</v>
      </c>
      <c r="Y39" s="256">
        <v>7679.9049999999988</v>
      </c>
      <c r="Z39" s="256">
        <v>10402.912</v>
      </c>
      <c r="AA39" s="256">
        <v>7707.6290000000035</v>
      </c>
      <c r="AB39" s="256">
        <v>12654.747000000003</v>
      </c>
      <c r="AC39" s="256">
        <v>9979.3469999999979</v>
      </c>
      <c r="AD39" s="256">
        <v>10750.968999999994</v>
      </c>
      <c r="AE39" s="256">
        <v>10875.266000000001</v>
      </c>
      <c r="AF39" s="3"/>
      <c r="AG39" s="92" t="str">
        <f t="shared" si="119"/>
        <v/>
      </c>
      <c r="AH39" s="3">
        <v>50334.872000000032</v>
      </c>
      <c r="AI39" s="256">
        <v>48986.57900000002</v>
      </c>
      <c r="AJ39" s="256">
        <v>51362.042000000016</v>
      </c>
      <c r="AK39" s="256">
        <v>51289.855999999963</v>
      </c>
      <c r="AL39" s="256">
        <v>48284.936000000031</v>
      </c>
      <c r="AM39" s="256">
        <v>53105.856999999989</v>
      </c>
      <c r="AN39" s="256">
        <v>59493.80799999999</v>
      </c>
      <c r="AO39" s="256">
        <v>59891.83700000005</v>
      </c>
      <c r="AP39" s="3"/>
      <c r="AQ39" s="92" t="str">
        <f t="shared" si="120"/>
        <v/>
      </c>
      <c r="AS39" s="183">
        <f>(X39/B39)*10</f>
        <v>0.59655396247491954</v>
      </c>
      <c r="AT39" s="259">
        <f>(Y39/C39)*10</f>
        <v>0.7101543245465749</v>
      </c>
      <c r="AU39" s="259">
        <f t="shared" ref="AU39:AW40" si="125">IF(Z39="","",(Z39/D39)*10)</f>
        <v>0.82659295097689434</v>
      </c>
      <c r="AV39" s="259">
        <f t="shared" si="125"/>
        <v>0.75542927217629385</v>
      </c>
      <c r="AW39" s="259">
        <f t="shared" si="125"/>
        <v>0.66232957299169615</v>
      </c>
      <c r="AX39" s="259">
        <f t="shared" ref="AX39:AX40" si="126">IF(AC39="","",(AC39/G39)*10)</f>
        <v>0.69529221532504837</v>
      </c>
      <c r="AY39" s="259">
        <f t="shared" ref="AY39:AZ40" si="127">IF(AD39="","",(AD39/H39)*10)</f>
        <v>0.70671048884707499</v>
      </c>
      <c r="AZ39" s="259">
        <f t="shared" si="127"/>
        <v>0.80222759322486525</v>
      </c>
      <c r="BA39" s="344" t="str">
        <f t="shared" si="121"/>
        <v/>
      </c>
      <c r="BB39" s="92" t="str">
        <f t="shared" si="122"/>
        <v/>
      </c>
      <c r="BC39" s="165">
        <f>(AH39/L39)*10</f>
        <v>3.2414904621629503</v>
      </c>
      <c r="BD39" s="259">
        <f>(AI39/M39)*10</f>
        <v>2.5668080317411479</v>
      </c>
      <c r="BE39" s="259">
        <f t="shared" ref="BE39:BG40" si="128">IF(AJ39="","",(AJ39/N39)*10)</f>
        <v>3.1227660965473962</v>
      </c>
      <c r="BF39" s="259">
        <f t="shared" si="128"/>
        <v>3.2923693141074821</v>
      </c>
      <c r="BG39" s="259">
        <f t="shared" si="128"/>
        <v>3.4202920027254784</v>
      </c>
      <c r="BH39" s="259">
        <f t="shared" ref="BH39:BH40" si="129">IF(AM39="","",(AM39/Q39)*10)</f>
        <v>3.4483133730908344</v>
      </c>
      <c r="BI39" s="259">
        <f t="shared" ref="BI39:BJ40" si="130">IF(AN39="","",(AN39/R39)*10)</f>
        <v>3.0906892206216079</v>
      </c>
      <c r="BJ39" s="259">
        <f t="shared" si="130"/>
        <v>2.9602347731755696</v>
      </c>
      <c r="BK39" s="344" t="str">
        <f t="shared" si="123"/>
        <v/>
      </c>
      <c r="BL39" s="92" t="str">
        <f t="shared" si="124"/>
        <v/>
      </c>
      <c r="BN39" s="164">
        <f t="shared" si="101"/>
        <v>48742.838999999993</v>
      </c>
      <c r="BO39" s="164">
        <f t="shared" si="102"/>
        <v>0</v>
      </c>
    </row>
    <row r="40" spans="1:67" ht="20.100000000000001" customHeight="1" thickBot="1" x14ac:dyDescent="0.3">
      <c r="A40" s="178" t="s">
        <v>91</v>
      </c>
      <c r="B40" s="25">
        <v>152820.21000000002</v>
      </c>
      <c r="C40" s="256">
        <v>216465.13999999996</v>
      </c>
      <c r="D40" s="256">
        <v>85804.429999999964</v>
      </c>
      <c r="E40" s="256">
        <v>229961.75</v>
      </c>
      <c r="F40" s="256">
        <v>233293.19000000015</v>
      </c>
      <c r="G40" s="256">
        <v>149139.44999999995</v>
      </c>
      <c r="H40" s="256">
        <v>169963.51000000004</v>
      </c>
      <c r="I40" s="256">
        <v>159897.64000000001</v>
      </c>
      <c r="J40" s="3"/>
      <c r="K40" s="92" t="str">
        <f t="shared" si="117"/>
        <v/>
      </c>
      <c r="L40" s="3">
        <v>149645.83999999991</v>
      </c>
      <c r="M40" s="256">
        <v>159202.30000000008</v>
      </c>
      <c r="N40" s="256">
        <v>203434.65000000014</v>
      </c>
      <c r="O40" s="256">
        <v>108594.94999999985</v>
      </c>
      <c r="P40" s="256">
        <v>106301.55</v>
      </c>
      <c r="Q40" s="256">
        <v>116548.94000000003</v>
      </c>
      <c r="R40" s="256">
        <v>113621.51999999999</v>
      </c>
      <c r="S40" s="256">
        <v>144277.33999999991</v>
      </c>
      <c r="T40" s="3"/>
      <c r="U40" s="92" t="str">
        <f t="shared" si="118"/>
        <v/>
      </c>
      <c r="W40" s="166" t="s">
        <v>91</v>
      </c>
      <c r="X40" s="25">
        <v>8577.6339999999964</v>
      </c>
      <c r="Y40" s="256">
        <v>10729.738000000001</v>
      </c>
      <c r="Z40" s="256">
        <v>8400.3320000000022</v>
      </c>
      <c r="AA40" s="256">
        <v>14080.129999999997</v>
      </c>
      <c r="AB40" s="256">
        <v>13582.820000000003</v>
      </c>
      <c r="AC40" s="256">
        <v>9345.7980000000007</v>
      </c>
      <c r="AD40" s="256">
        <v>11486.065000000006</v>
      </c>
      <c r="AE40" s="256">
        <v>14576.55</v>
      </c>
      <c r="AF40" s="3"/>
      <c r="AG40" s="92" t="str">
        <f t="shared" si="119"/>
        <v/>
      </c>
      <c r="AH40" s="3">
        <v>35379.044000000002</v>
      </c>
      <c r="AI40" s="256">
        <v>37144.067999999992</v>
      </c>
      <c r="AJ40" s="256">
        <v>37986.12000000001</v>
      </c>
      <c r="AK40" s="256">
        <v>33420.183999999987</v>
      </c>
      <c r="AL40" s="256">
        <v>33733.983000000022</v>
      </c>
      <c r="AM40" s="256">
        <v>36039.897999999965</v>
      </c>
      <c r="AN40" s="256">
        <v>34016.015999999967</v>
      </c>
      <c r="AO40" s="256">
        <v>36242.73599999999</v>
      </c>
      <c r="AP40" s="3"/>
      <c r="AQ40" s="92" t="str">
        <f t="shared" si="120"/>
        <v/>
      </c>
      <c r="AS40" s="183">
        <f>(X40/B40)*10</f>
        <v>0.56128924309160388</v>
      </c>
      <c r="AT40" s="259">
        <f>(Y40/C40)*10</f>
        <v>0.49567972006947647</v>
      </c>
      <c r="AU40" s="259">
        <f t="shared" si="125"/>
        <v>0.9790091257525988</v>
      </c>
      <c r="AV40" s="259">
        <f t="shared" si="125"/>
        <v>0.61228139027468687</v>
      </c>
      <c r="AW40" s="259">
        <f t="shared" si="125"/>
        <v>0.5822210241113337</v>
      </c>
      <c r="AX40" s="259">
        <f t="shared" si="126"/>
        <v>0.62664828118918259</v>
      </c>
      <c r="AY40" s="259">
        <f t="shared" si="127"/>
        <v>0.67579593996381937</v>
      </c>
      <c r="AZ40" s="259">
        <f t="shared" si="127"/>
        <v>0.91161758234830725</v>
      </c>
      <c r="BA40" s="165" t="str">
        <f t="shared" si="121"/>
        <v/>
      </c>
      <c r="BB40" s="92" t="str">
        <f t="shared" si="122"/>
        <v/>
      </c>
      <c r="BC40" s="165">
        <f>(AH40/L40)*10</f>
        <v>2.3641849315690981</v>
      </c>
      <c r="BD40" s="259">
        <f>(AI40/M40)*10</f>
        <v>2.3331363931299971</v>
      </c>
      <c r="BE40" s="259">
        <f t="shared" si="128"/>
        <v>1.8672394304510065</v>
      </c>
      <c r="BF40" s="259">
        <f t="shared" si="128"/>
        <v>3.0775081161693092</v>
      </c>
      <c r="BG40" s="259">
        <f t="shared" si="128"/>
        <v>3.1734234355002373</v>
      </c>
      <c r="BH40" s="259">
        <f t="shared" si="129"/>
        <v>3.0922544640903604</v>
      </c>
      <c r="BI40" s="259">
        <f t="shared" si="130"/>
        <v>2.9938004701926157</v>
      </c>
      <c r="BJ40" s="259">
        <f t="shared" si="130"/>
        <v>2.5120185886432349</v>
      </c>
      <c r="BK40" s="346" t="str">
        <f t="shared" si="123"/>
        <v/>
      </c>
      <c r="BL40" s="95" t="str">
        <f t="shared" si="124"/>
        <v/>
      </c>
      <c r="BN40" s="164">
        <f t="shared" si="101"/>
        <v>22529.950999999961</v>
      </c>
      <c r="BO40" s="164">
        <f t="shared" si="102"/>
        <v>0</v>
      </c>
    </row>
    <row r="41" spans="1:67" ht="20.100000000000001" customHeight="1" thickBot="1" x14ac:dyDescent="0.3">
      <c r="A41" s="279" t="s">
        <v>128</v>
      </c>
      <c r="B41" s="280">
        <f>SUM(B29:B40)</f>
        <v>1813519.3599999999</v>
      </c>
      <c r="C41" s="281">
        <f>SUM(C29:C40)</f>
        <v>1633514.4599999997</v>
      </c>
      <c r="D41" s="281">
        <f t="shared" ref="D41:I41" si="131">SUM(D29:D40)</f>
        <v>1293051.3799999997</v>
      </c>
      <c r="E41" s="281">
        <f t="shared" si="131"/>
        <v>1596293.2899999996</v>
      </c>
      <c r="F41" s="281">
        <f t="shared" si="131"/>
        <v>2327610.58</v>
      </c>
      <c r="G41" s="281">
        <f t="shared" si="131"/>
        <v>2158071.8899999997</v>
      </c>
      <c r="H41" s="281">
        <f t="shared" si="131"/>
        <v>1793645.6999999997</v>
      </c>
      <c r="I41" s="281">
        <f t="shared" si="131"/>
        <v>2108927.8800000004</v>
      </c>
      <c r="J41" s="281">
        <f>SUM(J29:J40)</f>
        <v>347844.79999999981</v>
      </c>
      <c r="K41" s="104">
        <f t="shared" si="117"/>
        <v>-0.83506083669395093</v>
      </c>
      <c r="L41" s="282">
        <f>SUM(L29:L40)</f>
        <v>1496959.3399999999</v>
      </c>
      <c r="M41" s="281">
        <f>SUM(M29:M40)</f>
        <v>1681832.61</v>
      </c>
      <c r="N41" s="281">
        <f t="shared" ref="N41:S41" si="132">SUM(N29:N40)</f>
        <v>1866671.5499999996</v>
      </c>
      <c r="O41" s="281">
        <f t="shared" si="132"/>
        <v>1638051.7199999997</v>
      </c>
      <c r="P41" s="281">
        <f t="shared" si="132"/>
        <v>1384490.7399999998</v>
      </c>
      <c r="Q41" s="281">
        <f t="shared" si="132"/>
        <v>1402522.0199999996</v>
      </c>
      <c r="R41" s="281">
        <f t="shared" si="132"/>
        <v>1644877.9899999998</v>
      </c>
      <c r="S41" s="281">
        <f t="shared" si="132"/>
        <v>1683668.1299999994</v>
      </c>
      <c r="T41" s="281">
        <f>IF(T31="","",SUM(T29:T40))</f>
        <v>411246.47000000003</v>
      </c>
      <c r="U41" s="104">
        <f t="shared" si="118"/>
        <v>-0.75574374624528873</v>
      </c>
      <c r="W41" s="163"/>
      <c r="X41" s="280">
        <f>SUM(X29:X40)</f>
        <v>88593.928999999989</v>
      </c>
      <c r="Y41" s="281">
        <f>SUM(Y29:Y40)</f>
        <v>80744.22</v>
      </c>
      <c r="Z41" s="281">
        <f t="shared" ref="Z41:AD41" si="133">SUM(Z29:Z40)</f>
        <v>85348.562999999995</v>
      </c>
      <c r="AA41" s="281">
        <f t="shared" si="133"/>
        <v>121368.935</v>
      </c>
      <c r="AB41" s="281">
        <f t="shared" si="133"/>
        <v>124143.97100000001</v>
      </c>
      <c r="AC41" s="281">
        <f t="shared" si="133"/>
        <v>115571.70700000001</v>
      </c>
      <c r="AD41" s="281">
        <f t="shared" si="133"/>
        <v>108842.355</v>
      </c>
      <c r="AE41" s="281">
        <f t="shared" ref="AE41" si="134">SUM(AE29:AE40)</f>
        <v>134086.476</v>
      </c>
      <c r="AF41" s="281">
        <f>SUM(AF29:AF40)</f>
        <v>27955.794000000002</v>
      </c>
      <c r="AG41" s="104">
        <f t="shared" si="119"/>
        <v>-0.79150921976650357</v>
      </c>
      <c r="AH41" s="282">
        <f>SUM(AH29:AH40)</f>
        <v>386156.65199999994</v>
      </c>
      <c r="AI41" s="281">
        <f>SUM(AI29:AI40)</f>
        <v>390987.57200000004</v>
      </c>
      <c r="AJ41" s="281">
        <f t="shared" ref="AJ41:AO41" si="135">SUM(AJ29:AJ40)</f>
        <v>406063.09400000004</v>
      </c>
      <c r="AK41" s="281">
        <f t="shared" si="135"/>
        <v>407598.05399999983</v>
      </c>
      <c r="AL41" s="281">
        <f t="shared" si="135"/>
        <v>406953.16900000011</v>
      </c>
      <c r="AM41" s="281">
        <f t="shared" si="135"/>
        <v>421887.39099999977</v>
      </c>
      <c r="AN41" s="281">
        <f t="shared" si="135"/>
        <v>430937.23899999994</v>
      </c>
      <c r="AO41" s="281">
        <f t="shared" si="135"/>
        <v>443107.85799999977</v>
      </c>
      <c r="AP41" s="281">
        <f>IF(AP31="","",SUM(AP42:AP45))</f>
        <v>100500.61900000001</v>
      </c>
      <c r="AQ41" s="104">
        <f t="shared" si="120"/>
        <v>-0.77319152169041416</v>
      </c>
      <c r="AS41" s="285">
        <f t="shared" ref="AS41" si="136">(X41/B41)*10</f>
        <v>0.48851934505954209</v>
      </c>
      <c r="AT41" s="286">
        <f t="shared" ref="AT41" si="137">(Y41/C41)*10</f>
        <v>0.49429755277464771</v>
      </c>
      <c r="AU41" s="286">
        <f t="shared" ref="AU41" si="138">IF(Z41="","",(Z41/D41)*10)</f>
        <v>0.66005546508136448</v>
      </c>
      <c r="AV41" s="286">
        <f t="shared" ref="AV41" si="139">IF(AA41="","",(AA41/E41)*10)</f>
        <v>0.76031726600817851</v>
      </c>
      <c r="AW41" s="286">
        <f t="shared" ref="AW41" si="140">IF(AB41="","",(AB41/F41)*10)</f>
        <v>0.53335369785095244</v>
      </c>
      <c r="AX41" s="286">
        <f t="shared" ref="AX41" si="141">IF(AC41="","",(AC41/G41)*10)</f>
        <v>0.53553223845568942</v>
      </c>
      <c r="AY41" s="286">
        <f t="shared" ref="AY41:AZ41" si="142">IF(AD41="","",(AD41/H41)*10)</f>
        <v>0.60682193255892181</v>
      </c>
      <c r="AZ41" s="286">
        <f t="shared" si="142"/>
        <v>0.63580398965563467</v>
      </c>
      <c r="BA41" s="182">
        <f t="shared" si="121"/>
        <v>0.80368583920185144</v>
      </c>
      <c r="BB41" s="104">
        <f t="shared" si="122"/>
        <v>0.26404654937309413</v>
      </c>
      <c r="BC41" s="287">
        <f t="shared" ref="BC41" si="143">(AH41/L41)*10</f>
        <v>2.5796068181785081</v>
      </c>
      <c r="BD41" s="286">
        <f t="shared" ref="BD41" si="144">(AI41/M41)*10</f>
        <v>2.3247710246265236</v>
      </c>
      <c r="BE41" s="286">
        <f t="shared" ref="BE41" si="145">IF(AJ41="","",(AJ41/N41)*10)</f>
        <v>2.1753323127467183</v>
      </c>
      <c r="BF41" s="286">
        <f t="shared" ref="BF41" si="146">IF(AK41="","",(AK41/O41)*10)</f>
        <v>2.4883100394412452</v>
      </c>
      <c r="BG41" s="286">
        <f t="shared" ref="BG41" si="147">IF(AL41="","",(AL41/P41)*10)</f>
        <v>2.9393708259832794</v>
      </c>
      <c r="BH41" s="286">
        <f t="shared" ref="BH41" si="148">IF(AM41="","",(AM41/Q41)*10)</f>
        <v>3.0080625115604236</v>
      </c>
      <c r="BI41" s="286">
        <f t="shared" ref="BI41:BJ41" si="149">IF(AN41="","",(AN41/R41)*10)</f>
        <v>2.6198735810186142</v>
      </c>
      <c r="BJ41" s="286">
        <f t="shared" si="149"/>
        <v>2.6318004724600916</v>
      </c>
      <c r="BK41" s="182">
        <f t="shared" si="123"/>
        <v>2.4438050252443504</v>
      </c>
      <c r="BL41" s="104">
        <f t="shared" si="124"/>
        <v>-7.1432256807831385E-2</v>
      </c>
      <c r="BN41" s="164"/>
      <c r="BO41" s="164"/>
    </row>
    <row r="42" spans="1:67" ht="20.100000000000001" customHeight="1" x14ac:dyDescent="0.25">
      <c r="A42" s="178" t="s">
        <v>92</v>
      </c>
      <c r="B42" s="25">
        <f>SUM(B29:B31)</f>
        <v>383486.16999999993</v>
      </c>
      <c r="C42" s="256">
        <f>SUM(C29:C31)</f>
        <v>359736.73</v>
      </c>
      <c r="D42" s="256">
        <f>SUM(D29:D31)</f>
        <v>337710.40999999992</v>
      </c>
      <c r="E42" s="256">
        <f t="shared" ref="E42:F42" si="150">SUM(E29:E31)</f>
        <v>269354.83</v>
      </c>
      <c r="F42" s="256">
        <f t="shared" si="150"/>
        <v>518885.16000000003</v>
      </c>
      <c r="G42" s="256">
        <f t="shared" ref="G42:H42" si="151">SUM(G29:G31)</f>
        <v>534367.81999999983</v>
      </c>
      <c r="H42" s="256">
        <f t="shared" si="151"/>
        <v>439896.15</v>
      </c>
      <c r="I42" s="256">
        <f t="shared" ref="I42" si="152">SUM(I29:I31)</f>
        <v>513538.40000000014</v>
      </c>
      <c r="J42" s="3">
        <f>IF(J31="","",SUM(J29:J31))</f>
        <v>347844.79999999981</v>
      </c>
      <c r="K42" s="104">
        <f t="shared" si="117"/>
        <v>-0.32265084753155809</v>
      </c>
      <c r="L42" s="3">
        <f>SUM(L29:L31)</f>
        <v>337442.86</v>
      </c>
      <c r="M42" s="256">
        <f>SUM(M29:M31)</f>
        <v>332800.42999999988</v>
      </c>
      <c r="N42" s="256">
        <f>SUM(N29:N31)</f>
        <v>434832.52999999991</v>
      </c>
      <c r="O42" s="256">
        <f t="shared" ref="O42:P42" si="153">SUM(O29:O31)</f>
        <v>397992.19999999995</v>
      </c>
      <c r="P42" s="256">
        <f t="shared" si="153"/>
        <v>320914.02999999997</v>
      </c>
      <c r="Q42" s="256">
        <f t="shared" ref="Q42:R42" si="154">SUM(Q29:Q31)</f>
        <v>319240.09999999998</v>
      </c>
      <c r="R42" s="256">
        <f t="shared" si="154"/>
        <v>375486.79999999981</v>
      </c>
      <c r="S42" s="256">
        <f t="shared" ref="S42" si="155">SUM(S29:S31)</f>
        <v>332285.1399999999</v>
      </c>
      <c r="T42" s="3">
        <f>IF(T31="","",SUM(T29:T31))</f>
        <v>411246.47000000003</v>
      </c>
      <c r="U42" s="104">
        <f t="shared" si="118"/>
        <v>0.23763124044608241</v>
      </c>
      <c r="W42" s="162" t="s">
        <v>92</v>
      </c>
      <c r="X42" s="25">
        <f>SUM(X29:X31)</f>
        <v>17209.863000000001</v>
      </c>
      <c r="Y42" s="256">
        <f>SUM(Y29:Y31)</f>
        <v>15796.161</v>
      </c>
      <c r="Z42" s="256">
        <f>SUM(Z29:Z31)</f>
        <v>16995.894999999997</v>
      </c>
      <c r="AA42" s="256">
        <f t="shared" ref="AA42:AB42" si="156">SUM(AA29:AA31)</f>
        <v>22740.453000000001</v>
      </c>
      <c r="AB42" s="256">
        <f t="shared" si="156"/>
        <v>26284.577999999994</v>
      </c>
      <c r="AC42" s="256">
        <f t="shared" ref="AC42:AD42" si="157">SUM(AC29:AC31)</f>
        <v>26114.18</v>
      </c>
      <c r="AD42" s="256">
        <f t="shared" si="157"/>
        <v>24109.596000000005</v>
      </c>
      <c r="AE42" s="256">
        <f t="shared" ref="AE42" si="158">SUM(AE29:AE31)</f>
        <v>29156.747999999992</v>
      </c>
      <c r="AF42" s="3">
        <f>IF(AF31="","",SUM(AF29:AF31))</f>
        <v>27955.794000000002</v>
      </c>
      <c r="AG42" s="104">
        <f t="shared" si="119"/>
        <v>-4.1189572993531064E-2</v>
      </c>
      <c r="AH42" s="3">
        <f>SUM(AH29:AH31)</f>
        <v>82216.569999999963</v>
      </c>
      <c r="AI42" s="256">
        <f>SUM(AI29:AI31)</f>
        <v>78766.856</v>
      </c>
      <c r="AJ42" s="256">
        <f>SUM(AJ29:AJ31)</f>
        <v>86315.356999999989</v>
      </c>
      <c r="AK42" s="256">
        <f t="shared" ref="AK42:AL42" si="159">SUM(AK29:AK31)</f>
        <v>84446.709999999992</v>
      </c>
      <c r="AL42" s="256">
        <f t="shared" si="159"/>
        <v>88812.746000000028</v>
      </c>
      <c r="AM42" s="256">
        <f t="shared" ref="AM42:AN42" si="160">SUM(AM29:AM31)</f>
        <v>88470.203999999969</v>
      </c>
      <c r="AN42" s="256">
        <f t="shared" si="160"/>
        <v>90947.635999999984</v>
      </c>
      <c r="AO42" s="256">
        <f t="shared" ref="AO42" si="161">SUM(AO29:AO31)</f>
        <v>89576.707999999926</v>
      </c>
      <c r="AP42" s="3">
        <f>IF(AP31="","",SUM(AP29:AP31))</f>
        <v>100500.61900000001</v>
      </c>
      <c r="AQ42" s="104">
        <f t="shared" si="120"/>
        <v>0.12195035120067249</v>
      </c>
      <c r="AS42" s="181">
        <f t="shared" ref="AS42:AW44" si="162">(X42/B42)*10</f>
        <v>0.44877401967325198</v>
      </c>
      <c r="AT42" s="258">
        <f t="shared" si="162"/>
        <v>0.43910336873301764</v>
      </c>
      <c r="AU42" s="258">
        <f t="shared" si="162"/>
        <v>0.50326831796508742</v>
      </c>
      <c r="AV42" s="258">
        <f t="shared" si="162"/>
        <v>0.84425636622146327</v>
      </c>
      <c r="AW42" s="258">
        <f t="shared" si="162"/>
        <v>0.50655867668290977</v>
      </c>
      <c r="AX42" s="258">
        <f t="shared" ref="AX42:AX44" si="163">(AC42/G42)*10</f>
        <v>0.48869297556129054</v>
      </c>
      <c r="AY42" s="258">
        <f t="shared" ref="AY42:AZ44" si="164">(AD42/H42)*10</f>
        <v>0.54807472172693494</v>
      </c>
      <c r="AZ42" s="258">
        <f t="shared" si="164"/>
        <v>0.56776178762873397</v>
      </c>
      <c r="BA42" s="345">
        <f t="shared" si="121"/>
        <v>0.80368583920185144</v>
      </c>
      <c r="BB42" s="104">
        <f t="shared" si="122"/>
        <v>0.41553351548799711</v>
      </c>
      <c r="BC42" s="182">
        <f t="shared" ref="BC42:BG44" si="165">(AH42/L42)*10</f>
        <v>2.4364590200545351</v>
      </c>
      <c r="BD42" s="258">
        <f t="shared" si="165"/>
        <v>2.3667894900255999</v>
      </c>
      <c r="BE42" s="258">
        <f t="shared" si="165"/>
        <v>1.9850252923809542</v>
      </c>
      <c r="BF42" s="258">
        <f t="shared" si="165"/>
        <v>2.1218182165379122</v>
      </c>
      <c r="BG42" s="258">
        <f t="shared" si="165"/>
        <v>2.7674934000236773</v>
      </c>
      <c r="BH42" s="258">
        <f t="shared" ref="BH42:BH44" si="166">(AM42/Q42)*10</f>
        <v>2.7712747865947911</v>
      </c>
      <c r="BI42" s="258">
        <f t="shared" ref="BI42:BJ44" si="167">(AN42/R42)*10</f>
        <v>2.4221260507692954</v>
      </c>
      <c r="BJ42" s="258">
        <f t="shared" si="167"/>
        <v>2.6957783306229088</v>
      </c>
      <c r="BK42" s="345">
        <f t="shared" si="123"/>
        <v>2.4438050252443504</v>
      </c>
      <c r="BL42" s="104">
        <f t="shared" si="124"/>
        <v>-9.3469593740793736E-2</v>
      </c>
      <c r="BN42" s="164"/>
      <c r="BO42" s="164"/>
    </row>
    <row r="43" spans="1:67" ht="20.100000000000001" customHeight="1" x14ac:dyDescent="0.25">
      <c r="A43" s="178" t="s">
        <v>93</v>
      </c>
      <c r="B43" s="25">
        <f>SUM(B32:B34)</f>
        <v>448543.28</v>
      </c>
      <c r="C43" s="256">
        <f>SUM(C32:C34)</f>
        <v>360372.79999999993</v>
      </c>
      <c r="D43" s="256">
        <f>SUM(D32:D34)</f>
        <v>357222.51</v>
      </c>
      <c r="E43" s="256">
        <f t="shared" ref="E43:F43" si="168">SUM(E32:E34)</f>
        <v>409796.7099999999</v>
      </c>
      <c r="F43" s="256">
        <f t="shared" si="168"/>
        <v>510240.19999999995</v>
      </c>
      <c r="G43" s="256">
        <f t="shared" ref="G43:H43" si="169">SUM(G32:G34)</f>
        <v>581930.29000000015</v>
      </c>
      <c r="H43" s="256">
        <f t="shared" si="169"/>
        <v>432106.33999999997</v>
      </c>
      <c r="I43" s="256">
        <f t="shared" ref="I43" si="170">SUM(I32:I34)</f>
        <v>643946.02999999991</v>
      </c>
      <c r="J43" s="3" t="str">
        <f>IF(J34="","",SUM(J32:J34))</f>
        <v/>
      </c>
      <c r="K43" s="92" t="str">
        <f t="shared" si="117"/>
        <v/>
      </c>
      <c r="L43" s="3">
        <f>SUM(L32:L34)</f>
        <v>382397.61999999994</v>
      </c>
      <c r="M43" s="256">
        <f>SUM(M32:M34)</f>
        <v>466419.70999999996</v>
      </c>
      <c r="N43" s="256">
        <f>SUM(N32:N34)</f>
        <v>416251.13000000024</v>
      </c>
      <c r="O43" s="256">
        <f t="shared" ref="O43:P43" si="171">SUM(O32:O34)</f>
        <v>452362.07000000007</v>
      </c>
      <c r="P43" s="256">
        <f t="shared" si="171"/>
        <v>346745.78999999992</v>
      </c>
      <c r="Q43" s="256">
        <f t="shared" ref="Q43:R43" si="172">SUM(Q32:Q34)</f>
        <v>356512.32999999996</v>
      </c>
      <c r="R43" s="256">
        <f t="shared" si="172"/>
        <v>427375.0500000001</v>
      </c>
      <c r="S43" s="256">
        <f t="shared" ref="S43" si="173">SUM(S32:S34)</f>
        <v>433119.47999999981</v>
      </c>
      <c r="T43" s="3" t="str">
        <f>IF(T34="","",SUM(T32:T34))</f>
        <v/>
      </c>
      <c r="U43" s="92" t="str">
        <f t="shared" si="118"/>
        <v/>
      </c>
      <c r="W43" s="163" t="s">
        <v>93</v>
      </c>
      <c r="X43" s="25">
        <f>SUM(X32:X34)</f>
        <v>20649.732000000004</v>
      </c>
      <c r="Y43" s="256">
        <f>SUM(Y32:Y34)</f>
        <v>16807.051000000003</v>
      </c>
      <c r="Z43" s="256">
        <f>SUM(Z32:Z34)</f>
        <v>19988.995000000003</v>
      </c>
      <c r="AA43" s="256">
        <f t="shared" ref="AA43:AB43" si="174">SUM(AA32:AA34)</f>
        <v>32307.84499999999</v>
      </c>
      <c r="AB43" s="256">
        <f t="shared" si="174"/>
        <v>26348.47</v>
      </c>
      <c r="AC43" s="256">
        <f t="shared" ref="AC43:AD43" si="175">SUM(AC32:AC34)</f>
        <v>29735.684000000008</v>
      </c>
      <c r="AD43" s="256">
        <f t="shared" si="175"/>
        <v>24808.455999999998</v>
      </c>
      <c r="AE43" s="256">
        <f t="shared" ref="AE43" si="176">SUM(AE32:AE34)</f>
        <v>35431.270999999993</v>
      </c>
      <c r="AF43" s="3" t="str">
        <f>IF(AF34="","",SUM(AF32:AF34))</f>
        <v/>
      </c>
      <c r="AG43" s="92" t="str">
        <f t="shared" si="119"/>
        <v/>
      </c>
      <c r="AH43" s="3">
        <f>SUM(AH32:AH34)</f>
        <v>86998.260999999969</v>
      </c>
      <c r="AI43" s="256">
        <f>SUM(AI32:AI34)</f>
        <v>91054.148000000016</v>
      </c>
      <c r="AJ43" s="256">
        <f>SUM(AJ32:AJ34)</f>
        <v>86989.97</v>
      </c>
      <c r="AK43" s="256">
        <f t="shared" ref="AK43:AL43" si="177">SUM(AK32:AK34)</f>
        <v>94857.412999999986</v>
      </c>
      <c r="AL43" s="256">
        <f t="shared" si="177"/>
        <v>91989.164000000033</v>
      </c>
      <c r="AM43" s="256">
        <f t="shared" ref="AM43:AN43" si="178">SUM(AM32:AM34)</f>
        <v>97881.056000000011</v>
      </c>
      <c r="AN43" s="256">
        <f t="shared" si="178"/>
        <v>97703.358999999997</v>
      </c>
      <c r="AO43" s="256">
        <f t="shared" ref="AO43" si="179">SUM(AO32:AO34)</f>
        <v>104428.15399999995</v>
      </c>
      <c r="AP43" s="3" t="str">
        <f>IF(AP34="","",SUM(AP32:AP34))</f>
        <v/>
      </c>
      <c r="AQ43" s="92" t="str">
        <f t="shared" si="120"/>
        <v/>
      </c>
      <c r="AS43" s="183">
        <f t="shared" si="162"/>
        <v>0.46037323310250017</v>
      </c>
      <c r="AT43" s="259">
        <f t="shared" si="162"/>
        <v>0.46637956582738782</v>
      </c>
      <c r="AU43" s="259">
        <f t="shared" si="162"/>
        <v>0.55956706087754671</v>
      </c>
      <c r="AV43" s="259">
        <f t="shared" si="162"/>
        <v>0.78838712492347729</v>
      </c>
      <c r="AW43" s="259">
        <f t="shared" si="162"/>
        <v>0.51639345547450011</v>
      </c>
      <c r="AX43" s="259">
        <f t="shared" si="163"/>
        <v>0.51098360939417675</v>
      </c>
      <c r="AY43" s="259">
        <f t="shared" si="164"/>
        <v>0.57412848883448453</v>
      </c>
      <c r="AZ43" s="259">
        <f t="shared" si="164"/>
        <v>0.55022112645061261</v>
      </c>
      <c r="BA43" s="344" t="str">
        <f t="shared" si="121"/>
        <v/>
      </c>
      <c r="BB43" s="92" t="str">
        <f t="shared" si="122"/>
        <v/>
      </c>
      <c r="BC43" s="165">
        <f t="shared" si="165"/>
        <v>2.2750732862824821</v>
      </c>
      <c r="BD43" s="259">
        <f t="shared" si="165"/>
        <v>1.9521934010893327</v>
      </c>
      <c r="BE43" s="259">
        <f t="shared" si="165"/>
        <v>2.0898434558003469</v>
      </c>
      <c r="BF43" s="259">
        <f t="shared" si="165"/>
        <v>2.0969356029341712</v>
      </c>
      <c r="BG43" s="259">
        <f t="shared" si="165"/>
        <v>2.6529280715996597</v>
      </c>
      <c r="BH43" s="259">
        <f t="shared" si="166"/>
        <v>2.7455167118623924</v>
      </c>
      <c r="BI43" s="259">
        <f t="shared" si="167"/>
        <v>2.2861268808275068</v>
      </c>
      <c r="BJ43" s="259">
        <f t="shared" si="167"/>
        <v>2.4110703586917865</v>
      </c>
      <c r="BK43" s="344" t="str">
        <f t="shared" si="123"/>
        <v/>
      </c>
      <c r="BL43" s="92" t="str">
        <f t="shared" si="124"/>
        <v/>
      </c>
      <c r="BN43" s="164"/>
      <c r="BO43" s="164"/>
    </row>
    <row r="44" spans="1:67" ht="20.100000000000001" customHeight="1" x14ac:dyDescent="0.25">
      <c r="A44" s="178" t="s">
        <v>94</v>
      </c>
      <c r="B44" s="25">
        <f>SUM(B35:B37)</f>
        <v>510343.31999999995</v>
      </c>
      <c r="C44" s="256">
        <f>SUM(C35:C37)</f>
        <v>488016.22999999986</v>
      </c>
      <c r="D44" s="256">
        <f>SUM(D35:D37)</f>
        <v>317431.6399999999</v>
      </c>
      <c r="E44" s="256">
        <f t="shared" ref="E44:F44" si="180">SUM(E35:E37)</f>
        <v>430814.19999999995</v>
      </c>
      <c r="F44" s="256">
        <f t="shared" si="180"/>
        <v>682291.91</v>
      </c>
      <c r="G44" s="256">
        <f t="shared" ref="G44:H44" si="181">SUM(G35:G37)</f>
        <v>625733.66999999993</v>
      </c>
      <c r="H44" s="256">
        <f t="shared" si="181"/>
        <v>459717.15999999968</v>
      </c>
      <c r="I44" s="256">
        <f t="shared" ref="I44" si="182">SUM(I35:I37)</f>
        <v>495653.14000000007</v>
      </c>
      <c r="J44" s="3" t="str">
        <f>IF(J37="","",SUM(J35:J37))</f>
        <v/>
      </c>
      <c r="K44" s="92" t="str">
        <f t="shared" si="117"/>
        <v/>
      </c>
      <c r="L44" s="3">
        <f>SUM(L35:L37)</f>
        <v>350097.77999999997</v>
      </c>
      <c r="M44" s="256">
        <f>SUM(M35:M37)</f>
        <v>402574.6700000001</v>
      </c>
      <c r="N44" s="256">
        <f>SUM(N35:N37)</f>
        <v>433753.65999999992</v>
      </c>
      <c r="O44" s="256">
        <f t="shared" ref="O44:P44" si="183">SUM(O35:O37)</f>
        <v>380039.47999999986</v>
      </c>
      <c r="P44" s="256">
        <f t="shared" si="183"/>
        <v>326934.71000000002</v>
      </c>
      <c r="Q44" s="256">
        <f t="shared" ref="Q44:R44" si="184">SUM(Q35:Q37)</f>
        <v>312275.05999999988</v>
      </c>
      <c r="R44" s="256">
        <f t="shared" si="184"/>
        <v>397629.77</v>
      </c>
      <c r="S44" s="256">
        <f t="shared" ref="S44" si="185">SUM(S35:S37)</f>
        <v>403788.14</v>
      </c>
      <c r="T44" s="3" t="str">
        <f>IF(T37="","",SUM(T35:T37))</f>
        <v/>
      </c>
      <c r="U44" s="92" t="str">
        <f t="shared" si="118"/>
        <v/>
      </c>
      <c r="W44" s="163" t="s">
        <v>94</v>
      </c>
      <c r="X44" s="25">
        <f>SUM(X35:X37)</f>
        <v>24758.867999999999</v>
      </c>
      <c r="Y44" s="256">
        <f>SUM(Y35:Y37)</f>
        <v>23547.119999999995</v>
      </c>
      <c r="Z44" s="256">
        <f>SUM(Z35:Z37)</f>
        <v>22716.569999999996</v>
      </c>
      <c r="AA44" s="256">
        <f t="shared" ref="AA44:AB44" si="186">SUM(AA35:AA37)</f>
        <v>32207.47700000001</v>
      </c>
      <c r="AB44" s="256">
        <f t="shared" si="186"/>
        <v>33482.723000000005</v>
      </c>
      <c r="AC44" s="256">
        <f t="shared" ref="AC44:AD44" si="187">SUM(AC35:AC37)</f>
        <v>31539.239999999998</v>
      </c>
      <c r="AD44" s="256">
        <f t="shared" si="187"/>
        <v>27040.439000000006</v>
      </c>
      <c r="AE44" s="256">
        <f t="shared" ref="AE44" si="188">SUM(AE35:AE37)</f>
        <v>31147.763000000021</v>
      </c>
      <c r="AF44" s="3" t="str">
        <f>IF(AF37="","",SUM(AF35:AF37))</f>
        <v/>
      </c>
      <c r="AG44" s="92" t="str">
        <f t="shared" si="119"/>
        <v/>
      </c>
      <c r="AH44" s="3">
        <f>SUM(AH35:AH37)</f>
        <v>91499.962999999989</v>
      </c>
      <c r="AI44" s="256">
        <f>SUM(AI35:AI37)</f>
        <v>94301.094000000012</v>
      </c>
      <c r="AJ44" s="256">
        <f>SUM(AJ35:AJ37)</f>
        <v>95143.493000000002</v>
      </c>
      <c r="AK44" s="256">
        <f t="shared" ref="AK44:AL44" si="189">SUM(AK35:AK37)</f>
        <v>95010.713999999993</v>
      </c>
      <c r="AL44" s="256">
        <f t="shared" si="189"/>
        <v>96933.330000000016</v>
      </c>
      <c r="AM44" s="256">
        <f t="shared" ref="AM44:AN44" si="190">SUM(AM35:AM37)</f>
        <v>97029.099999999919</v>
      </c>
      <c r="AN44" s="256">
        <f t="shared" si="190"/>
        <v>103401.56599999999</v>
      </c>
      <c r="AO44" s="256">
        <f t="shared" ref="AO44" si="191">SUM(AO35:AO37)</f>
        <v>101714.53299999992</v>
      </c>
      <c r="AP44" s="3" t="str">
        <f>IF(AP37="","",SUM(AP35:AP37))</f>
        <v/>
      </c>
      <c r="AQ44" s="92" t="str">
        <f t="shared" si="120"/>
        <v/>
      </c>
      <c r="AS44" s="183">
        <f t="shared" si="162"/>
        <v>0.48514141421504259</v>
      </c>
      <c r="AT44" s="259">
        <f t="shared" si="162"/>
        <v>0.48250690351015585</v>
      </c>
      <c r="AU44" s="259">
        <f t="shared" si="162"/>
        <v>0.71563660131674345</v>
      </c>
      <c r="AV44" s="259">
        <f t="shared" si="162"/>
        <v>0.74759552958096576</v>
      </c>
      <c r="AW44" s="259">
        <f t="shared" si="162"/>
        <v>0.49073897124179594</v>
      </c>
      <c r="AX44" s="259">
        <f t="shared" si="163"/>
        <v>0.50403616605767754</v>
      </c>
      <c r="AY44" s="259">
        <f t="shared" si="164"/>
        <v>0.58819729504985252</v>
      </c>
      <c r="AZ44" s="259">
        <f t="shared" si="164"/>
        <v>0.62841855495962384</v>
      </c>
      <c r="BA44" s="344" t="str">
        <f t="shared" si="121"/>
        <v/>
      </c>
      <c r="BB44" s="92" t="str">
        <f t="shared" si="122"/>
        <v/>
      </c>
      <c r="BC44" s="165">
        <f t="shared" si="165"/>
        <v>2.613554504687233</v>
      </c>
      <c r="BD44" s="259">
        <f t="shared" si="165"/>
        <v>2.3424497621770386</v>
      </c>
      <c r="BE44" s="259">
        <f t="shared" si="165"/>
        <v>2.1934914163029777</v>
      </c>
      <c r="BF44" s="259">
        <f t="shared" si="165"/>
        <v>2.5000222082189993</v>
      </c>
      <c r="BG44" s="259">
        <f t="shared" si="165"/>
        <v>2.9649140037776966</v>
      </c>
      <c r="BH44" s="259">
        <f t="shared" si="166"/>
        <v>3.1071677642140223</v>
      </c>
      <c r="BI44" s="259">
        <f t="shared" si="167"/>
        <v>2.6004483014438278</v>
      </c>
      <c r="BJ44" s="259">
        <f t="shared" si="167"/>
        <v>2.5190074428634759</v>
      </c>
      <c r="BK44" s="344" t="str">
        <f t="shared" si="123"/>
        <v/>
      </c>
      <c r="BL44" s="92" t="str">
        <f t="shared" si="124"/>
        <v/>
      </c>
      <c r="BN44" s="164"/>
      <c r="BO44" s="164"/>
    </row>
    <row r="45" spans="1:67" ht="20.100000000000001" customHeight="1" thickBot="1" x14ac:dyDescent="0.3">
      <c r="A45" s="179" t="s">
        <v>95</v>
      </c>
      <c r="B45" s="28">
        <f>SUM(B38:B40)</f>
        <v>471146.59</v>
      </c>
      <c r="C45" s="257">
        <f>SUM(C38:C40)</f>
        <v>425388.7</v>
      </c>
      <c r="D45" s="257">
        <f>IF(D40="","",SUM(D38:D40))</f>
        <v>280686.82</v>
      </c>
      <c r="E45" s="257">
        <f t="shared" ref="E45:J45" si="192">IF(E40="","",SUM(E38:E40))</f>
        <v>486327.5499999997</v>
      </c>
      <c r="F45" s="257">
        <f t="shared" si="192"/>
        <v>616193.31000000029</v>
      </c>
      <c r="G45" s="257">
        <f t="shared" ref="G45:H45" si="193">IF(G40="","",SUM(G38:G40))</f>
        <v>416040.10999999987</v>
      </c>
      <c r="H45" s="257">
        <f t="shared" si="193"/>
        <v>461926.05000000005</v>
      </c>
      <c r="I45" s="257">
        <f t="shared" ref="I45" si="194">IF(I40="","",SUM(I38:I40))</f>
        <v>455790.31</v>
      </c>
      <c r="J45" s="180" t="str">
        <f t="shared" si="192"/>
        <v/>
      </c>
      <c r="K45" s="95" t="str">
        <f t="shared" si="117"/>
        <v/>
      </c>
      <c r="L45" s="180">
        <f>SUM(L38:L40)</f>
        <v>427021.0799999999</v>
      </c>
      <c r="M45" s="257">
        <f>SUM(M38:M40)</f>
        <v>480037.80000000005</v>
      </c>
      <c r="N45" s="257">
        <f>IF(N40="","",SUM(N38:N40))</f>
        <v>581834.22999999986</v>
      </c>
      <c r="O45" s="257">
        <f t="shared" ref="O45:P45" si="195">IF(O40="","",SUM(O38:O40))</f>
        <v>407657.96999999974</v>
      </c>
      <c r="P45" s="257">
        <f t="shared" si="195"/>
        <v>389896.20999999979</v>
      </c>
      <c r="Q45" s="257">
        <f t="shared" ref="Q45:T45" si="196">IF(Q40="","",SUM(Q38:Q40))</f>
        <v>414494.53</v>
      </c>
      <c r="R45" s="257">
        <f t="shared" si="196"/>
        <v>444386.36999999976</v>
      </c>
      <c r="S45" s="257">
        <f t="shared" ref="S45" si="197">IF(S40="","",SUM(S38:S40))</f>
        <v>514475.37000000005</v>
      </c>
      <c r="T45" s="180" t="str">
        <f t="shared" si="196"/>
        <v/>
      </c>
      <c r="U45" s="95" t="str">
        <f t="shared" si="118"/>
        <v/>
      </c>
      <c r="W45" s="166" t="s">
        <v>95</v>
      </c>
      <c r="X45" s="28">
        <f>SUM(X38:X40)</f>
        <v>25975.465999999993</v>
      </c>
      <c r="Y45" s="257">
        <f>SUM(Y38:Y40)</f>
        <v>24593.887999999999</v>
      </c>
      <c r="Z45" s="257">
        <f>IF(Z40="","",SUM(Z38:Z40))</f>
        <v>25647.103000000003</v>
      </c>
      <c r="AA45" s="257">
        <f t="shared" ref="AA45:AB45" si="198">IF(AA40="","",SUM(AA38:AA40))</f>
        <v>34113.160000000003</v>
      </c>
      <c r="AB45" s="257">
        <f t="shared" si="198"/>
        <v>38028.200000000004</v>
      </c>
      <c r="AC45" s="257">
        <f t="shared" ref="AC45:AF45" si="199">IF(AC40="","",SUM(AC38:AC40))</f>
        <v>28182.603000000003</v>
      </c>
      <c r="AD45" s="257">
        <f t="shared" si="199"/>
        <v>32883.864000000001</v>
      </c>
      <c r="AE45" s="257">
        <f t="shared" ref="AE45" si="200">IF(AE40="","",SUM(AE38:AE40))</f>
        <v>38350.694000000003</v>
      </c>
      <c r="AF45" s="180" t="str">
        <f t="shared" si="199"/>
        <v/>
      </c>
      <c r="AG45" s="95" t="str">
        <f t="shared" si="119"/>
        <v/>
      </c>
      <c r="AH45" s="180">
        <f>SUM(AH38:AH40)</f>
        <v>125441.85800000001</v>
      </c>
      <c r="AI45" s="257">
        <f>SUM(AI38:AI40)</f>
        <v>126865.47399999999</v>
      </c>
      <c r="AJ45" s="257">
        <f>IF(AJ40="","",SUM(AJ38:AJ40))</f>
        <v>137614.27400000003</v>
      </c>
      <c r="AK45" s="257">
        <f t="shared" ref="AK45:AL45" si="201">IF(AK40="","",SUM(AK38:AK40))</f>
        <v>133283.21699999986</v>
      </c>
      <c r="AL45" s="257">
        <f t="shared" si="201"/>
        <v>129217.92900000005</v>
      </c>
      <c r="AM45" s="257">
        <f t="shared" ref="AM45:AP45" si="202">IF(AM40="","",SUM(AM38:AM40))</f>
        <v>138507.0309999999</v>
      </c>
      <c r="AN45" s="257">
        <f t="shared" si="202"/>
        <v>138884.67799999996</v>
      </c>
      <c r="AO45" s="257">
        <f t="shared" ref="AO45" si="203">IF(AO40="","",SUM(AO38:AO40))</f>
        <v>147388.46299999999</v>
      </c>
      <c r="AP45" s="180" t="str">
        <f t="shared" si="202"/>
        <v/>
      </c>
      <c r="AQ45" s="95" t="str">
        <f t="shared" si="120"/>
        <v/>
      </c>
      <c r="AS45" s="184">
        <f>(X45/B45)*10</f>
        <v>0.5513245039086454</v>
      </c>
      <c r="AT45" s="260">
        <f>(Y45/C45)*10</f>
        <v>0.5781509475921669</v>
      </c>
      <c r="AU45" s="260">
        <f t="shared" ref="AU45:AZ45" si="204">IF(Z40="","",(Z45/D45)*10)</f>
        <v>0.91372665805968378</v>
      </c>
      <c r="AV45" s="260">
        <f t="shared" si="204"/>
        <v>0.70144411929778661</v>
      </c>
      <c r="AW45" s="260">
        <f t="shared" si="204"/>
        <v>0.61714723907015456</v>
      </c>
      <c r="AX45" s="260">
        <f t="shared" si="204"/>
        <v>0.67740110442716717</v>
      </c>
      <c r="AY45" s="260">
        <f t="shared" si="204"/>
        <v>0.71188589602166841</v>
      </c>
      <c r="AZ45" s="260">
        <f t="shared" si="204"/>
        <v>0.84141091108321286</v>
      </c>
      <c r="BA45" s="346" t="str">
        <f t="shared" si="121"/>
        <v/>
      </c>
      <c r="BB45" s="95" t="str">
        <f t="shared" si="122"/>
        <v/>
      </c>
      <c r="BC45" s="185">
        <f>(AH45/L45)*10</f>
        <v>2.9376034082439215</v>
      </c>
      <c r="BD45" s="260">
        <f>(AI45/M45)*10</f>
        <v>2.642822586054681</v>
      </c>
      <c r="BE45" s="260">
        <f t="shared" ref="BE45:BJ45" si="205">IF(AJ40="","",(AJ45/N45)*10)</f>
        <v>2.3651800960558829</v>
      </c>
      <c r="BF45" s="260">
        <f t="shared" si="205"/>
        <v>3.2694863539648189</v>
      </c>
      <c r="BG45" s="260">
        <f t="shared" si="205"/>
        <v>3.3141622228130947</v>
      </c>
      <c r="BH45" s="260">
        <f t="shared" si="205"/>
        <v>3.3415888745262787</v>
      </c>
      <c r="BI45" s="260">
        <f t="shared" si="205"/>
        <v>3.1253136319189996</v>
      </c>
      <c r="BJ45" s="260">
        <f t="shared" si="205"/>
        <v>2.8648303027606548</v>
      </c>
      <c r="BK45" s="346" t="str">
        <f t="shared" si="123"/>
        <v/>
      </c>
      <c r="BL45" s="95" t="str">
        <f t="shared" si="124"/>
        <v/>
      </c>
      <c r="BN45" s="164"/>
      <c r="BO45" s="164"/>
    </row>
    <row r="46" spans="1:67" x14ac:dyDescent="0.25">
      <c r="L46" s="176"/>
      <c r="M46" s="176"/>
      <c r="N46" s="176"/>
      <c r="O46" s="176"/>
      <c r="P46" s="176"/>
      <c r="Q46" s="176"/>
      <c r="R46" s="176"/>
      <c r="S46" s="176"/>
      <c r="T46" s="176"/>
      <c r="X46" s="176"/>
      <c r="Y46" s="176"/>
      <c r="Z46" s="176"/>
      <c r="AA46" s="176"/>
      <c r="AB46" s="176"/>
      <c r="AC46" s="176"/>
      <c r="AD46" s="176"/>
      <c r="AE46" s="176"/>
      <c r="AF46" s="176"/>
      <c r="AH46" s="176"/>
      <c r="AI46" s="176"/>
      <c r="AJ46" s="176"/>
      <c r="AK46" s="176"/>
      <c r="AL46" s="176"/>
      <c r="AM46" s="176"/>
      <c r="AN46" s="176"/>
      <c r="AO46" s="176"/>
      <c r="AP46" s="176"/>
      <c r="BN46" s="164"/>
      <c r="BO46" s="164"/>
    </row>
    <row r="47" spans="1:67" ht="15.75" thickBot="1" x14ac:dyDescent="0.3">
      <c r="U47" s="206" t="s">
        <v>1</v>
      </c>
      <c r="AQ47" s="206">
        <v>1000</v>
      </c>
      <c r="BL47" s="206" t="s">
        <v>53</v>
      </c>
      <c r="BN47" s="164"/>
      <c r="BO47" s="164"/>
    </row>
    <row r="48" spans="1:67" ht="20.100000000000001" customHeight="1" x14ac:dyDescent="0.25">
      <c r="A48" s="367" t="s">
        <v>16</v>
      </c>
      <c r="B48" s="359" t="s">
        <v>78</v>
      </c>
      <c r="C48" s="360"/>
      <c r="D48" s="360"/>
      <c r="E48" s="360"/>
      <c r="F48" s="360"/>
      <c r="G48" s="360"/>
      <c r="H48" s="360"/>
      <c r="I48" s="360"/>
      <c r="J48" s="361"/>
      <c r="K48" s="365" t="str">
        <f>K26</f>
        <v>D       2018/2017</v>
      </c>
      <c r="L48" s="359" t="s">
        <v>79</v>
      </c>
      <c r="M48" s="360"/>
      <c r="N48" s="360"/>
      <c r="O48" s="360"/>
      <c r="P48" s="360"/>
      <c r="Q48" s="360"/>
      <c r="R48" s="360"/>
      <c r="S48" s="360"/>
      <c r="T48" s="361"/>
      <c r="U48" s="362" t="str">
        <f>K48</f>
        <v>D       2018/2017</v>
      </c>
      <c r="W48" s="369" t="s">
        <v>3</v>
      </c>
      <c r="X48" s="364" t="s">
        <v>78</v>
      </c>
      <c r="Y48" s="360"/>
      <c r="Z48" s="360"/>
      <c r="AA48" s="360"/>
      <c r="AB48" s="360"/>
      <c r="AC48" s="360"/>
      <c r="AD48" s="360"/>
      <c r="AE48" s="360"/>
      <c r="AF48" s="361"/>
      <c r="AG48" s="365" t="str">
        <f>K48</f>
        <v>D       2018/2017</v>
      </c>
      <c r="AH48" s="359" t="s">
        <v>79</v>
      </c>
      <c r="AI48" s="360"/>
      <c r="AJ48" s="360"/>
      <c r="AK48" s="360"/>
      <c r="AL48" s="360"/>
      <c r="AM48" s="360"/>
      <c r="AN48" s="360"/>
      <c r="AO48" s="360"/>
      <c r="AP48" s="361"/>
      <c r="AQ48" s="362" t="str">
        <f>AG48</f>
        <v>D       2018/2017</v>
      </c>
      <c r="AS48" s="364" t="s">
        <v>78</v>
      </c>
      <c r="AT48" s="360"/>
      <c r="AU48" s="360"/>
      <c r="AV48" s="360"/>
      <c r="AW48" s="360"/>
      <c r="AX48" s="360"/>
      <c r="AY48" s="360"/>
      <c r="AZ48" s="360"/>
      <c r="BA48" s="361"/>
      <c r="BB48" s="365" t="str">
        <f>AQ48</f>
        <v>D       2018/2017</v>
      </c>
      <c r="BC48" s="359" t="s">
        <v>79</v>
      </c>
      <c r="BD48" s="360"/>
      <c r="BE48" s="360"/>
      <c r="BF48" s="360"/>
      <c r="BG48" s="360"/>
      <c r="BH48" s="360"/>
      <c r="BI48" s="360"/>
      <c r="BJ48" s="360"/>
      <c r="BK48" s="361"/>
      <c r="BL48" s="362" t="str">
        <f>BB48</f>
        <v>D       2018/2017</v>
      </c>
      <c r="BN48" s="164"/>
      <c r="BO48" s="164"/>
    </row>
    <row r="49" spans="1:67" ht="20.100000000000001" customHeight="1" thickBot="1" x14ac:dyDescent="0.3">
      <c r="A49" s="368"/>
      <c r="B49" s="148">
        <v>2010</v>
      </c>
      <c r="C49" s="214">
        <v>2011</v>
      </c>
      <c r="D49" s="214">
        <v>2012</v>
      </c>
      <c r="E49" s="214">
        <v>2013</v>
      </c>
      <c r="F49" s="214">
        <v>2014</v>
      </c>
      <c r="G49" s="214">
        <v>2015</v>
      </c>
      <c r="H49" s="214">
        <v>2016</v>
      </c>
      <c r="I49" s="214">
        <v>2017</v>
      </c>
      <c r="J49" s="211">
        <v>2018</v>
      </c>
      <c r="K49" s="366"/>
      <c r="L49" s="148">
        <v>2010</v>
      </c>
      <c r="M49" s="214">
        <v>2011</v>
      </c>
      <c r="N49" s="214">
        <v>2012</v>
      </c>
      <c r="O49" s="214">
        <v>2013</v>
      </c>
      <c r="P49" s="214">
        <v>2014</v>
      </c>
      <c r="Q49" s="214">
        <v>2015</v>
      </c>
      <c r="R49" s="214">
        <v>2016</v>
      </c>
      <c r="S49" s="214">
        <v>2017</v>
      </c>
      <c r="T49" s="211">
        <v>2018</v>
      </c>
      <c r="U49" s="363"/>
      <c r="W49" s="370"/>
      <c r="X49" s="36">
        <v>2010</v>
      </c>
      <c r="Y49" s="214">
        <v>2011</v>
      </c>
      <c r="Z49" s="214">
        <v>2012</v>
      </c>
      <c r="AA49" s="214">
        <v>2013</v>
      </c>
      <c r="AB49" s="214">
        <v>2014</v>
      </c>
      <c r="AC49" s="214">
        <v>2015</v>
      </c>
      <c r="AD49" s="214">
        <v>2016</v>
      </c>
      <c r="AE49" s="214">
        <v>2017</v>
      </c>
      <c r="AF49" s="211">
        <v>2018</v>
      </c>
      <c r="AG49" s="366"/>
      <c r="AH49" s="148">
        <v>2010</v>
      </c>
      <c r="AI49" s="214">
        <v>2011</v>
      </c>
      <c r="AJ49" s="214">
        <v>2012</v>
      </c>
      <c r="AK49" s="214">
        <f>AA49</f>
        <v>2013</v>
      </c>
      <c r="AL49" s="214">
        <f>AB49</f>
        <v>2014</v>
      </c>
      <c r="AM49" s="214">
        <v>2015</v>
      </c>
      <c r="AN49" s="214">
        <v>2016</v>
      </c>
      <c r="AO49" s="214">
        <v>2017</v>
      </c>
      <c r="AP49" s="211">
        <v>2018</v>
      </c>
      <c r="AQ49" s="363"/>
      <c r="AS49" s="36">
        <v>2010</v>
      </c>
      <c r="AT49" s="214">
        <v>2011</v>
      </c>
      <c r="AU49" s="214">
        <v>2012</v>
      </c>
      <c r="AV49" s="214">
        <f>AK49</f>
        <v>2013</v>
      </c>
      <c r="AW49" s="214">
        <f>AL49</f>
        <v>2014</v>
      </c>
      <c r="AX49" s="214">
        <v>2015</v>
      </c>
      <c r="AY49" s="214">
        <f>AN49</f>
        <v>2016</v>
      </c>
      <c r="AZ49" s="214">
        <v>2017</v>
      </c>
      <c r="BA49" s="211">
        <f>AP49</f>
        <v>2018</v>
      </c>
      <c r="BB49" s="366"/>
      <c r="BC49" s="148">
        <v>2010</v>
      </c>
      <c r="BD49" s="214">
        <v>2011</v>
      </c>
      <c r="BE49" s="214">
        <v>2012</v>
      </c>
      <c r="BF49" s="214">
        <f>AV49</f>
        <v>2013</v>
      </c>
      <c r="BG49" s="214">
        <f t="shared" ref="BG49" si="206">AW49</f>
        <v>2014</v>
      </c>
      <c r="BH49" s="214">
        <v>2015</v>
      </c>
      <c r="BI49" s="214">
        <f>AY49</f>
        <v>2016</v>
      </c>
      <c r="BJ49" s="214">
        <v>2017</v>
      </c>
      <c r="BK49" s="211">
        <f>BA49</f>
        <v>2018</v>
      </c>
      <c r="BL49" s="363"/>
      <c r="BN49" s="164"/>
      <c r="BO49" s="164"/>
    </row>
    <row r="50" spans="1:67" ht="3" customHeight="1" thickBot="1" x14ac:dyDescent="0.3">
      <c r="A50" s="161" t="s">
        <v>97</v>
      </c>
      <c r="B50" s="186"/>
      <c r="C50" s="186"/>
      <c r="D50" s="186"/>
      <c r="E50" s="186"/>
      <c r="F50" s="186"/>
      <c r="G50" s="186"/>
      <c r="H50" s="186"/>
      <c r="I50" s="186"/>
      <c r="J50" s="186"/>
      <c r="K50" s="205"/>
      <c r="L50" s="160"/>
      <c r="M50" s="160"/>
      <c r="N50" s="160"/>
      <c r="O50" s="160"/>
      <c r="P50" s="160"/>
      <c r="Q50" s="160"/>
      <c r="R50" s="160"/>
      <c r="S50" s="160"/>
      <c r="T50" s="160"/>
      <c r="U50" s="207"/>
      <c r="V50" s="8"/>
      <c r="W50" s="161"/>
      <c r="X50" s="186">
        <v>2010</v>
      </c>
      <c r="Y50" s="186">
        <v>2011</v>
      </c>
      <c r="Z50" s="186">
        <v>2012</v>
      </c>
      <c r="AA50" s="186"/>
      <c r="AB50" s="186"/>
      <c r="AC50" s="186"/>
      <c r="AD50" s="186"/>
      <c r="AE50" s="186"/>
      <c r="AF50" s="186"/>
      <c r="AG50" s="205"/>
      <c r="AH50" s="186">
        <v>2010</v>
      </c>
      <c r="AI50" s="186">
        <v>2011</v>
      </c>
      <c r="AJ50" s="186">
        <v>2012</v>
      </c>
      <c r="AK50" s="186"/>
      <c r="AL50" s="186"/>
      <c r="AM50" s="186"/>
      <c r="AN50" s="186"/>
      <c r="AO50" s="186"/>
      <c r="AP50" s="186"/>
      <c r="AQ50" s="205"/>
      <c r="AR50" s="8"/>
      <c r="AS50" s="160"/>
      <c r="AT50" s="160"/>
      <c r="AU50" s="160"/>
      <c r="AV50" s="160"/>
      <c r="AW50" s="160"/>
      <c r="AX50" s="160"/>
      <c r="AY50" s="160"/>
      <c r="AZ50" s="160"/>
      <c r="BA50" s="160"/>
      <c r="BB50" s="207"/>
      <c r="BC50" s="186"/>
      <c r="BD50" s="186"/>
      <c r="BE50" s="186"/>
      <c r="BF50" s="186"/>
      <c r="BG50" s="186"/>
      <c r="BH50" s="186"/>
      <c r="BI50" s="186"/>
      <c r="BJ50" s="186"/>
      <c r="BK50" s="186"/>
      <c r="BL50" s="207"/>
      <c r="BN50" s="164">
        <f t="shared" ref="BN50:BN62" si="207">AN50-AD50</f>
        <v>0</v>
      </c>
      <c r="BO50" s="164">
        <f t="shared" ref="BO50:BO62" si="208">AP50-AF50</f>
        <v>0</v>
      </c>
    </row>
    <row r="51" spans="1:67" ht="20.100000000000001" customHeight="1" x14ac:dyDescent="0.25">
      <c r="A51" s="177" t="s">
        <v>80</v>
      </c>
      <c r="B51" s="59">
        <v>95.28</v>
      </c>
      <c r="C51" s="255">
        <v>512.16999999999996</v>
      </c>
      <c r="D51" s="255">
        <v>329.39</v>
      </c>
      <c r="E51" s="255">
        <v>1097.1199999999999</v>
      </c>
      <c r="F51" s="255">
        <v>359.98</v>
      </c>
      <c r="G51" s="255">
        <v>186.74000000000004</v>
      </c>
      <c r="H51" s="255">
        <v>103.10999999999999</v>
      </c>
      <c r="I51" s="255">
        <v>197.02</v>
      </c>
      <c r="J51" s="169">
        <v>149.84999999999997</v>
      </c>
      <c r="K51" s="104">
        <f>IF(J51="","",(J51-I51)/I51)</f>
        <v>-0.239417318038778</v>
      </c>
      <c r="L51" s="169">
        <v>77038.130000000048</v>
      </c>
      <c r="M51" s="255">
        <v>75617.27</v>
      </c>
      <c r="N51" s="255">
        <v>113844.10000000002</v>
      </c>
      <c r="O51" s="255">
        <v>93610.949999999983</v>
      </c>
      <c r="P51" s="255">
        <v>94388.039999999921</v>
      </c>
      <c r="Q51" s="255">
        <v>91436.9399999999</v>
      </c>
      <c r="R51" s="255">
        <v>70145.979999999967</v>
      </c>
      <c r="S51" s="255">
        <v>96676.930000000051</v>
      </c>
      <c r="T51" s="169">
        <v>86698.76999999999</v>
      </c>
      <c r="U51" s="104">
        <f>IF(T51="","",(T51-S51)/S51)</f>
        <v>-0.10321138662553782</v>
      </c>
      <c r="W51" s="163" t="s">
        <v>80</v>
      </c>
      <c r="X51" s="59">
        <v>29.815000000000005</v>
      </c>
      <c r="Y51" s="255">
        <v>149.20400000000001</v>
      </c>
      <c r="Z51" s="255">
        <v>122.17799999999998</v>
      </c>
      <c r="AA51" s="255">
        <v>109.56100000000001</v>
      </c>
      <c r="AB51" s="255">
        <v>97.120999999999995</v>
      </c>
      <c r="AC51" s="255">
        <v>99.907999999999987</v>
      </c>
      <c r="AD51" s="255">
        <v>68.53</v>
      </c>
      <c r="AE51" s="255">
        <v>118.282</v>
      </c>
      <c r="AF51" s="169">
        <v>104.797</v>
      </c>
      <c r="AG51" s="104">
        <f>IF(AF51="","",(AF51-AE51)/AE51)</f>
        <v>-0.11400720312473579</v>
      </c>
      <c r="AH51" s="169">
        <v>14178.058999999999</v>
      </c>
      <c r="AI51" s="255">
        <v>16344.844999999999</v>
      </c>
      <c r="AJ51" s="255">
        <v>18481.169000000002</v>
      </c>
      <c r="AK51" s="255">
        <v>20000.632999999987</v>
      </c>
      <c r="AL51" s="255">
        <v>18045.733999999989</v>
      </c>
      <c r="AM51" s="255">
        <v>19063.57499999999</v>
      </c>
      <c r="AN51" s="255">
        <v>17884.870999999992</v>
      </c>
      <c r="AO51" s="255">
        <v>22258.383999999998</v>
      </c>
      <c r="AP51" s="169">
        <v>22755.019000000008</v>
      </c>
      <c r="AQ51" s="104">
        <f>IF(AP51="","",(AP51-AO51)/AO51)</f>
        <v>2.2312266694653544E-2</v>
      </c>
      <c r="AS51" s="181">
        <f t="shared" ref="AS51:AS60" si="209">(X51/B51)*10</f>
        <v>3.1291981528127626</v>
      </c>
      <c r="AT51" s="258">
        <f t="shared" ref="AT51:AT60" si="210">(Y51/C51)*10</f>
        <v>2.9131733604076775</v>
      </c>
      <c r="AU51" s="258">
        <f t="shared" ref="AU51:AU60" si="211">(Z51/D51)*10</f>
        <v>3.7092200734691394</v>
      </c>
      <c r="AV51" s="258">
        <f t="shared" ref="AV51:AV60" si="212">(AA51/E51)*10</f>
        <v>0.99862366924310941</v>
      </c>
      <c r="AW51" s="258">
        <f t="shared" ref="AW51:AW60" si="213">(AB51/F51)*10</f>
        <v>2.6979554419689982</v>
      </c>
      <c r="AX51" s="258">
        <f t="shared" ref="AX51:AX60" si="214">(AC51/G51)*10</f>
        <v>5.3501124558209252</v>
      </c>
      <c r="AY51" s="258">
        <f t="shared" ref="AY51:AZ60" si="215">(AD51/H51)*10</f>
        <v>6.6463000678886637</v>
      </c>
      <c r="AZ51" s="258">
        <f t="shared" si="215"/>
        <v>6.0035529387879389</v>
      </c>
      <c r="BA51" s="182">
        <f>IF(J51="","",(AF51/J51)*10)</f>
        <v>6.9934601267934617</v>
      </c>
      <c r="BB51" s="104">
        <f>IF(BA51="","",(BA51-AZ51)/AZ51)</f>
        <v>0.1648868924949258</v>
      </c>
      <c r="BC51" s="182">
        <f t="shared" ref="BC51:BC60" si="216">(AH51/L51)*10</f>
        <v>1.8403950095881081</v>
      </c>
      <c r="BD51" s="258">
        <f t="shared" ref="BD51:BD60" si="217">(AI51/M51)*10</f>
        <v>2.1615227579625658</v>
      </c>
      <c r="BE51" s="258">
        <f t="shared" ref="BE51:BE60" si="218">(AJ51/N51)*10</f>
        <v>1.6233752122420044</v>
      </c>
      <c r="BF51" s="258">
        <f t="shared" ref="BF51:BF60" si="219">(AK51/O51)*10</f>
        <v>2.1365698136809841</v>
      </c>
      <c r="BG51" s="258">
        <f t="shared" ref="BG51:BG60" si="220">(AL51/P51)*10</f>
        <v>1.9118665881821473</v>
      </c>
      <c r="BH51" s="258">
        <f t="shared" ref="BH51:BH60" si="221">(AM51/Q51)*10</f>
        <v>2.084887683249244</v>
      </c>
      <c r="BI51" s="258">
        <f t="shared" ref="BI51:BJ60" si="222">(AN51/R51)*10</f>
        <v>2.5496644283820684</v>
      </c>
      <c r="BJ51" s="258">
        <f t="shared" si="222"/>
        <v>2.3023470025372119</v>
      </c>
      <c r="BK51" s="182">
        <f>IF(T51="","",(AP51/T51)*10)</f>
        <v>2.624606900420849</v>
      </c>
      <c r="BL51" s="104">
        <f>IF(BK51="","",(BK51-BJ51)/BJ51)</f>
        <v>0.13997016849697422</v>
      </c>
      <c r="BN51" s="164">
        <f t="shared" si="207"/>
        <v>17816.340999999993</v>
      </c>
      <c r="BO51" s="164">
        <f t="shared" si="208"/>
        <v>22650.222000000009</v>
      </c>
    </row>
    <row r="52" spans="1:67" ht="20.100000000000001" customHeight="1" x14ac:dyDescent="0.25">
      <c r="A52" s="178" t="s">
        <v>81</v>
      </c>
      <c r="B52" s="25">
        <v>321.11</v>
      </c>
      <c r="C52" s="256">
        <v>100.60000000000001</v>
      </c>
      <c r="D52" s="256">
        <v>100.41000000000001</v>
      </c>
      <c r="E52" s="256">
        <v>382.40000000000003</v>
      </c>
      <c r="F52" s="256">
        <v>109.25</v>
      </c>
      <c r="G52" s="256">
        <v>49.88</v>
      </c>
      <c r="H52" s="256">
        <v>109.05999999999999</v>
      </c>
      <c r="I52" s="256">
        <v>459.19</v>
      </c>
      <c r="J52" s="3">
        <v>210.03000000000003</v>
      </c>
      <c r="K52" s="92">
        <f t="shared" ref="K52:K67" si="223">IF(J52="","",(J52-I52)/I52)</f>
        <v>-0.54260763518369293</v>
      </c>
      <c r="L52" s="3">
        <v>72819.339999999982</v>
      </c>
      <c r="M52" s="256">
        <v>87274.840000000011</v>
      </c>
      <c r="N52" s="256">
        <v>101727.20000000001</v>
      </c>
      <c r="O52" s="256">
        <v>110658.78999999996</v>
      </c>
      <c r="P52" s="256">
        <v>109991.49999999996</v>
      </c>
      <c r="Q52" s="256">
        <v>92866.790000000066</v>
      </c>
      <c r="R52" s="256">
        <v>72567.640000000072</v>
      </c>
      <c r="S52" s="256">
        <v>85064.209999999992</v>
      </c>
      <c r="T52" s="3">
        <v>97742.109999999957</v>
      </c>
      <c r="U52" s="92">
        <f t="shared" ref="U52:U67" si="224">IF(T52="","",(T52-S52)/S52)</f>
        <v>0.14903917875684694</v>
      </c>
      <c r="W52" s="163" t="s">
        <v>81</v>
      </c>
      <c r="X52" s="25">
        <v>106.98100000000001</v>
      </c>
      <c r="Y52" s="256">
        <v>32.087000000000003</v>
      </c>
      <c r="Z52" s="256">
        <v>68.099000000000004</v>
      </c>
      <c r="AA52" s="256">
        <v>95.572999999999993</v>
      </c>
      <c r="AB52" s="256">
        <v>79.214999999999989</v>
      </c>
      <c r="AC52" s="256">
        <v>14.875999999999999</v>
      </c>
      <c r="AD52" s="256">
        <v>102.047</v>
      </c>
      <c r="AE52" s="256">
        <v>223.39400000000003</v>
      </c>
      <c r="AF52" s="3">
        <v>153.98099999999999</v>
      </c>
      <c r="AG52" s="92">
        <f t="shared" ref="AG52:AG67" si="225">IF(AF52="","",(AF52-AE52)/AE52)</f>
        <v>-0.31072007305478228</v>
      </c>
      <c r="AH52" s="3">
        <v>14439.179</v>
      </c>
      <c r="AI52" s="256">
        <v>17444.693999999992</v>
      </c>
      <c r="AJ52" s="256">
        <v>20090.994000000017</v>
      </c>
      <c r="AK52" s="256">
        <v>22514.599000000009</v>
      </c>
      <c r="AL52" s="256">
        <v>22065.344000000008</v>
      </c>
      <c r="AM52" s="256">
        <v>19101.218999999997</v>
      </c>
      <c r="AN52" s="256">
        <v>19254.929999999989</v>
      </c>
      <c r="AO52" s="256">
        <v>22521.191999999985</v>
      </c>
      <c r="AP52" s="3">
        <v>25718.346000000012</v>
      </c>
      <c r="AQ52" s="92">
        <f t="shared" ref="AQ52:AQ67" si="226">IF(AP52="","",(AP52-AO52)/AO52)</f>
        <v>0.14196202403496361</v>
      </c>
      <c r="AS52" s="183">
        <f t="shared" si="209"/>
        <v>3.3315997633209804</v>
      </c>
      <c r="AT52" s="259">
        <f t="shared" si="210"/>
        <v>3.1895626242544735</v>
      </c>
      <c r="AU52" s="259">
        <f t="shared" si="211"/>
        <v>6.7820934169903389</v>
      </c>
      <c r="AV52" s="259">
        <f t="shared" si="212"/>
        <v>2.4992939330543926</v>
      </c>
      <c r="AW52" s="259">
        <f t="shared" si="213"/>
        <v>7.2508009153318067</v>
      </c>
      <c r="AX52" s="259">
        <f t="shared" si="214"/>
        <v>2.9823576583801121</v>
      </c>
      <c r="AY52" s="259">
        <f t="shared" si="215"/>
        <v>9.3569594718503577</v>
      </c>
      <c r="AZ52" s="259">
        <f t="shared" si="215"/>
        <v>4.8649578605805885</v>
      </c>
      <c r="BA52" s="343">
        <f t="shared" ref="BA52:BA53" si="227">IF(J52="","",(AF52/J52)*10)</f>
        <v>7.3313812312526769</v>
      </c>
      <c r="BB52" s="92">
        <f t="shared" ref="BB52:BB67" si="228">IF(BA52="","",(BA52-AZ52)/AZ52)</f>
        <v>0.50697733492346075</v>
      </c>
      <c r="BC52" s="165">
        <f t="shared" si="216"/>
        <v>1.9828769390109828</v>
      </c>
      <c r="BD52" s="259">
        <f t="shared" si="217"/>
        <v>1.9988227993313985</v>
      </c>
      <c r="BE52" s="259">
        <f t="shared" si="218"/>
        <v>1.9749874173279136</v>
      </c>
      <c r="BF52" s="259">
        <f t="shared" si="219"/>
        <v>2.0345965286625685</v>
      </c>
      <c r="BG52" s="259">
        <f t="shared" si="220"/>
        <v>2.0060953800975545</v>
      </c>
      <c r="BH52" s="259">
        <f t="shared" si="221"/>
        <v>2.0568406639230217</v>
      </c>
      <c r="BI52" s="259">
        <f t="shared" si="222"/>
        <v>2.6533769046368283</v>
      </c>
      <c r="BJ52" s="259">
        <f t="shared" si="222"/>
        <v>2.6475520080654351</v>
      </c>
      <c r="BK52" s="343">
        <f t="shared" ref="BK52:BK67" si="229">IF(T52="","",(AP52/T52)*10)</f>
        <v>2.6312452227601826</v>
      </c>
      <c r="BL52" s="92">
        <f t="shared" ref="BL52:BL67" si="230">IF(BK52="","",(BK52-BJ52)/BJ52)</f>
        <v>-6.1591935703532771E-3</v>
      </c>
      <c r="BN52" s="164">
        <f t="shared" si="207"/>
        <v>19152.882999999991</v>
      </c>
      <c r="BO52" s="164">
        <f t="shared" si="208"/>
        <v>25564.365000000013</v>
      </c>
    </row>
    <row r="53" spans="1:67" ht="20.100000000000001" customHeight="1" x14ac:dyDescent="0.25">
      <c r="A53" s="178" t="s">
        <v>82</v>
      </c>
      <c r="B53" s="25">
        <v>94.44</v>
      </c>
      <c r="C53" s="256">
        <v>412.02000000000004</v>
      </c>
      <c r="D53" s="256">
        <v>20.839999999999996</v>
      </c>
      <c r="E53" s="256">
        <v>99.119999999999976</v>
      </c>
      <c r="F53" s="256">
        <v>153.96</v>
      </c>
      <c r="G53" s="256">
        <v>19.999999999999996</v>
      </c>
      <c r="H53" s="256">
        <v>65.94</v>
      </c>
      <c r="I53" s="256">
        <v>25.840000000000003</v>
      </c>
      <c r="J53" s="3">
        <v>3.52</v>
      </c>
      <c r="K53" s="92">
        <f t="shared" si="223"/>
        <v>-0.86377708978328172</v>
      </c>
      <c r="L53" s="3">
        <v>84633.959999999977</v>
      </c>
      <c r="M53" s="256">
        <v>105231.42000000006</v>
      </c>
      <c r="N53" s="256">
        <v>125552.12000000001</v>
      </c>
      <c r="O53" s="256">
        <v>103316.65999999999</v>
      </c>
      <c r="P53" s="256">
        <v>107623.27999999997</v>
      </c>
      <c r="Q53" s="256">
        <v>129782.01999999996</v>
      </c>
      <c r="R53" s="256">
        <v>82472.049999999886</v>
      </c>
      <c r="S53" s="256">
        <v>109688.35999999994</v>
      </c>
      <c r="T53" s="3">
        <v>106500.4</v>
      </c>
      <c r="U53" s="92">
        <f t="shared" si="224"/>
        <v>-2.9063794918621721E-2</v>
      </c>
      <c r="W53" s="163" t="s">
        <v>82</v>
      </c>
      <c r="X53" s="25">
        <v>39.945</v>
      </c>
      <c r="Y53" s="256">
        <v>210.15600000000001</v>
      </c>
      <c r="Z53" s="256">
        <v>21.706999999999997</v>
      </c>
      <c r="AA53" s="256">
        <v>27.781999999999996</v>
      </c>
      <c r="AB53" s="256">
        <v>90.24</v>
      </c>
      <c r="AC53" s="256">
        <v>14.796000000000001</v>
      </c>
      <c r="AD53" s="256">
        <v>59.37299999999999</v>
      </c>
      <c r="AE53" s="256">
        <v>51.395000000000003</v>
      </c>
      <c r="AF53" s="3">
        <v>48.672999999999995</v>
      </c>
      <c r="AG53" s="92">
        <f t="shared" si="225"/>
        <v>-5.2962350423193076E-2</v>
      </c>
      <c r="AH53" s="3">
        <v>16992.152000000002</v>
      </c>
      <c r="AI53" s="256">
        <v>19273.382000000009</v>
      </c>
      <c r="AJ53" s="256">
        <v>22749.488000000016</v>
      </c>
      <c r="AK53" s="256">
        <v>20836.083999999995</v>
      </c>
      <c r="AL53" s="256">
        <v>21337.534000000003</v>
      </c>
      <c r="AM53" s="256">
        <v>27425.90399999998</v>
      </c>
      <c r="AN53" s="256">
        <v>21466.006000000001</v>
      </c>
      <c r="AO53" s="256">
        <v>29325.473999999973</v>
      </c>
      <c r="AP53" s="3">
        <v>27878.733000000026</v>
      </c>
      <c r="AQ53" s="92">
        <f t="shared" si="226"/>
        <v>-4.9333934039734482E-2</v>
      </c>
      <c r="AS53" s="183">
        <f t="shared" si="209"/>
        <v>4.2296696315120714</v>
      </c>
      <c r="AT53" s="259">
        <f t="shared" si="210"/>
        <v>5.1006261831949908</v>
      </c>
      <c r="AU53" s="259">
        <f t="shared" si="211"/>
        <v>10.416026871401151</v>
      </c>
      <c r="AV53" s="259">
        <f t="shared" si="212"/>
        <v>2.8028652138821637</v>
      </c>
      <c r="AW53" s="259">
        <f t="shared" si="213"/>
        <v>5.8612626656274349</v>
      </c>
      <c r="AX53" s="259">
        <f t="shared" si="214"/>
        <v>7.3980000000000024</v>
      </c>
      <c r="AY53" s="259">
        <f t="shared" si="215"/>
        <v>9.0040946314831647</v>
      </c>
      <c r="AZ53" s="259">
        <f t="shared" si="215"/>
        <v>19.889705882352938</v>
      </c>
      <c r="BA53" s="165">
        <f t="shared" si="227"/>
        <v>138.27556818181816</v>
      </c>
      <c r="BB53" s="92">
        <f t="shared" si="228"/>
        <v>5.952117291211561</v>
      </c>
      <c r="BC53" s="165">
        <f t="shared" si="216"/>
        <v>2.0077226683000542</v>
      </c>
      <c r="BD53" s="259">
        <f t="shared" si="217"/>
        <v>1.8315235126543004</v>
      </c>
      <c r="BE53" s="259">
        <f t="shared" si="218"/>
        <v>1.8119557041330736</v>
      </c>
      <c r="BF53" s="259">
        <f t="shared" si="219"/>
        <v>2.0167206334389824</v>
      </c>
      <c r="BG53" s="259">
        <f t="shared" si="220"/>
        <v>1.9826132412987234</v>
      </c>
      <c r="BH53" s="259">
        <f t="shared" si="221"/>
        <v>2.113228319300315</v>
      </c>
      <c r="BI53" s="259">
        <f t="shared" si="222"/>
        <v>2.602821925731206</v>
      </c>
      <c r="BJ53" s="259">
        <f t="shared" si="222"/>
        <v>2.6735265255128242</v>
      </c>
      <c r="BK53" s="343">
        <f t="shared" si="229"/>
        <v>2.6177115766701369</v>
      </c>
      <c r="BL53" s="92">
        <f t="shared" si="230"/>
        <v>-2.0876901093016521E-2</v>
      </c>
      <c r="BN53" s="164">
        <f t="shared" si="207"/>
        <v>21406.633000000002</v>
      </c>
      <c r="BO53" s="164">
        <f t="shared" si="208"/>
        <v>27830.060000000027</v>
      </c>
    </row>
    <row r="54" spans="1:67" ht="20.100000000000001" customHeight="1" x14ac:dyDescent="0.25">
      <c r="A54" s="178" t="s">
        <v>83</v>
      </c>
      <c r="B54" s="25">
        <v>449.70000000000005</v>
      </c>
      <c r="C54" s="256">
        <v>201.03000000000003</v>
      </c>
      <c r="D54" s="256">
        <v>32.190000000000005</v>
      </c>
      <c r="E54" s="256">
        <v>433.89999999999986</v>
      </c>
      <c r="F54" s="256">
        <v>116.07000000000001</v>
      </c>
      <c r="G54" s="256">
        <v>102.54</v>
      </c>
      <c r="H54" s="256">
        <v>105.56000000000002</v>
      </c>
      <c r="I54" s="256">
        <v>10.379999999999999</v>
      </c>
      <c r="J54" s="3"/>
      <c r="K54" s="92" t="str">
        <f t="shared" si="223"/>
        <v/>
      </c>
      <c r="L54" s="3">
        <v>86281.630000000092</v>
      </c>
      <c r="M54" s="256">
        <v>90571.82</v>
      </c>
      <c r="N54" s="256">
        <v>114496.53999999998</v>
      </c>
      <c r="O54" s="256">
        <v>127144.32000000001</v>
      </c>
      <c r="P54" s="256">
        <v>101418.98</v>
      </c>
      <c r="Q54" s="256">
        <v>138312.82000000012</v>
      </c>
      <c r="R54" s="256">
        <v>88700.669999999896</v>
      </c>
      <c r="S54" s="256">
        <v>90126.339999999866</v>
      </c>
      <c r="T54" s="3"/>
      <c r="U54" s="92" t="str">
        <f t="shared" si="224"/>
        <v/>
      </c>
      <c r="W54" s="163" t="s">
        <v>83</v>
      </c>
      <c r="X54" s="25">
        <v>85.614000000000019</v>
      </c>
      <c r="Y54" s="256">
        <v>92.996999999999986</v>
      </c>
      <c r="Z54" s="256">
        <v>30.552</v>
      </c>
      <c r="AA54" s="256">
        <v>154.78400000000005</v>
      </c>
      <c r="AB54" s="256">
        <v>82.786999999999978</v>
      </c>
      <c r="AC54" s="256">
        <v>74.756</v>
      </c>
      <c r="AD54" s="256">
        <v>80.057000000000002</v>
      </c>
      <c r="AE54" s="256">
        <v>55.018000000000008</v>
      </c>
      <c r="AF54" s="3"/>
      <c r="AG54" s="92" t="str">
        <f t="shared" si="225"/>
        <v/>
      </c>
      <c r="AH54" s="3">
        <v>16453.240000000009</v>
      </c>
      <c r="AI54" s="256">
        <v>17348.706999999995</v>
      </c>
      <c r="AJ54" s="256">
        <v>21481.076000000001</v>
      </c>
      <c r="AK54" s="256">
        <v>23047.187999999995</v>
      </c>
      <c r="AL54" s="256">
        <v>22346.683000000005</v>
      </c>
      <c r="AM54" s="256">
        <v>26898.605999999982</v>
      </c>
      <c r="AN54" s="256">
        <v>21615.627000000011</v>
      </c>
      <c r="AO54" s="256">
        <v>21391.431000000015</v>
      </c>
      <c r="AP54" s="3"/>
      <c r="AQ54" s="92" t="str">
        <f t="shared" si="226"/>
        <v/>
      </c>
      <c r="AS54" s="183">
        <f t="shared" si="209"/>
        <v>1.9038025350233492</v>
      </c>
      <c r="AT54" s="259">
        <f t="shared" si="210"/>
        <v>4.6260259662736889</v>
      </c>
      <c r="AU54" s="259">
        <f t="shared" si="211"/>
        <v>9.4911463187325236</v>
      </c>
      <c r="AV54" s="259">
        <f t="shared" si="212"/>
        <v>3.5672735653376373</v>
      </c>
      <c r="AW54" s="259">
        <f t="shared" si="213"/>
        <v>7.1325062462307205</v>
      </c>
      <c r="AX54" s="259">
        <f t="shared" si="214"/>
        <v>7.2904232494636236</v>
      </c>
      <c r="AY54" s="259">
        <f t="shared" si="215"/>
        <v>7.5840280409245917</v>
      </c>
      <c r="AZ54" s="259">
        <f t="shared" si="215"/>
        <v>53.003853564547221</v>
      </c>
      <c r="BA54" s="165" t="str">
        <f>IF(J54="","",(AF54/J54)*10)</f>
        <v/>
      </c>
      <c r="BB54" s="92" t="str">
        <f t="shared" si="228"/>
        <v/>
      </c>
      <c r="BC54" s="165">
        <f t="shared" si="216"/>
        <v>1.9069227134443323</v>
      </c>
      <c r="BD54" s="259">
        <f t="shared" si="217"/>
        <v>1.915464103514757</v>
      </c>
      <c r="BE54" s="259">
        <f t="shared" si="218"/>
        <v>1.8761332001822941</v>
      </c>
      <c r="BF54" s="259">
        <f t="shared" si="219"/>
        <v>1.8126793237794652</v>
      </c>
      <c r="BG54" s="259">
        <f t="shared" si="220"/>
        <v>2.2034024597762674</v>
      </c>
      <c r="BH54" s="259">
        <f t="shared" si="221"/>
        <v>1.9447659298682476</v>
      </c>
      <c r="BI54" s="259">
        <f t="shared" si="222"/>
        <v>2.4369181202351724</v>
      </c>
      <c r="BJ54" s="259">
        <f t="shared" si="222"/>
        <v>2.3734938088021824</v>
      </c>
      <c r="BK54" s="343" t="str">
        <f t="shared" si="229"/>
        <v/>
      </c>
      <c r="BL54" s="92" t="str">
        <f t="shared" si="230"/>
        <v/>
      </c>
      <c r="BN54" s="164">
        <f t="shared" si="207"/>
        <v>21535.570000000011</v>
      </c>
      <c r="BO54" s="164">
        <f t="shared" si="208"/>
        <v>0</v>
      </c>
    </row>
    <row r="55" spans="1:67" ht="20.100000000000001" customHeight="1" x14ac:dyDescent="0.25">
      <c r="A55" s="178" t="s">
        <v>84</v>
      </c>
      <c r="B55" s="25">
        <v>115.13000000000001</v>
      </c>
      <c r="C55" s="256">
        <v>87.89</v>
      </c>
      <c r="D55" s="256">
        <v>385.15999999999991</v>
      </c>
      <c r="E55" s="256">
        <v>4.24</v>
      </c>
      <c r="F55" s="256">
        <v>1094.3</v>
      </c>
      <c r="G55" s="256">
        <v>355.73999999999995</v>
      </c>
      <c r="H55" s="256">
        <v>257.62</v>
      </c>
      <c r="I55" s="256">
        <v>23.620000000000005</v>
      </c>
      <c r="J55" s="3"/>
      <c r="K55" s="92" t="str">
        <f t="shared" si="223"/>
        <v/>
      </c>
      <c r="L55" s="3">
        <v>103881.57000000004</v>
      </c>
      <c r="M55" s="256">
        <v>116719.58999999998</v>
      </c>
      <c r="N55" s="256">
        <v>131645.18999999994</v>
      </c>
      <c r="O55" s="256">
        <v>124200.61000000002</v>
      </c>
      <c r="P55" s="256">
        <v>115003.54999999996</v>
      </c>
      <c r="Q55" s="256">
        <v>101873.18999999994</v>
      </c>
      <c r="R55" s="256">
        <v>98498.06999999992</v>
      </c>
      <c r="S55" s="256">
        <v>125736.5599999999</v>
      </c>
      <c r="T55" s="3"/>
      <c r="U55" s="92" t="str">
        <f t="shared" si="224"/>
        <v/>
      </c>
      <c r="W55" s="163" t="s">
        <v>84</v>
      </c>
      <c r="X55" s="25">
        <v>36.316000000000003</v>
      </c>
      <c r="Y55" s="256">
        <v>16.928000000000001</v>
      </c>
      <c r="Z55" s="256">
        <v>146.25000000000003</v>
      </c>
      <c r="AA55" s="256">
        <v>10.174000000000001</v>
      </c>
      <c r="AB55" s="256">
        <v>189.64499999999995</v>
      </c>
      <c r="AC55" s="256">
        <v>141.92499999999998</v>
      </c>
      <c r="AD55" s="256">
        <v>147.154</v>
      </c>
      <c r="AE55" s="256">
        <v>82.36399999999999</v>
      </c>
      <c r="AF55" s="3"/>
      <c r="AG55" s="92" t="str">
        <f t="shared" si="225"/>
        <v/>
      </c>
      <c r="AH55" s="3">
        <v>18200.404999999999</v>
      </c>
      <c r="AI55" s="256">
        <v>20446.271000000008</v>
      </c>
      <c r="AJ55" s="256">
        <v>22726.202999999998</v>
      </c>
      <c r="AK55" s="256">
        <v>24859.089999999986</v>
      </c>
      <c r="AL55" s="256">
        <v>23995.31</v>
      </c>
      <c r="AM55" s="256">
        <v>23727.782000000003</v>
      </c>
      <c r="AN55" s="256">
        <v>22966.652000000002</v>
      </c>
      <c r="AO55" s="256">
        <v>30754.819000000036</v>
      </c>
      <c r="AP55" s="3"/>
      <c r="AQ55" s="92" t="str">
        <f t="shared" si="226"/>
        <v/>
      </c>
      <c r="AS55" s="183">
        <f t="shared" si="209"/>
        <v>3.1543472596195605</v>
      </c>
      <c r="AT55" s="259">
        <f t="shared" si="210"/>
        <v>1.9260439185345319</v>
      </c>
      <c r="AU55" s="259">
        <f t="shared" si="211"/>
        <v>3.7971232734448042</v>
      </c>
      <c r="AV55" s="259">
        <f t="shared" si="212"/>
        <v>23.995283018867926</v>
      </c>
      <c r="AW55" s="259">
        <f t="shared" si="213"/>
        <v>1.7330256785159459</v>
      </c>
      <c r="AX55" s="259">
        <f t="shared" si="214"/>
        <v>3.9895710350255804</v>
      </c>
      <c r="AY55" s="259">
        <f t="shared" si="215"/>
        <v>5.7120565173511375</v>
      </c>
      <c r="AZ55" s="259">
        <f t="shared" si="215"/>
        <v>34.870448772226915</v>
      </c>
      <c r="BA55" s="165" t="str">
        <f t="shared" ref="BA55:BA67" si="231">IF(J55="","",(AF55/J55)*10)</f>
        <v/>
      </c>
      <c r="BB55" s="92" t="str">
        <f t="shared" si="228"/>
        <v/>
      </c>
      <c r="BC55" s="165">
        <f t="shared" si="216"/>
        <v>1.7520340711061637</v>
      </c>
      <c r="BD55" s="259">
        <f t="shared" si="217"/>
        <v>1.7517428736684229</v>
      </c>
      <c r="BE55" s="259">
        <f t="shared" si="218"/>
        <v>1.726322321385233</v>
      </c>
      <c r="BF55" s="259">
        <f t="shared" si="219"/>
        <v>2.0015272066699175</v>
      </c>
      <c r="BG55" s="259">
        <f t="shared" si="220"/>
        <v>2.0864842867894087</v>
      </c>
      <c r="BH55" s="259">
        <f t="shared" si="221"/>
        <v>2.3291488172697856</v>
      </c>
      <c r="BI55" s="259">
        <f t="shared" si="222"/>
        <v>2.331685483786639</v>
      </c>
      <c r="BJ55" s="259">
        <f t="shared" si="222"/>
        <v>2.4459726749324191</v>
      </c>
      <c r="BK55" s="343" t="str">
        <f t="shared" si="229"/>
        <v/>
      </c>
      <c r="BL55" s="92" t="str">
        <f t="shared" si="230"/>
        <v/>
      </c>
      <c r="BN55" s="164">
        <f t="shared" si="207"/>
        <v>22819.498000000003</v>
      </c>
      <c r="BO55" s="164">
        <f t="shared" si="208"/>
        <v>0</v>
      </c>
    </row>
    <row r="56" spans="1:67" ht="20.100000000000001" customHeight="1" x14ac:dyDescent="0.25">
      <c r="A56" s="178" t="s">
        <v>85</v>
      </c>
      <c r="B56" s="25">
        <v>87.69</v>
      </c>
      <c r="C56" s="256">
        <v>193.86</v>
      </c>
      <c r="D56" s="256">
        <v>760.19999999999993</v>
      </c>
      <c r="E56" s="256">
        <v>201.37000000000003</v>
      </c>
      <c r="F56" s="256">
        <v>0.83</v>
      </c>
      <c r="G56" s="256">
        <v>312.90000000000003</v>
      </c>
      <c r="H56" s="256">
        <v>805.90999999999985</v>
      </c>
      <c r="I56" s="256">
        <v>97.779999999999973</v>
      </c>
      <c r="J56" s="3"/>
      <c r="K56" s="92" t="str">
        <f t="shared" si="223"/>
        <v/>
      </c>
      <c r="L56" s="3">
        <v>80469.45</v>
      </c>
      <c r="M56" s="256">
        <v>123040.03000000013</v>
      </c>
      <c r="N56" s="256">
        <v>125120.51999999996</v>
      </c>
      <c r="O56" s="256">
        <v>89935.11</v>
      </c>
      <c r="P56" s="256">
        <v>114563.67999999995</v>
      </c>
      <c r="Q56" s="256">
        <v>112203.61000000006</v>
      </c>
      <c r="R56" s="256">
        <v>84181.98000000001</v>
      </c>
      <c r="S56" s="256">
        <v>122440.8899999999</v>
      </c>
      <c r="T56" s="3"/>
      <c r="U56" s="92" t="str">
        <f t="shared" si="224"/>
        <v/>
      </c>
      <c r="W56" s="163" t="s">
        <v>85</v>
      </c>
      <c r="X56" s="25">
        <v>50.512</v>
      </c>
      <c r="Y56" s="256">
        <v>76.984999999999985</v>
      </c>
      <c r="Z56" s="256">
        <v>140.74100000000001</v>
      </c>
      <c r="AA56" s="256">
        <v>108.19399999999999</v>
      </c>
      <c r="AB56" s="256">
        <v>2.327</v>
      </c>
      <c r="AC56" s="256">
        <v>108.241</v>
      </c>
      <c r="AD56" s="256">
        <v>89.242999999999995</v>
      </c>
      <c r="AE56" s="256">
        <v>81.237000000000023</v>
      </c>
      <c r="AF56" s="3"/>
      <c r="AG56" s="92" t="str">
        <f t="shared" si="225"/>
        <v/>
      </c>
      <c r="AH56" s="3">
        <v>17415.862000000005</v>
      </c>
      <c r="AI56" s="256">
        <v>20004.232999999982</v>
      </c>
      <c r="AJ56" s="256">
        <v>23077.424999999992</v>
      </c>
      <c r="AK56" s="256">
        <v>20396.612000000005</v>
      </c>
      <c r="AL56" s="256">
        <v>22655.134000000016</v>
      </c>
      <c r="AM56" s="256">
        <v>25022.574999999983</v>
      </c>
      <c r="AN56" s="256">
        <v>20750.199000000015</v>
      </c>
      <c r="AO56" s="256">
        <v>28142.36199999999</v>
      </c>
      <c r="AP56" s="3"/>
      <c r="AQ56" s="92" t="str">
        <f t="shared" si="226"/>
        <v/>
      </c>
      <c r="AS56" s="183">
        <f t="shared" si="209"/>
        <v>5.7602919375071266</v>
      </c>
      <c r="AT56" s="259">
        <f t="shared" si="210"/>
        <v>3.9711647580728346</v>
      </c>
      <c r="AU56" s="259">
        <f t="shared" si="211"/>
        <v>1.8513680610365695</v>
      </c>
      <c r="AV56" s="259">
        <f t="shared" si="212"/>
        <v>5.3728956646968253</v>
      </c>
      <c r="AW56" s="259">
        <f t="shared" si="213"/>
        <v>28.036144578313255</v>
      </c>
      <c r="AX56" s="259">
        <f t="shared" si="214"/>
        <v>3.4592841163310957</v>
      </c>
      <c r="AY56" s="259">
        <f t="shared" si="215"/>
        <v>1.1073569008946409</v>
      </c>
      <c r="AZ56" s="259">
        <f t="shared" si="215"/>
        <v>8.3081407240744571</v>
      </c>
      <c r="BA56" s="165" t="str">
        <f t="shared" si="231"/>
        <v/>
      </c>
      <c r="BB56" s="92" t="str">
        <f t="shared" si="228"/>
        <v/>
      </c>
      <c r="BC56" s="165">
        <f t="shared" si="216"/>
        <v>2.1642824699311363</v>
      </c>
      <c r="BD56" s="259">
        <f t="shared" si="217"/>
        <v>1.6258312843389231</v>
      </c>
      <c r="BE56" s="259">
        <f t="shared" si="218"/>
        <v>1.8444156881700937</v>
      </c>
      <c r="BF56" s="259">
        <f t="shared" si="219"/>
        <v>2.2679253964330508</v>
      </c>
      <c r="BG56" s="259">
        <f t="shared" si="220"/>
        <v>1.9775145141985686</v>
      </c>
      <c r="BH56" s="259">
        <f t="shared" si="221"/>
        <v>2.2301042720461464</v>
      </c>
      <c r="BI56" s="259">
        <f t="shared" si="222"/>
        <v>2.4649217088977964</v>
      </c>
      <c r="BJ56" s="259">
        <f t="shared" si="222"/>
        <v>2.2984447434186417</v>
      </c>
      <c r="BK56" s="343" t="str">
        <f t="shared" si="229"/>
        <v/>
      </c>
      <c r="BL56" s="92" t="str">
        <f t="shared" si="230"/>
        <v/>
      </c>
      <c r="BN56" s="164">
        <f t="shared" si="207"/>
        <v>20660.956000000017</v>
      </c>
      <c r="BO56" s="164">
        <f t="shared" si="208"/>
        <v>0</v>
      </c>
    </row>
    <row r="57" spans="1:67" ht="20.100000000000001" customHeight="1" x14ac:dyDescent="0.25">
      <c r="A57" s="178" t="s">
        <v>86</v>
      </c>
      <c r="B57" s="25">
        <v>303.20000000000005</v>
      </c>
      <c r="C57" s="256">
        <v>239.99999999999997</v>
      </c>
      <c r="D57" s="256">
        <v>243.11000000000004</v>
      </c>
      <c r="E57" s="256">
        <v>240.37</v>
      </c>
      <c r="F57" s="256">
        <v>134.97000000000006</v>
      </c>
      <c r="G57" s="256">
        <v>337.20000000000005</v>
      </c>
      <c r="H57" s="256">
        <v>84.99</v>
      </c>
      <c r="I57" s="256">
        <v>171.96000000000004</v>
      </c>
      <c r="J57" s="3"/>
      <c r="K57" s="92" t="str">
        <f t="shared" si="223"/>
        <v/>
      </c>
      <c r="L57" s="3">
        <v>121245.22000000007</v>
      </c>
      <c r="M57" s="256">
        <v>148123.03999999998</v>
      </c>
      <c r="N57" s="256">
        <v>145034.51999999987</v>
      </c>
      <c r="O57" s="256">
        <v>118029.58</v>
      </c>
      <c r="P57" s="256">
        <v>152352.9499999999</v>
      </c>
      <c r="Q57" s="256">
        <v>143202.34999999995</v>
      </c>
      <c r="R57" s="256">
        <v>113759.98999999999</v>
      </c>
      <c r="S57" s="256">
        <v>109785.30999999988</v>
      </c>
      <c r="T57" s="3"/>
      <c r="U57" s="92" t="str">
        <f t="shared" si="224"/>
        <v/>
      </c>
      <c r="W57" s="163" t="s">
        <v>86</v>
      </c>
      <c r="X57" s="25">
        <v>101.88200000000002</v>
      </c>
      <c r="Y57" s="256">
        <v>208.25</v>
      </c>
      <c r="Z57" s="256">
        <v>120.58900000000001</v>
      </c>
      <c r="AA57" s="256">
        <v>63.236000000000004</v>
      </c>
      <c r="AB57" s="256">
        <v>133.27200000000002</v>
      </c>
      <c r="AC57" s="256">
        <v>88.903999999999996</v>
      </c>
      <c r="AD57" s="256">
        <v>66.512999999999991</v>
      </c>
      <c r="AE57" s="256">
        <v>161.839</v>
      </c>
      <c r="AF57" s="3"/>
      <c r="AG57" s="92" t="str">
        <f t="shared" si="225"/>
        <v/>
      </c>
      <c r="AH57" s="3">
        <v>21585.097000000031</v>
      </c>
      <c r="AI57" s="256">
        <v>27388.943999999978</v>
      </c>
      <c r="AJ57" s="256">
        <v>30041.980000000014</v>
      </c>
      <c r="AK57" s="256">
        <v>31158.237999999987</v>
      </c>
      <c r="AL57" s="256">
        <v>32854.051000000014</v>
      </c>
      <c r="AM57" s="256">
        <v>32382.404999999973</v>
      </c>
      <c r="AN57" s="256">
        <v>26168.737000000016</v>
      </c>
      <c r="AO57" s="256">
        <v>29587.34800000002</v>
      </c>
      <c r="AP57" s="3"/>
      <c r="AQ57" s="92" t="str">
        <f t="shared" si="226"/>
        <v/>
      </c>
      <c r="AS57" s="183">
        <f t="shared" si="209"/>
        <v>3.3602242744063329</v>
      </c>
      <c r="AT57" s="259">
        <f t="shared" si="210"/>
        <v>8.6770833333333339</v>
      </c>
      <c r="AU57" s="259">
        <f t="shared" si="211"/>
        <v>4.960264900662251</v>
      </c>
      <c r="AV57" s="259">
        <f t="shared" si="212"/>
        <v>2.6307775512751173</v>
      </c>
      <c r="AW57" s="259">
        <f t="shared" si="213"/>
        <v>9.8741942653923065</v>
      </c>
      <c r="AX57" s="259">
        <f t="shared" si="214"/>
        <v>2.636536180308422</v>
      </c>
      <c r="AY57" s="259">
        <f t="shared" si="215"/>
        <v>7.8259795270031765</v>
      </c>
      <c r="AZ57" s="259">
        <f t="shared" si="215"/>
        <v>9.4114328913700831</v>
      </c>
      <c r="BA57" s="165" t="str">
        <f t="shared" si="231"/>
        <v/>
      </c>
      <c r="BB57" s="92" t="str">
        <f t="shared" si="228"/>
        <v/>
      </c>
      <c r="BC57" s="165">
        <f t="shared" si="216"/>
        <v>1.78028436914874</v>
      </c>
      <c r="BD57" s="259">
        <f t="shared" si="217"/>
        <v>1.8490670998920886</v>
      </c>
      <c r="BE57" s="259">
        <f t="shared" si="218"/>
        <v>2.0713675613226452</v>
      </c>
      <c r="BF57" s="259">
        <f t="shared" si="219"/>
        <v>2.6398668876056313</v>
      </c>
      <c r="BG57" s="259">
        <f t="shared" si="220"/>
        <v>2.1564433770399614</v>
      </c>
      <c r="BH57" s="259">
        <f t="shared" si="221"/>
        <v>2.2613040218962874</v>
      </c>
      <c r="BI57" s="259">
        <f t="shared" si="222"/>
        <v>2.3003462816760107</v>
      </c>
      <c r="BJ57" s="259">
        <f t="shared" si="222"/>
        <v>2.6950188508826955</v>
      </c>
      <c r="BK57" s="343" t="str">
        <f t="shared" si="229"/>
        <v/>
      </c>
      <c r="BL57" s="92" t="str">
        <f t="shared" si="230"/>
        <v/>
      </c>
      <c r="BN57" s="164">
        <f t="shared" si="207"/>
        <v>26102.224000000017</v>
      </c>
      <c r="BO57" s="164">
        <f t="shared" si="208"/>
        <v>0</v>
      </c>
    </row>
    <row r="58" spans="1:67" ht="20.100000000000001" customHeight="1" x14ac:dyDescent="0.25">
      <c r="A58" s="178" t="s">
        <v>87</v>
      </c>
      <c r="B58" s="25">
        <v>733.11</v>
      </c>
      <c r="C58" s="256">
        <v>19</v>
      </c>
      <c r="D58" s="256">
        <v>777.31</v>
      </c>
      <c r="E58" s="256">
        <v>199.58</v>
      </c>
      <c r="F58" s="256">
        <v>112.44000000000001</v>
      </c>
      <c r="G58" s="256">
        <v>335.96999999999997</v>
      </c>
      <c r="H58" s="256">
        <v>208.92000000000002</v>
      </c>
      <c r="I58" s="256">
        <v>156.26000000000005</v>
      </c>
      <c r="J58" s="3"/>
      <c r="K58" s="92" t="str">
        <f t="shared" si="223"/>
        <v/>
      </c>
      <c r="L58" s="3">
        <v>103944.79999999996</v>
      </c>
      <c r="M58" s="256">
        <v>126697.19000000006</v>
      </c>
      <c r="N58" s="256">
        <v>128779.38999999998</v>
      </c>
      <c r="O58" s="256">
        <v>107220.34000000003</v>
      </c>
      <c r="P58" s="256">
        <v>93191.830000000045</v>
      </c>
      <c r="Q58" s="256">
        <v>109094.74000000005</v>
      </c>
      <c r="R58" s="256">
        <v>96182.719999999987</v>
      </c>
      <c r="S58" s="256">
        <v>105960.61999999995</v>
      </c>
      <c r="T58" s="3"/>
      <c r="U58" s="92" t="str">
        <f t="shared" si="224"/>
        <v/>
      </c>
      <c r="W58" s="163" t="s">
        <v>87</v>
      </c>
      <c r="X58" s="25">
        <v>248.68200000000002</v>
      </c>
      <c r="Y58" s="256">
        <v>13.135</v>
      </c>
      <c r="Z58" s="256">
        <v>170.39499999999998</v>
      </c>
      <c r="AA58" s="256">
        <v>85.355999999999995</v>
      </c>
      <c r="AB58" s="256">
        <v>57.158000000000001</v>
      </c>
      <c r="AC58" s="256">
        <v>62.073999999999998</v>
      </c>
      <c r="AD58" s="256">
        <v>182.14699999999996</v>
      </c>
      <c r="AE58" s="256">
        <v>90.742000000000004</v>
      </c>
      <c r="AF58" s="3"/>
      <c r="AG58" s="92" t="str">
        <f t="shared" si="225"/>
        <v/>
      </c>
      <c r="AH58" s="3">
        <v>17333.093000000012</v>
      </c>
      <c r="AI58" s="256">
        <v>19429.269</v>
      </c>
      <c r="AJ58" s="256">
        <v>22173.393</v>
      </c>
      <c r="AK58" s="256">
        <v>23485.576000000015</v>
      </c>
      <c r="AL58" s="256">
        <v>20594.052000000025</v>
      </c>
      <c r="AM58" s="256">
        <v>21320.543000000012</v>
      </c>
      <c r="AN58" s="256">
        <v>22518.471000000009</v>
      </c>
      <c r="AO58" s="256">
        <v>23839.406000000025</v>
      </c>
      <c r="AP58" s="3"/>
      <c r="AQ58" s="92" t="str">
        <f t="shared" si="226"/>
        <v/>
      </c>
      <c r="AS58" s="183">
        <f t="shared" si="209"/>
        <v>3.3921512460613008</v>
      </c>
      <c r="AT58" s="259">
        <f t="shared" si="210"/>
        <v>6.9131578947368419</v>
      </c>
      <c r="AU58" s="259">
        <f t="shared" si="211"/>
        <v>2.1921112554836548</v>
      </c>
      <c r="AV58" s="259">
        <f t="shared" si="212"/>
        <v>4.2767812406052705</v>
      </c>
      <c r="AW58" s="259">
        <f t="shared" si="213"/>
        <v>5.0834222696549265</v>
      </c>
      <c r="AX58" s="259">
        <f t="shared" si="214"/>
        <v>1.8476054409619906</v>
      </c>
      <c r="AY58" s="259">
        <f t="shared" si="215"/>
        <v>8.7185046907907306</v>
      </c>
      <c r="AZ58" s="259">
        <f t="shared" si="215"/>
        <v>5.8071163445539478</v>
      </c>
      <c r="BA58" s="165" t="str">
        <f t="shared" si="231"/>
        <v/>
      </c>
      <c r="BB58" s="92" t="str">
        <f t="shared" si="228"/>
        <v/>
      </c>
      <c r="BC58" s="165">
        <f t="shared" si="216"/>
        <v>1.6675286305808483</v>
      </c>
      <c r="BD58" s="259">
        <f t="shared" si="217"/>
        <v>1.5335201199016324</v>
      </c>
      <c r="BE58" s="259">
        <f t="shared" si="218"/>
        <v>1.7218122402971472</v>
      </c>
      <c r="BF58" s="259">
        <f t="shared" si="219"/>
        <v>2.1904030522566904</v>
      </c>
      <c r="BG58" s="259">
        <f t="shared" si="220"/>
        <v>2.2098559498187784</v>
      </c>
      <c r="BH58" s="259">
        <f t="shared" si="221"/>
        <v>1.9543144793232015</v>
      </c>
      <c r="BI58" s="259">
        <f t="shared" si="222"/>
        <v>2.3412179443459293</v>
      </c>
      <c r="BJ58" s="259">
        <f t="shared" si="222"/>
        <v>2.2498364014857626</v>
      </c>
      <c r="BK58" s="343" t="str">
        <f t="shared" si="229"/>
        <v/>
      </c>
      <c r="BL58" s="92" t="str">
        <f t="shared" si="230"/>
        <v/>
      </c>
      <c r="BN58" s="164">
        <f t="shared" si="207"/>
        <v>22336.324000000008</v>
      </c>
      <c r="BO58" s="164">
        <f t="shared" si="208"/>
        <v>0</v>
      </c>
    </row>
    <row r="59" spans="1:67" ht="20.100000000000001" customHeight="1" x14ac:dyDescent="0.25">
      <c r="A59" s="178" t="s">
        <v>88</v>
      </c>
      <c r="B59" s="25">
        <v>75.409999999999982</v>
      </c>
      <c r="C59" s="256">
        <v>202.55</v>
      </c>
      <c r="D59" s="256">
        <v>126.27000000000001</v>
      </c>
      <c r="E59" s="256">
        <v>192.72</v>
      </c>
      <c r="F59" s="256">
        <v>183.71</v>
      </c>
      <c r="G59" s="256">
        <v>506.25</v>
      </c>
      <c r="H59" s="256">
        <v>278.89</v>
      </c>
      <c r="I59" s="256">
        <v>2.5899999999999994</v>
      </c>
      <c r="J59" s="3"/>
      <c r="K59" s="92" t="str">
        <f t="shared" si="223"/>
        <v/>
      </c>
      <c r="L59" s="3">
        <v>137727.64000000004</v>
      </c>
      <c r="M59" s="256">
        <v>135396.7600000001</v>
      </c>
      <c r="N59" s="256">
        <v>128850.10999999991</v>
      </c>
      <c r="O59" s="256">
        <v>149577.98000000007</v>
      </c>
      <c r="P59" s="256">
        <v>166278.61999999994</v>
      </c>
      <c r="Q59" s="256">
        <v>139990.40999999989</v>
      </c>
      <c r="R59" s="256">
        <v>114963.66999999993</v>
      </c>
      <c r="S59" s="256">
        <v>120241.45000000008</v>
      </c>
      <c r="T59" s="3"/>
      <c r="U59" s="92" t="str">
        <f t="shared" si="224"/>
        <v/>
      </c>
      <c r="W59" s="163" t="s">
        <v>88</v>
      </c>
      <c r="X59" s="25">
        <v>26.283999999999999</v>
      </c>
      <c r="Y59" s="256">
        <v>140.136</v>
      </c>
      <c r="Z59" s="256">
        <v>62.427000000000007</v>
      </c>
      <c r="AA59" s="256">
        <v>148.22899999999998</v>
      </c>
      <c r="AB59" s="256">
        <v>99.02600000000001</v>
      </c>
      <c r="AC59" s="256">
        <v>189.15099999999995</v>
      </c>
      <c r="AD59" s="256">
        <v>114.91000000000001</v>
      </c>
      <c r="AE59" s="256">
        <v>15.391</v>
      </c>
      <c r="AF59" s="3"/>
      <c r="AG59" s="92" t="str">
        <f t="shared" si="225"/>
        <v/>
      </c>
      <c r="AH59" s="3">
        <v>27788.44999999999</v>
      </c>
      <c r="AI59" s="256">
        <v>28869.683000000026</v>
      </c>
      <c r="AJ59" s="256">
        <v>26669.555999999982</v>
      </c>
      <c r="AK59" s="256">
        <v>36191.052999999971</v>
      </c>
      <c r="AL59" s="256">
        <v>36827.313000000016</v>
      </c>
      <c r="AM59" s="256">
        <v>34137.561000000023</v>
      </c>
      <c r="AN59" s="256">
        <v>30068.736999999986</v>
      </c>
      <c r="AO59" s="256">
        <v>32966.31700000001</v>
      </c>
      <c r="AP59" s="3"/>
      <c r="AQ59" s="92" t="str">
        <f t="shared" si="226"/>
        <v/>
      </c>
      <c r="AS59" s="183">
        <f t="shared" si="209"/>
        <v>3.485479379392654</v>
      </c>
      <c r="AT59" s="259">
        <f t="shared" si="210"/>
        <v>6.9185880029622302</v>
      </c>
      <c r="AU59" s="259">
        <f t="shared" si="211"/>
        <v>4.9439296745070092</v>
      </c>
      <c r="AV59" s="259">
        <f t="shared" si="212"/>
        <v>7.6914176006641757</v>
      </c>
      <c r="AW59" s="259">
        <f t="shared" si="213"/>
        <v>5.3903434761308588</v>
      </c>
      <c r="AX59" s="259">
        <f t="shared" si="214"/>
        <v>3.7363160493827152</v>
      </c>
      <c r="AY59" s="259">
        <f t="shared" si="215"/>
        <v>4.120262469073829</v>
      </c>
      <c r="AZ59" s="259">
        <f t="shared" si="215"/>
        <v>59.42471042471044</v>
      </c>
      <c r="BA59" s="165" t="str">
        <f t="shared" si="231"/>
        <v/>
      </c>
      <c r="BB59" s="92" t="str">
        <f t="shared" si="228"/>
        <v/>
      </c>
      <c r="BC59" s="165">
        <f t="shared" si="216"/>
        <v>2.0176378539558204</v>
      </c>
      <c r="BD59" s="259">
        <f t="shared" si="217"/>
        <v>2.1322284964573752</v>
      </c>
      <c r="BE59" s="259">
        <f t="shared" si="218"/>
        <v>2.0698124355501131</v>
      </c>
      <c r="BF59" s="259">
        <f t="shared" si="219"/>
        <v>2.4195441735474672</v>
      </c>
      <c r="BG59" s="259">
        <f t="shared" si="220"/>
        <v>2.2147954439362096</v>
      </c>
      <c r="BH59" s="259">
        <f t="shared" si="221"/>
        <v>2.4385642559372496</v>
      </c>
      <c r="BI59" s="259">
        <f t="shared" si="222"/>
        <v>2.615499052874704</v>
      </c>
      <c r="BJ59" s="259">
        <f t="shared" si="222"/>
        <v>2.7416766015379879</v>
      </c>
      <c r="BK59" s="343" t="str">
        <f t="shared" si="229"/>
        <v/>
      </c>
      <c r="BL59" s="92" t="str">
        <f t="shared" si="230"/>
        <v/>
      </c>
      <c r="BN59" s="164">
        <f t="shared" si="207"/>
        <v>29953.826999999987</v>
      </c>
      <c r="BO59" s="164">
        <f t="shared" si="208"/>
        <v>0</v>
      </c>
    </row>
    <row r="60" spans="1:67" ht="20.100000000000001" customHeight="1" x14ac:dyDescent="0.25">
      <c r="A60" s="178" t="s">
        <v>89</v>
      </c>
      <c r="B60" s="25">
        <v>240.72</v>
      </c>
      <c r="C60" s="256">
        <v>303.53000000000003</v>
      </c>
      <c r="D60" s="256">
        <v>1.4</v>
      </c>
      <c r="E60" s="256">
        <v>199.3</v>
      </c>
      <c r="F60" s="256">
        <v>162.61000000000001</v>
      </c>
      <c r="G60" s="256">
        <v>265.22999999999996</v>
      </c>
      <c r="H60" s="256">
        <v>74.89</v>
      </c>
      <c r="I60" s="256">
        <v>2.6999999999999997</v>
      </c>
      <c r="J60" s="3"/>
      <c r="K60" s="92" t="str">
        <f t="shared" si="223"/>
        <v/>
      </c>
      <c r="L60" s="3">
        <v>96321.399999999951</v>
      </c>
      <c r="M60" s="256">
        <v>139396.15999999995</v>
      </c>
      <c r="N60" s="256">
        <v>143871.70000000001</v>
      </c>
      <c r="O60" s="256">
        <v>165296.83000000013</v>
      </c>
      <c r="P60" s="256">
        <v>162972.80000000025</v>
      </c>
      <c r="Q60" s="256">
        <v>134613.07000000015</v>
      </c>
      <c r="R60" s="256">
        <v>111066.13999999998</v>
      </c>
      <c r="S60" s="256">
        <v>140486.95000000001</v>
      </c>
      <c r="T60" s="3"/>
      <c r="U60" s="92" t="str">
        <f t="shared" si="224"/>
        <v/>
      </c>
      <c r="W60" s="163" t="s">
        <v>89</v>
      </c>
      <c r="X60" s="25">
        <v>80.941000000000003</v>
      </c>
      <c r="Y60" s="256">
        <v>133.739</v>
      </c>
      <c r="Z60" s="256">
        <v>0.89600000000000013</v>
      </c>
      <c r="AA60" s="256">
        <v>99.911000000000001</v>
      </c>
      <c r="AB60" s="256">
        <v>62.055999999999997</v>
      </c>
      <c r="AC60" s="256">
        <v>42.978000000000009</v>
      </c>
      <c r="AD60" s="256">
        <v>73.328000000000003</v>
      </c>
      <c r="AE60" s="256">
        <v>7.7379999999999995</v>
      </c>
      <c r="AF60" s="3"/>
      <c r="AG60" s="92" t="str">
        <f t="shared" si="225"/>
        <v/>
      </c>
      <c r="AH60" s="3">
        <v>22777.257000000005</v>
      </c>
      <c r="AI60" s="256">
        <v>31524.350999999995</v>
      </c>
      <c r="AJ60" s="256">
        <v>36803.372000000003</v>
      </c>
      <c r="AK60" s="256">
        <v>39015.558000000005</v>
      </c>
      <c r="AL60" s="256">
        <v>41900.000000000029</v>
      </c>
      <c r="AM60" s="256">
        <v>32669.316000000006</v>
      </c>
      <c r="AN60" s="256">
        <v>30619.883999999991</v>
      </c>
      <c r="AO60" s="256">
        <v>36077.480999999985</v>
      </c>
      <c r="AP60" s="3"/>
      <c r="AQ60" s="92" t="str">
        <f t="shared" si="226"/>
        <v/>
      </c>
      <c r="AS60" s="183">
        <f t="shared" si="209"/>
        <v>3.3624543037554004</v>
      </c>
      <c r="AT60" s="259">
        <f t="shared" si="210"/>
        <v>4.4061213059664608</v>
      </c>
      <c r="AU60" s="259">
        <f t="shared" si="211"/>
        <v>6.4000000000000012</v>
      </c>
      <c r="AV60" s="259">
        <f t="shared" si="212"/>
        <v>5.0130958354239841</v>
      </c>
      <c r="AW60" s="259">
        <f t="shared" si="213"/>
        <v>3.816247463255642</v>
      </c>
      <c r="AX60" s="259">
        <f t="shared" si="214"/>
        <v>1.6204049315688276</v>
      </c>
      <c r="AY60" s="259">
        <f t="shared" si="215"/>
        <v>9.7914274268927759</v>
      </c>
      <c r="AZ60" s="259">
        <f t="shared" si="215"/>
        <v>28.659259259259258</v>
      </c>
      <c r="BA60" s="165" t="str">
        <f t="shared" si="231"/>
        <v/>
      </c>
      <c r="BB60" s="92" t="str">
        <f t="shared" si="228"/>
        <v/>
      </c>
      <c r="BC60" s="165">
        <f t="shared" si="216"/>
        <v>2.3647140718469641</v>
      </c>
      <c r="BD60" s="259">
        <f t="shared" si="217"/>
        <v>2.2614935016861302</v>
      </c>
      <c r="BE60" s="259">
        <f t="shared" si="218"/>
        <v>2.5580688905462297</v>
      </c>
      <c r="BF60" s="259">
        <f t="shared" si="219"/>
        <v>2.3603331049966276</v>
      </c>
      <c r="BG60" s="259">
        <f t="shared" si="220"/>
        <v>2.5709811698639262</v>
      </c>
      <c r="BH60" s="259">
        <f t="shared" si="221"/>
        <v>2.426905203187177</v>
      </c>
      <c r="BI60" s="259">
        <f t="shared" si="222"/>
        <v>2.7569053898875029</v>
      </c>
      <c r="BJ60" s="259">
        <f t="shared" si="222"/>
        <v>2.5680307672705531</v>
      </c>
      <c r="BK60" s="343" t="str">
        <f t="shared" si="229"/>
        <v/>
      </c>
      <c r="BL60" s="92" t="str">
        <f t="shared" si="230"/>
        <v/>
      </c>
      <c r="BN60" s="164">
        <f t="shared" si="207"/>
        <v>30546.55599999999</v>
      </c>
      <c r="BO60" s="164">
        <f t="shared" si="208"/>
        <v>0</v>
      </c>
    </row>
    <row r="61" spans="1:67" ht="20.100000000000001" customHeight="1" x14ac:dyDescent="0.25">
      <c r="A61" s="178" t="s">
        <v>90</v>
      </c>
      <c r="B61" s="25">
        <v>134.53000000000003</v>
      </c>
      <c r="C61" s="256">
        <v>176.85999999999999</v>
      </c>
      <c r="D61" s="256">
        <v>203.78999999999996</v>
      </c>
      <c r="E61" s="256">
        <v>75.959999999999994</v>
      </c>
      <c r="F61" s="256">
        <v>86.76</v>
      </c>
      <c r="G61" s="256">
        <v>338.64999999999992</v>
      </c>
      <c r="H61" s="256">
        <v>107.72999999999999</v>
      </c>
      <c r="I61" s="256">
        <v>189.56000000000003</v>
      </c>
      <c r="J61" s="3"/>
      <c r="K61" s="92" t="str">
        <f t="shared" si="223"/>
        <v/>
      </c>
      <c r="L61" s="3">
        <v>128709.03000000012</v>
      </c>
      <c r="M61" s="256">
        <v>150076.9599999999</v>
      </c>
      <c r="N61" s="256">
        <v>143385.01999999976</v>
      </c>
      <c r="O61" s="256">
        <v>130629.12999999999</v>
      </c>
      <c r="P61" s="256">
        <v>133047.13999999996</v>
      </c>
      <c r="Q61" s="256">
        <v>119520.93999999986</v>
      </c>
      <c r="R61" s="256">
        <v>122140.29999999996</v>
      </c>
      <c r="S61" s="256">
        <v>105739.01</v>
      </c>
      <c r="T61" s="3"/>
      <c r="U61" s="92" t="str">
        <f t="shared" si="224"/>
        <v/>
      </c>
      <c r="W61" s="163" t="s">
        <v>90</v>
      </c>
      <c r="X61" s="25">
        <v>62.047999999999995</v>
      </c>
      <c r="Y61" s="256">
        <v>49.418999999999997</v>
      </c>
      <c r="Z61" s="256">
        <v>115.30700000000002</v>
      </c>
      <c r="AA61" s="256">
        <v>48.548999999999999</v>
      </c>
      <c r="AB61" s="256">
        <v>60.350999999999999</v>
      </c>
      <c r="AC61" s="256">
        <v>250.62000000000003</v>
      </c>
      <c r="AD61" s="256">
        <v>66.029999999999987</v>
      </c>
      <c r="AE61" s="256">
        <v>58.631000000000007</v>
      </c>
      <c r="AF61" s="3"/>
      <c r="AG61" s="92" t="str">
        <f t="shared" si="225"/>
        <v/>
      </c>
      <c r="AH61" s="3">
        <v>25464.052000000007</v>
      </c>
      <c r="AI61" s="256">
        <v>29523.48000000001</v>
      </c>
      <c r="AJ61" s="256">
        <v>31498.723000000002</v>
      </c>
      <c r="AK61" s="256">
        <v>30997.326000000052</v>
      </c>
      <c r="AL61" s="256">
        <v>32940.034999999967</v>
      </c>
      <c r="AM61" s="256">
        <v>29831.125000000007</v>
      </c>
      <c r="AN61" s="256">
        <v>34512.415000000015</v>
      </c>
      <c r="AO61" s="256">
        <v>31146.678</v>
      </c>
      <c r="AP61" s="3"/>
      <c r="AQ61" s="92" t="str">
        <f t="shared" si="226"/>
        <v/>
      </c>
      <c r="AS61" s="183">
        <f>(X61/B61)*10</f>
        <v>4.6122054560321102</v>
      </c>
      <c r="AT61" s="259">
        <f>(Y61/C61)*10</f>
        <v>2.7942440348298092</v>
      </c>
      <c r="AU61" s="259">
        <f t="shared" ref="AU61:AW62" si="232">IF(Z61="","",(Z61/D61)*10)</f>
        <v>5.6581284655773123</v>
      </c>
      <c r="AV61" s="259">
        <f t="shared" si="232"/>
        <v>6.3913902053712492</v>
      </c>
      <c r="AW61" s="259">
        <f t="shared" si="232"/>
        <v>6.9560857538035954</v>
      </c>
      <c r="AX61" s="259">
        <f t="shared" ref="AX61:AX62" si="233">IF(AC61="","",(AC61/G61)*10)</f>
        <v>7.400561051232839</v>
      </c>
      <c r="AY61" s="259">
        <f t="shared" ref="AY61:AZ62" si="234">IF(AD61="","",(AD61/H61)*10)</f>
        <v>6.129211918685602</v>
      </c>
      <c r="AZ61" s="259">
        <f t="shared" si="234"/>
        <v>3.0930048533445875</v>
      </c>
      <c r="BA61" s="165" t="str">
        <f t="shared" si="231"/>
        <v/>
      </c>
      <c r="BB61" s="92" t="str">
        <f t="shared" si="228"/>
        <v/>
      </c>
      <c r="BC61" s="165">
        <f>(AH61/L61)*10</f>
        <v>1.9784200067392308</v>
      </c>
      <c r="BD61" s="259">
        <f>(AI61/M61)*10</f>
        <v>1.9672226836151285</v>
      </c>
      <c r="BE61" s="259">
        <f t="shared" ref="BE61:BG62" si="235">IF(AJ61="","",(AJ61/N61)*10)</f>
        <v>2.1967931517532344</v>
      </c>
      <c r="BF61" s="259">
        <f t="shared" si="235"/>
        <v>2.3729260081576027</v>
      </c>
      <c r="BG61" s="259">
        <f t="shared" si="235"/>
        <v>2.4758168420606395</v>
      </c>
      <c r="BH61" s="259">
        <f t="shared" ref="BH61:BH62" si="236">IF(AM61="","",(AM61/Q61)*10)</f>
        <v>2.4958910965727048</v>
      </c>
      <c r="BI61" s="259">
        <f t="shared" ref="BI61:BJ62" si="237">IF(AN61="","",(AN61/R61)*10)</f>
        <v>2.8256369928680405</v>
      </c>
      <c r="BJ61" s="259">
        <f t="shared" si="237"/>
        <v>2.9456184619091856</v>
      </c>
      <c r="BK61" s="343" t="str">
        <f t="shared" si="229"/>
        <v/>
      </c>
      <c r="BL61" s="92" t="str">
        <f t="shared" si="230"/>
        <v/>
      </c>
      <c r="BN61" s="164">
        <f t="shared" si="207"/>
        <v>34446.385000000017</v>
      </c>
      <c r="BO61" s="164">
        <f t="shared" si="208"/>
        <v>0</v>
      </c>
    </row>
    <row r="62" spans="1:67" ht="20.100000000000001" customHeight="1" thickBot="1" x14ac:dyDescent="0.3">
      <c r="A62" s="179" t="s">
        <v>91</v>
      </c>
      <c r="B62" s="28">
        <v>93.24</v>
      </c>
      <c r="C62" s="257">
        <v>124.46000000000001</v>
      </c>
      <c r="D62" s="257">
        <v>113.12</v>
      </c>
      <c r="E62" s="257">
        <v>110.57000000000001</v>
      </c>
      <c r="F62" s="257">
        <v>72.960000000000008</v>
      </c>
      <c r="G62" s="257">
        <v>208.45</v>
      </c>
      <c r="H62" s="257">
        <v>87.240000000000009</v>
      </c>
      <c r="I62" s="257">
        <v>106.97</v>
      </c>
      <c r="J62" s="180"/>
      <c r="K62" s="95" t="str">
        <f t="shared" si="223"/>
        <v/>
      </c>
      <c r="L62" s="180">
        <v>76422.39</v>
      </c>
      <c r="M62" s="257">
        <v>98632.750000000015</v>
      </c>
      <c r="N62" s="257">
        <v>93700.91999999994</v>
      </c>
      <c r="O62" s="257">
        <v>82943.079999999973</v>
      </c>
      <c r="P62" s="257">
        <v>100845.22000000002</v>
      </c>
      <c r="Q62" s="257">
        <v>82769.729999999952</v>
      </c>
      <c r="R62" s="257">
        <v>78074.199999999866</v>
      </c>
      <c r="S62" s="257">
        <v>92968.809999999954</v>
      </c>
      <c r="T62" s="180"/>
      <c r="U62" s="92" t="str">
        <f t="shared" si="224"/>
        <v/>
      </c>
      <c r="W62" s="166" t="s">
        <v>91</v>
      </c>
      <c r="X62" s="28">
        <v>30.416</v>
      </c>
      <c r="Y62" s="257">
        <v>47.312999999999995</v>
      </c>
      <c r="Z62" s="257">
        <v>23.595999999999997</v>
      </c>
      <c r="AA62" s="257">
        <v>78.717000000000013</v>
      </c>
      <c r="AB62" s="257">
        <v>56.821999999999996</v>
      </c>
      <c r="AC62" s="257">
        <v>94.972999999999999</v>
      </c>
      <c r="AD62" s="257">
        <v>72.218000000000018</v>
      </c>
      <c r="AE62" s="257">
        <v>81.169000000000011</v>
      </c>
      <c r="AF62" s="180"/>
      <c r="AG62" s="92" t="str">
        <f t="shared" si="225"/>
        <v/>
      </c>
      <c r="AH62" s="180">
        <v>15596.707000000013</v>
      </c>
      <c r="AI62" s="257">
        <v>18332.828999999987</v>
      </c>
      <c r="AJ62" s="257">
        <v>21648.361999999994</v>
      </c>
      <c r="AK62" s="257">
        <v>20693.550999999999</v>
      </c>
      <c r="AL62" s="257">
        <v>23770.443999999989</v>
      </c>
      <c r="AM62" s="257">
        <v>22065.902999999984</v>
      </c>
      <c r="AN62" s="257">
        <v>24906.735000000001</v>
      </c>
      <c r="AO62" s="257">
        <v>28049.714999999993</v>
      </c>
      <c r="AP62" s="180"/>
      <c r="AQ62" s="92" t="str">
        <f t="shared" si="226"/>
        <v/>
      </c>
      <c r="AS62" s="183">
        <f>(X62/B62)*10</f>
        <v>3.2621192621192625</v>
      </c>
      <c r="AT62" s="259">
        <f>(Y62/C62)*10</f>
        <v>3.8014623172103477</v>
      </c>
      <c r="AU62" s="259">
        <f t="shared" si="232"/>
        <v>2.0859264497878356</v>
      </c>
      <c r="AV62" s="259">
        <f t="shared" si="232"/>
        <v>7.1192005064664921</v>
      </c>
      <c r="AW62" s="259">
        <f t="shared" si="232"/>
        <v>7.7881030701754375</v>
      </c>
      <c r="AX62" s="259">
        <f t="shared" si="233"/>
        <v>4.5561525545694419</v>
      </c>
      <c r="AY62" s="259">
        <f t="shared" si="234"/>
        <v>8.2780834479596539</v>
      </c>
      <c r="AZ62" s="259">
        <f t="shared" si="234"/>
        <v>7.588015331401329</v>
      </c>
      <c r="BA62" s="165" t="str">
        <f t="shared" si="231"/>
        <v/>
      </c>
      <c r="BB62" s="92" t="str">
        <f t="shared" si="228"/>
        <v/>
      </c>
      <c r="BC62" s="165">
        <f>(AH62/L62)*10</f>
        <v>2.0408556968710365</v>
      </c>
      <c r="BD62" s="259">
        <f>(AI62/M62)*10</f>
        <v>1.8586959199657298</v>
      </c>
      <c r="BE62" s="259">
        <f t="shared" si="235"/>
        <v>2.3103681372605527</v>
      </c>
      <c r="BF62" s="259">
        <f t="shared" si="235"/>
        <v>2.494909882777443</v>
      </c>
      <c r="BG62" s="259">
        <f t="shared" si="235"/>
        <v>2.357121537342076</v>
      </c>
      <c r="BH62" s="259">
        <f t="shared" si="236"/>
        <v>2.6659387435479127</v>
      </c>
      <c r="BI62" s="259">
        <f t="shared" si="237"/>
        <v>3.1901364343150544</v>
      </c>
      <c r="BJ62" s="259">
        <f t="shared" si="237"/>
        <v>3.0171102545036348</v>
      </c>
      <c r="BK62" s="165" t="str">
        <f t="shared" si="229"/>
        <v/>
      </c>
      <c r="BL62" s="92" t="str">
        <f t="shared" si="230"/>
        <v/>
      </c>
      <c r="BN62" s="164">
        <f t="shared" si="207"/>
        <v>24834.517</v>
      </c>
      <c r="BO62" s="164">
        <f t="shared" si="208"/>
        <v>0</v>
      </c>
    </row>
    <row r="63" spans="1:67" ht="20.100000000000001" customHeight="1" thickBot="1" x14ac:dyDescent="0.3">
      <c r="A63" s="279" t="s">
        <v>128</v>
      </c>
      <c r="B63" s="280">
        <f>SUM(B51:B62)</f>
        <v>2743.56</v>
      </c>
      <c r="C63" s="281">
        <f t="shared" ref="C63:I63" si="238">SUM(C51:C62)</f>
        <v>2573.9700000000003</v>
      </c>
      <c r="D63" s="281">
        <f t="shared" si="238"/>
        <v>3093.1899999999996</v>
      </c>
      <c r="E63" s="281">
        <f t="shared" si="238"/>
        <v>3236.6499999999996</v>
      </c>
      <c r="F63" s="281">
        <f t="shared" si="238"/>
        <v>2587.84</v>
      </c>
      <c r="G63" s="281">
        <f t="shared" si="238"/>
        <v>3019.55</v>
      </c>
      <c r="H63" s="281">
        <f t="shared" si="238"/>
        <v>2289.8599999999997</v>
      </c>
      <c r="I63" s="281">
        <f t="shared" si="238"/>
        <v>1443.8700000000001</v>
      </c>
      <c r="J63" s="282">
        <f>IF(J53="","",SUM(J51:J62))</f>
        <v>363.4</v>
      </c>
      <c r="K63" s="104">
        <f t="shared" si="223"/>
        <v>-0.74831529154286758</v>
      </c>
      <c r="L63" s="282">
        <f>SUM(L51:L62)</f>
        <v>1169494.56</v>
      </c>
      <c r="M63" s="281">
        <f t="shared" ref="M63:S63" si="239">SUM(M51:M62)</f>
        <v>1396777.8300000003</v>
      </c>
      <c r="N63" s="281">
        <f t="shared" si="239"/>
        <v>1496007.3299999994</v>
      </c>
      <c r="O63" s="281">
        <f t="shared" si="239"/>
        <v>1402563.3800000001</v>
      </c>
      <c r="P63" s="281">
        <f t="shared" si="239"/>
        <v>1451677.5899999996</v>
      </c>
      <c r="Q63" s="281">
        <f t="shared" si="239"/>
        <v>1395666.61</v>
      </c>
      <c r="R63" s="281">
        <f t="shared" si="239"/>
        <v>1132753.4099999997</v>
      </c>
      <c r="S63" s="281">
        <f t="shared" si="239"/>
        <v>1304915.4399999995</v>
      </c>
      <c r="T63" s="282">
        <f>SUM(T51:T62)</f>
        <v>290941.27999999991</v>
      </c>
      <c r="U63" s="104">
        <f t="shared" si="224"/>
        <v>-0.77704204342926619</v>
      </c>
      <c r="W63" s="163"/>
      <c r="X63" s="280">
        <f>SUM(X51:X62)</f>
        <v>899.43600000000015</v>
      </c>
      <c r="Y63" s="281">
        <f>SUM(Y51:Y62)</f>
        <v>1170.3490000000002</v>
      </c>
      <c r="Z63" s="281">
        <f t="shared" ref="Z63:AE63" si="240">SUM(Z51:Z62)</f>
        <v>1022.7370000000001</v>
      </c>
      <c r="AA63" s="281">
        <f t="shared" si="240"/>
        <v>1030.066</v>
      </c>
      <c r="AB63" s="281">
        <f t="shared" si="240"/>
        <v>1010.02</v>
      </c>
      <c r="AC63" s="281">
        <f t="shared" si="240"/>
        <v>1183.202</v>
      </c>
      <c r="AD63" s="281">
        <f t="shared" si="240"/>
        <v>1121.55</v>
      </c>
      <c r="AE63" s="281">
        <f t="shared" si="240"/>
        <v>1027.1999999999998</v>
      </c>
      <c r="AF63" s="281">
        <f>IF(AF53="","",SUM(AF64:AF67))</f>
        <v>307.45100000000002</v>
      </c>
      <c r="AG63" s="104">
        <f t="shared" si="225"/>
        <v>-0.70069022585669771</v>
      </c>
      <c r="AH63" s="282">
        <f>SUM(AH51:AH62)</f>
        <v>228223.55300000007</v>
      </c>
      <c r="AI63" s="281">
        <f>SUM(AI51:AI62)</f>
        <v>265930.68799999997</v>
      </c>
      <c r="AJ63" s="281">
        <f t="shared" ref="AJ63:AO63" si="241">SUM(AJ51:AJ62)</f>
        <v>297441.74100000004</v>
      </c>
      <c r="AK63" s="281">
        <f t="shared" si="241"/>
        <v>313195.50799999997</v>
      </c>
      <c r="AL63" s="281">
        <f t="shared" si="241"/>
        <v>319331.63400000008</v>
      </c>
      <c r="AM63" s="281">
        <f t="shared" si="241"/>
        <v>313646.51399999997</v>
      </c>
      <c r="AN63" s="281">
        <f t="shared" si="241"/>
        <v>292733.26400000002</v>
      </c>
      <c r="AO63" s="281">
        <f t="shared" si="241"/>
        <v>336060.60700000002</v>
      </c>
      <c r="AP63" s="289">
        <f>IF(AP53="","",SUM(AP64:AP67))</f>
        <v>76352.098000000042</v>
      </c>
      <c r="AQ63" s="104">
        <f t="shared" si="226"/>
        <v>-0.77280259450343713</v>
      </c>
      <c r="AS63" s="285">
        <f t="shared" ref="AS63" si="242">(X63/B63)*10</f>
        <v>3.2783536718715833</v>
      </c>
      <c r="AT63" s="286">
        <f t="shared" ref="AT63" si="243">(Y63/C63)*10</f>
        <v>4.5468634055563975</v>
      </c>
      <c r="AU63" s="286">
        <f t="shared" ref="AU63" si="244">IF(Z63="","",(Z63/D63)*10)</f>
        <v>3.3064150601805906</v>
      </c>
      <c r="AV63" s="286">
        <f t="shared" ref="AV63" si="245">IF(AA63="","",(AA63/E63)*10)</f>
        <v>3.1825066040504844</v>
      </c>
      <c r="AW63" s="286">
        <f t="shared" ref="AW63" si="246">IF(AB63="","",(AB63/F63)*10)</f>
        <v>3.9029460863113634</v>
      </c>
      <c r="AX63" s="286">
        <f t="shared" ref="AX63" si="247">IF(AC63="","",(AC63/G63)*10)</f>
        <v>3.9184712953916971</v>
      </c>
      <c r="AY63" s="286">
        <f t="shared" ref="AY63:AZ63" si="248">IF(AD63="","",(AD63/H63)*10)</f>
        <v>4.8978976880682668</v>
      </c>
      <c r="AZ63" s="286">
        <f t="shared" si="248"/>
        <v>7.1142138835213675</v>
      </c>
      <c r="BA63" s="287">
        <f t="shared" ref="BA63" si="249">IF(J63="","",(AF63/J63)*10)</f>
        <v>8.4604017611447464</v>
      </c>
      <c r="BB63" s="104">
        <f t="shared" si="228"/>
        <v>0.18922510619782601</v>
      </c>
      <c r="BC63" s="287">
        <f t="shared" ref="BC63" si="250">(AH63/L63)*10</f>
        <v>1.9514716938914198</v>
      </c>
      <c r="BD63" s="286">
        <f t="shared" ref="BD63" si="251">(AI63/M63)*10</f>
        <v>1.9038868049616731</v>
      </c>
      <c r="BE63" s="286">
        <f t="shared" ref="BE63" si="252">IF(AJ63="","",(AJ63/N63)*10)</f>
        <v>1.9882371899875662</v>
      </c>
      <c r="BF63" s="286">
        <f t="shared" ref="BF63" si="253">IF(AK63="","",(AK63/O63)*10)</f>
        <v>2.23302213979093</v>
      </c>
      <c r="BG63" s="286">
        <f t="shared" ref="BG63" si="254">IF(AL63="","",(AL63/P63)*10)</f>
        <v>2.1997421204249639</v>
      </c>
      <c r="BH63" s="286">
        <f t="shared" ref="BH63" si="255">IF(AM63="","",(AM63/Q63)*10)</f>
        <v>2.2472882259467393</v>
      </c>
      <c r="BI63" s="286">
        <f t="shared" ref="BI63:BJ63" si="256">IF(AN63="","",(AN63/R63)*10)</f>
        <v>2.5842629244435478</v>
      </c>
      <c r="BJ63" s="286">
        <f t="shared" si="256"/>
        <v>2.5753439395276079</v>
      </c>
      <c r="BK63" s="182">
        <f t="shared" si="229"/>
        <v>2.6243129885178229</v>
      </c>
      <c r="BL63" s="104">
        <f t="shared" si="230"/>
        <v>1.9014566652094386E-2</v>
      </c>
      <c r="BN63" s="164"/>
      <c r="BO63" s="164"/>
    </row>
    <row r="64" spans="1:67" ht="20.100000000000001" customHeight="1" x14ac:dyDescent="0.25">
      <c r="A64" s="178" t="s">
        <v>92</v>
      </c>
      <c r="B64" s="25">
        <f>SUM(B51:B53)</f>
        <v>510.83</v>
      </c>
      <c r="C64" s="256">
        <f>SUM(C51:C53)</f>
        <v>1024.79</v>
      </c>
      <c r="D64" s="256">
        <f>SUM(D51:D53)</f>
        <v>450.64</v>
      </c>
      <c r="E64" s="256">
        <f t="shared" ref="E64:F64" si="257">SUM(E51:E53)</f>
        <v>1578.6399999999999</v>
      </c>
      <c r="F64" s="256">
        <f t="shared" si="257"/>
        <v>623.19000000000005</v>
      </c>
      <c r="G64" s="256">
        <f t="shared" ref="G64:H64" si="258">SUM(G51:G53)</f>
        <v>256.62</v>
      </c>
      <c r="H64" s="256">
        <f t="shared" si="258"/>
        <v>278.10999999999996</v>
      </c>
      <c r="I64" s="256">
        <f t="shared" ref="I64" si="259">SUM(I51:I53)</f>
        <v>682.05000000000007</v>
      </c>
      <c r="J64" s="3">
        <f>IF(J53="","",SUM(J51:J53))</f>
        <v>363.4</v>
      </c>
      <c r="K64" s="104">
        <f t="shared" si="223"/>
        <v>-0.46719448720768281</v>
      </c>
      <c r="L64" s="3">
        <f>SUM(L51:L53)</f>
        <v>234491.43</v>
      </c>
      <c r="M64" s="256">
        <f>SUM(M51:M53)</f>
        <v>268123.53000000009</v>
      </c>
      <c r="N64" s="256">
        <f>SUM(N51:N53)</f>
        <v>341123.42000000004</v>
      </c>
      <c r="O64" s="256">
        <f t="shared" ref="O64:P64" si="260">SUM(O51:O53)</f>
        <v>307586.39999999991</v>
      </c>
      <c r="P64" s="256">
        <f t="shared" si="260"/>
        <v>312002.81999999983</v>
      </c>
      <c r="Q64" s="256">
        <f t="shared" ref="Q64:R64" si="261">SUM(Q51:Q53)</f>
        <v>314085.74999999994</v>
      </c>
      <c r="R64" s="256">
        <f t="shared" si="261"/>
        <v>225185.66999999993</v>
      </c>
      <c r="S64" s="256">
        <f t="shared" ref="S64" si="262">SUM(S51:S53)</f>
        <v>291429.5</v>
      </c>
      <c r="T64" s="3">
        <f>IF(T53="","",SUM(T51:T53))</f>
        <v>290941.27999999991</v>
      </c>
      <c r="U64" s="104">
        <f t="shared" si="224"/>
        <v>-1.6752593680464348E-3</v>
      </c>
      <c r="W64" s="162" t="s">
        <v>92</v>
      </c>
      <c r="X64" s="25">
        <f>SUM(X51:X53)</f>
        <v>176.74100000000001</v>
      </c>
      <c r="Y64" s="255">
        <f t="shared" ref="Y64:AD64" si="263">SUM(Y51:Y53)</f>
        <v>391.447</v>
      </c>
      <c r="Z64" s="255">
        <f t="shared" si="263"/>
        <v>211.98399999999998</v>
      </c>
      <c r="AA64" s="255">
        <f t="shared" si="263"/>
        <v>232.916</v>
      </c>
      <c r="AB64" s="255">
        <f t="shared" si="263"/>
        <v>266.57599999999996</v>
      </c>
      <c r="AC64" s="255">
        <f t="shared" si="263"/>
        <v>129.57999999999998</v>
      </c>
      <c r="AD64" s="255">
        <f t="shared" si="263"/>
        <v>229.95</v>
      </c>
      <c r="AE64" s="255">
        <f t="shared" ref="AE64" si="264">SUM(AE51:AE53)</f>
        <v>393.07100000000003</v>
      </c>
      <c r="AF64" s="3">
        <f>IF(AF53="","",SUM(AF51:AF53))</f>
        <v>307.45100000000002</v>
      </c>
      <c r="AG64" s="104">
        <f t="shared" si="225"/>
        <v>-0.21782324312910389</v>
      </c>
      <c r="AH64" s="3">
        <f>SUM(AH51:AH53)</f>
        <v>45609.39</v>
      </c>
      <c r="AI64" s="256">
        <f>SUM(AI51:AI53)</f>
        <v>53062.921000000002</v>
      </c>
      <c r="AJ64" s="256">
        <f>SUM(AJ51:AJ53)</f>
        <v>61321.651000000027</v>
      </c>
      <c r="AK64" s="256">
        <f>SUM(AK51:AK53)</f>
        <v>63351.315999999992</v>
      </c>
      <c r="AL64" s="256">
        <f t="shared" ref="AL64" si="265">SUM(AL51:AL53)</f>
        <v>61448.611999999994</v>
      </c>
      <c r="AM64" s="256">
        <f t="shared" ref="AM64:AN64" si="266">SUM(AM51:AM53)</f>
        <v>65590.697999999975</v>
      </c>
      <c r="AN64" s="256">
        <f t="shared" si="266"/>
        <v>58605.806999999979</v>
      </c>
      <c r="AO64" s="256">
        <f t="shared" ref="AO64" si="267">SUM(AO51:AO53)</f>
        <v>74105.049999999959</v>
      </c>
      <c r="AP64" s="3">
        <f>IF(AP53="","",SUM(AP51:AP53))</f>
        <v>76352.098000000042</v>
      </c>
      <c r="AQ64" s="104">
        <f t="shared" si="226"/>
        <v>3.0322467901986217E-2</v>
      </c>
      <c r="AS64" s="181">
        <f t="shared" ref="AS64:AW66" si="268">(X64/B64)*10</f>
        <v>3.4598790204177519</v>
      </c>
      <c r="AT64" s="258">
        <f t="shared" si="268"/>
        <v>3.819777710555333</v>
      </c>
      <c r="AU64" s="258">
        <f t="shared" si="268"/>
        <v>4.7040653293094268</v>
      </c>
      <c r="AV64" s="258">
        <f t="shared" si="268"/>
        <v>1.4754218821263874</v>
      </c>
      <c r="AW64" s="258">
        <f t="shared" si="268"/>
        <v>4.2776039410131732</v>
      </c>
      <c r="AX64" s="258">
        <f t="shared" ref="AX64:AX66" si="269">(AC64/G64)*10</f>
        <v>5.0494895175746235</v>
      </c>
      <c r="AY64" s="258">
        <f t="shared" ref="AY64:AZ66" si="270">(AD64/H64)*10</f>
        <v>8.2683110999244906</v>
      </c>
      <c r="AZ64" s="258">
        <f t="shared" si="270"/>
        <v>5.7630818854922659</v>
      </c>
      <c r="BA64" s="182">
        <f t="shared" si="231"/>
        <v>8.4604017611447464</v>
      </c>
      <c r="BB64" s="104">
        <f t="shared" si="228"/>
        <v>0.46803427909684875</v>
      </c>
      <c r="BC64" s="182">
        <f t="shared" ref="BC64:BG66" si="271">(AH64/L64)*10</f>
        <v>1.9450344091466372</v>
      </c>
      <c r="BD64" s="258">
        <f t="shared" si="271"/>
        <v>1.9790475308153666</v>
      </c>
      <c r="BE64" s="258">
        <f t="shared" si="271"/>
        <v>1.7976382565582869</v>
      </c>
      <c r="BF64" s="258">
        <f t="shared" si="271"/>
        <v>2.0596266935079059</v>
      </c>
      <c r="BG64" s="258">
        <f t="shared" si="271"/>
        <v>1.9694889937212756</v>
      </c>
      <c r="BH64" s="258">
        <f t="shared" ref="BH64:BH66" si="272">(AM64/Q64)*10</f>
        <v>2.0883054388809423</v>
      </c>
      <c r="BI64" s="258">
        <f t="shared" ref="BI64:BJ66" si="273">(AN64/R64)*10</f>
        <v>2.6025549050257064</v>
      </c>
      <c r="BJ64" s="258">
        <f t="shared" si="273"/>
        <v>2.5428122410394267</v>
      </c>
      <c r="BK64" s="345">
        <f t="shared" si="229"/>
        <v>2.6243129885178229</v>
      </c>
      <c r="BL64" s="104">
        <f t="shared" si="230"/>
        <v>3.2051421714519156E-2</v>
      </c>
    </row>
    <row r="65" spans="1:64" ht="20.100000000000001" customHeight="1" x14ac:dyDescent="0.25">
      <c r="A65" s="178" t="s">
        <v>93</v>
      </c>
      <c r="B65" s="25">
        <f>SUM(B54:B56)</f>
        <v>652.52</v>
      </c>
      <c r="C65" s="256">
        <f>SUM(C54:C56)</f>
        <v>482.78000000000003</v>
      </c>
      <c r="D65" s="256">
        <f>SUM(D54:D56)</f>
        <v>1177.5499999999997</v>
      </c>
      <c r="E65" s="256">
        <f t="shared" ref="E65:F65" si="274">SUM(E54:E56)</f>
        <v>639.50999999999988</v>
      </c>
      <c r="F65" s="256">
        <f t="shared" si="274"/>
        <v>1211.1999999999998</v>
      </c>
      <c r="G65" s="256">
        <f t="shared" ref="G65:H65" si="275">SUM(G54:G56)</f>
        <v>771.18000000000006</v>
      </c>
      <c r="H65" s="256">
        <f t="shared" si="275"/>
        <v>1169.0899999999999</v>
      </c>
      <c r="I65" s="256">
        <f t="shared" ref="I65" si="276">SUM(I54:I56)</f>
        <v>131.77999999999997</v>
      </c>
      <c r="J65" s="3" t="str">
        <f>IF(J56="","",SUM(J54:J56))</f>
        <v/>
      </c>
      <c r="K65" s="92" t="str">
        <f t="shared" si="223"/>
        <v/>
      </c>
      <c r="L65" s="3">
        <f>SUM(L54:L56)</f>
        <v>270632.65000000014</v>
      </c>
      <c r="M65" s="256">
        <f>SUM(M54:M56)</f>
        <v>330331.44000000012</v>
      </c>
      <c r="N65" s="256">
        <f>SUM(N54:N56)</f>
        <v>371262.24999999988</v>
      </c>
      <c r="O65" s="256">
        <f t="shared" ref="O65:P65" si="277">SUM(O54:O56)</f>
        <v>341280.04000000004</v>
      </c>
      <c r="P65" s="256">
        <f t="shared" si="277"/>
        <v>330986.2099999999</v>
      </c>
      <c r="Q65" s="256">
        <f t="shared" ref="Q65:R65" si="278">SUM(Q54:Q56)</f>
        <v>352389.62000000011</v>
      </c>
      <c r="R65" s="256">
        <f t="shared" si="278"/>
        <v>271380.71999999986</v>
      </c>
      <c r="S65" s="256">
        <f t="shared" ref="S65" si="279">SUM(S54:S56)</f>
        <v>338303.78999999969</v>
      </c>
      <c r="T65" s="3" t="str">
        <f>IF(T56="","",SUM(T54:T56))</f>
        <v/>
      </c>
      <c r="U65" s="92" t="str">
        <f t="shared" si="224"/>
        <v/>
      </c>
      <c r="W65" s="163" t="s">
        <v>93</v>
      </c>
      <c r="X65" s="25">
        <f>SUM(X54:X56)</f>
        <v>172.44200000000001</v>
      </c>
      <c r="Y65" s="256">
        <f t="shared" ref="Y65:AD65" si="280">SUM(Y54:Y56)</f>
        <v>186.90999999999997</v>
      </c>
      <c r="Z65" s="256">
        <f t="shared" si="280"/>
        <v>317.54300000000001</v>
      </c>
      <c r="AA65" s="256">
        <f t="shared" si="280"/>
        <v>273.15200000000004</v>
      </c>
      <c r="AB65" s="256">
        <f t="shared" si="280"/>
        <v>274.7589999999999</v>
      </c>
      <c r="AC65" s="256">
        <f t="shared" si="280"/>
        <v>324.92199999999997</v>
      </c>
      <c r="AD65" s="256">
        <f t="shared" si="280"/>
        <v>316.45400000000001</v>
      </c>
      <c r="AE65" s="256">
        <f t="shared" ref="AE65" si="281">SUM(AE54:AE56)</f>
        <v>218.61900000000003</v>
      </c>
      <c r="AF65" s="3" t="str">
        <f>IF(AF56="","",SUM(AF54:AF56))</f>
        <v/>
      </c>
      <c r="AG65" s="92" t="str">
        <f t="shared" si="225"/>
        <v/>
      </c>
      <c r="AH65" s="3">
        <f>SUM(AH54:AH56)</f>
        <v>52069.507000000012</v>
      </c>
      <c r="AI65" s="256">
        <f>SUM(AI54:AI56)</f>
        <v>57799.210999999981</v>
      </c>
      <c r="AJ65" s="256">
        <f>SUM(AJ54:AJ56)</f>
        <v>67284.703999999983</v>
      </c>
      <c r="AK65" s="256">
        <f>SUM(AK54:AK56)</f>
        <v>68302.889999999985</v>
      </c>
      <c r="AL65" s="256">
        <f t="shared" ref="AL65" si="282">SUM(AL54:AL56)</f>
        <v>68997.127000000022</v>
      </c>
      <c r="AM65" s="256">
        <f t="shared" ref="AM65:AN65" si="283">SUM(AM54:AM56)</f>
        <v>75648.96299999996</v>
      </c>
      <c r="AN65" s="256">
        <f t="shared" si="283"/>
        <v>65332.478000000025</v>
      </c>
      <c r="AO65" s="256">
        <f t="shared" ref="AO65" si="284">SUM(AO54:AO56)</f>
        <v>80288.612000000037</v>
      </c>
      <c r="AP65" s="3" t="str">
        <f>IF(AP56="","",SUM(AP54:AP56))</f>
        <v/>
      </c>
      <c r="AQ65" s="92" t="str">
        <f t="shared" si="226"/>
        <v/>
      </c>
      <c r="AS65" s="183">
        <f t="shared" si="268"/>
        <v>2.6427082694783306</v>
      </c>
      <c r="AT65" s="259">
        <f t="shared" si="268"/>
        <v>3.8715356891337658</v>
      </c>
      <c r="AU65" s="259">
        <f t="shared" si="268"/>
        <v>2.6966413315782778</v>
      </c>
      <c r="AV65" s="259">
        <f t="shared" si="268"/>
        <v>4.2712701912401698</v>
      </c>
      <c r="AW65" s="259">
        <f t="shared" si="268"/>
        <v>2.2684857992073972</v>
      </c>
      <c r="AX65" s="259">
        <f t="shared" si="269"/>
        <v>4.2133094737934069</v>
      </c>
      <c r="AY65" s="259">
        <f t="shared" si="270"/>
        <v>2.7068403630173901</v>
      </c>
      <c r="AZ65" s="259">
        <f t="shared" si="270"/>
        <v>16.589694946122332</v>
      </c>
      <c r="BA65" s="165" t="str">
        <f t="shared" si="231"/>
        <v/>
      </c>
      <c r="BB65" s="92" t="str">
        <f t="shared" si="228"/>
        <v/>
      </c>
      <c r="BC65" s="165">
        <f t="shared" si="271"/>
        <v>1.9239920608248851</v>
      </c>
      <c r="BD65" s="259">
        <f t="shared" si="271"/>
        <v>1.7497338733485361</v>
      </c>
      <c r="BE65" s="259">
        <f t="shared" si="271"/>
        <v>1.8123227987763368</v>
      </c>
      <c r="BF65" s="259">
        <f t="shared" si="271"/>
        <v>2.0013737105750451</v>
      </c>
      <c r="BG65" s="259">
        <f t="shared" si="271"/>
        <v>2.0845921949437121</v>
      </c>
      <c r="BH65" s="259">
        <f t="shared" si="272"/>
        <v>2.1467420918924893</v>
      </c>
      <c r="BI65" s="259">
        <f t="shared" si="273"/>
        <v>2.4074104453698868</v>
      </c>
      <c r="BJ65" s="259">
        <f t="shared" si="273"/>
        <v>2.3732696580195012</v>
      </c>
      <c r="BK65" s="344" t="str">
        <f t="shared" si="229"/>
        <v/>
      </c>
      <c r="BL65" s="92" t="str">
        <f t="shared" si="230"/>
        <v/>
      </c>
    </row>
    <row r="66" spans="1:64" ht="20.100000000000001" customHeight="1" x14ac:dyDescent="0.25">
      <c r="A66" s="178" t="s">
        <v>94</v>
      </c>
      <c r="B66" s="25">
        <f>SUM(B57:B59)</f>
        <v>1111.72</v>
      </c>
      <c r="C66" s="256">
        <f>SUM(C57:C59)</f>
        <v>461.55</v>
      </c>
      <c r="D66" s="256">
        <f>SUM(D57:D59)</f>
        <v>1146.69</v>
      </c>
      <c r="E66" s="256">
        <f t="shared" ref="E66:F66" si="285">SUM(E57:E59)</f>
        <v>632.67000000000007</v>
      </c>
      <c r="F66" s="256">
        <f t="shared" si="285"/>
        <v>431.12000000000012</v>
      </c>
      <c r="G66" s="256">
        <f t="shared" ref="G66:H66" si="286">SUM(G57:G59)</f>
        <v>1179.42</v>
      </c>
      <c r="H66" s="256">
        <f t="shared" si="286"/>
        <v>572.79999999999995</v>
      </c>
      <c r="I66" s="256">
        <f t="shared" ref="I66" si="287">SUM(I57:I59)</f>
        <v>330.81000000000006</v>
      </c>
      <c r="J66" s="3" t="str">
        <f>IF(J59="","",SUM(J57:J59))</f>
        <v/>
      </c>
      <c r="K66" s="92" t="str">
        <f t="shared" si="223"/>
        <v/>
      </c>
      <c r="L66" s="3">
        <f>SUM(L57:L59)</f>
        <v>362917.66000000003</v>
      </c>
      <c r="M66" s="256">
        <f>SUM(M57:M59)</f>
        <v>410216.99000000011</v>
      </c>
      <c r="N66" s="256">
        <f>SUM(N57:N59)</f>
        <v>402664.01999999979</v>
      </c>
      <c r="O66" s="256">
        <f t="shared" ref="O66:P66" si="288">SUM(O57:O59)</f>
        <v>374827.90000000014</v>
      </c>
      <c r="P66" s="256">
        <f t="shared" si="288"/>
        <v>411823.39999999991</v>
      </c>
      <c r="Q66" s="256">
        <f t="shared" ref="Q66:R66" si="289">SUM(Q57:Q59)</f>
        <v>392287.49999999988</v>
      </c>
      <c r="R66" s="256">
        <f t="shared" si="289"/>
        <v>324906.37999999989</v>
      </c>
      <c r="S66" s="256">
        <f t="shared" ref="S66" si="290">SUM(S57:S59)</f>
        <v>335987.37999999989</v>
      </c>
      <c r="T66" s="3" t="str">
        <f>IF(T59="","",SUM(T57:T59))</f>
        <v/>
      </c>
      <c r="U66" s="92" t="str">
        <f t="shared" si="224"/>
        <v/>
      </c>
      <c r="W66" s="163" t="s">
        <v>94</v>
      </c>
      <c r="X66" s="25">
        <f>SUM(X57:X59)</f>
        <v>376.84800000000001</v>
      </c>
      <c r="Y66" s="256">
        <f t="shared" ref="Y66:AD66" si="291">SUM(Y57:Y59)</f>
        <v>361.52099999999996</v>
      </c>
      <c r="Z66" s="256">
        <f t="shared" si="291"/>
        <v>353.411</v>
      </c>
      <c r="AA66" s="256">
        <f t="shared" si="291"/>
        <v>296.82099999999997</v>
      </c>
      <c r="AB66" s="256">
        <f t="shared" si="291"/>
        <v>289.45600000000002</v>
      </c>
      <c r="AC66" s="256">
        <f t="shared" si="291"/>
        <v>340.12899999999996</v>
      </c>
      <c r="AD66" s="256">
        <f t="shared" si="291"/>
        <v>363.57</v>
      </c>
      <c r="AE66" s="256">
        <f t="shared" ref="AE66" si="292">SUM(AE57:AE59)</f>
        <v>267.97200000000004</v>
      </c>
      <c r="AF66" s="3" t="str">
        <f>IF(AF59="","",SUM(AF57:AF59))</f>
        <v/>
      </c>
      <c r="AG66" s="92" t="str">
        <f t="shared" si="225"/>
        <v/>
      </c>
      <c r="AH66" s="3">
        <f>SUM(AH57:AH59)</f>
        <v>66706.640000000043</v>
      </c>
      <c r="AI66" s="256">
        <f>SUM(AI57:AI59)</f>
        <v>75687.896000000008</v>
      </c>
      <c r="AJ66" s="256">
        <f>SUM(AJ57:AJ59)</f>
        <v>78884.929000000004</v>
      </c>
      <c r="AK66" s="256">
        <f>SUM(AK57:AK59)</f>
        <v>90834.866999999969</v>
      </c>
      <c r="AL66" s="256">
        <f t="shared" ref="AL66" si="293">SUM(AL57:AL59)</f>
        <v>90275.416000000056</v>
      </c>
      <c r="AM66" s="256">
        <f t="shared" ref="AM66:AN66" si="294">SUM(AM57:AM59)</f>
        <v>87840.50900000002</v>
      </c>
      <c r="AN66" s="256">
        <f t="shared" si="294"/>
        <v>78755.945000000007</v>
      </c>
      <c r="AO66" s="256">
        <f t="shared" ref="AO66" si="295">SUM(AO57:AO59)</f>
        <v>86393.071000000054</v>
      </c>
      <c r="AP66" s="3" t="str">
        <f>IF(AP59="","",SUM(AP57:AP59))</f>
        <v/>
      </c>
      <c r="AQ66" s="92" t="str">
        <f t="shared" si="226"/>
        <v/>
      </c>
      <c r="AS66" s="183">
        <f t="shared" si="268"/>
        <v>3.3897744036268125</v>
      </c>
      <c r="AT66" s="259">
        <f t="shared" si="268"/>
        <v>7.8327591810204735</v>
      </c>
      <c r="AU66" s="259">
        <f t="shared" si="268"/>
        <v>3.0820099590996692</v>
      </c>
      <c r="AV66" s="259">
        <f t="shared" si="268"/>
        <v>4.691561161426967</v>
      </c>
      <c r="AW66" s="259">
        <f t="shared" si="268"/>
        <v>6.7140471330488012</v>
      </c>
      <c r="AX66" s="259">
        <f t="shared" si="269"/>
        <v>2.883866646317681</v>
      </c>
      <c r="AY66" s="259">
        <f t="shared" si="270"/>
        <v>6.3472416201117321</v>
      </c>
      <c r="AZ66" s="259">
        <f t="shared" si="270"/>
        <v>8.1004806384329378</v>
      </c>
      <c r="BA66" s="165" t="str">
        <f t="shared" si="231"/>
        <v/>
      </c>
      <c r="BB66" s="92" t="str">
        <f t="shared" si="228"/>
        <v/>
      </c>
      <c r="BC66" s="165">
        <f t="shared" si="271"/>
        <v>1.8380654168220978</v>
      </c>
      <c r="BD66" s="259">
        <f t="shared" si="271"/>
        <v>1.8450697519866253</v>
      </c>
      <c r="BE66" s="259">
        <f t="shared" si="271"/>
        <v>1.959075682997454</v>
      </c>
      <c r="BF66" s="259">
        <f t="shared" si="271"/>
        <v>2.4233752876986996</v>
      </c>
      <c r="BG66" s="259">
        <f t="shared" si="271"/>
        <v>2.1920904931579916</v>
      </c>
      <c r="BH66" s="259">
        <f t="shared" si="272"/>
        <v>2.2391870503138653</v>
      </c>
      <c r="BI66" s="259">
        <f t="shared" si="273"/>
        <v>2.423958095251932</v>
      </c>
      <c r="BJ66" s="259">
        <f t="shared" si="273"/>
        <v>2.5713189287050033</v>
      </c>
      <c r="BK66" s="344" t="str">
        <f t="shared" si="229"/>
        <v/>
      </c>
      <c r="BL66" s="92" t="str">
        <f t="shared" si="230"/>
        <v/>
      </c>
    </row>
    <row r="67" spans="1:64" ht="20.100000000000001" customHeight="1" thickBot="1" x14ac:dyDescent="0.3">
      <c r="A67" s="179" t="s">
        <v>95</v>
      </c>
      <c r="B67" s="28">
        <f>SUM(B60:B62)</f>
        <v>468.49</v>
      </c>
      <c r="C67" s="257">
        <f>SUM(C60:C62)</f>
        <v>604.85</v>
      </c>
      <c r="D67" s="257">
        <f>IF(D62="","",SUM(D60:D62))</f>
        <v>318.30999999999995</v>
      </c>
      <c r="E67" s="257">
        <f t="shared" ref="E67:J67" si="296">IF(E62="","",SUM(E60:E62))</f>
        <v>385.83</v>
      </c>
      <c r="F67" s="257">
        <f t="shared" si="296"/>
        <v>322.33000000000004</v>
      </c>
      <c r="G67" s="257">
        <f t="shared" ref="G67:H67" si="297">IF(G62="","",SUM(G60:G62))</f>
        <v>812.32999999999993</v>
      </c>
      <c r="H67" s="257">
        <f t="shared" si="297"/>
        <v>269.86</v>
      </c>
      <c r="I67" s="257">
        <f t="shared" ref="I67" si="298">IF(I62="","",SUM(I60:I62))</f>
        <v>299.23</v>
      </c>
      <c r="J67" s="180" t="str">
        <f t="shared" si="296"/>
        <v/>
      </c>
      <c r="K67" s="95" t="str">
        <f t="shared" si="223"/>
        <v/>
      </c>
      <c r="L67" s="180">
        <f>SUM(L60:L62)</f>
        <v>301452.82000000007</v>
      </c>
      <c r="M67" s="257">
        <f>SUM(M60:M62)</f>
        <v>388105.86999999988</v>
      </c>
      <c r="N67" s="257">
        <f>IF(N62="","",SUM(N60:N62))</f>
        <v>380957.63999999966</v>
      </c>
      <c r="O67" s="257">
        <f t="shared" ref="O67:P67" si="299">IF(O62="","",SUM(O60:O62))</f>
        <v>378869.0400000001</v>
      </c>
      <c r="P67" s="257">
        <f t="shared" si="299"/>
        <v>396865.16000000021</v>
      </c>
      <c r="Q67" s="257">
        <f t="shared" ref="Q67:T67" si="300">IF(Q62="","",SUM(Q60:Q62))</f>
        <v>336903.74</v>
      </c>
      <c r="R67" s="257">
        <f t="shared" si="300"/>
        <v>311280.63999999978</v>
      </c>
      <c r="S67" s="257">
        <f t="shared" ref="S67" si="301">IF(S62="","",SUM(S60:S62))</f>
        <v>339194.76999999996</v>
      </c>
      <c r="T67" s="180" t="str">
        <f t="shared" si="300"/>
        <v/>
      </c>
      <c r="U67" s="95" t="str">
        <f t="shared" si="224"/>
        <v/>
      </c>
      <c r="W67" s="166" t="s">
        <v>95</v>
      </c>
      <c r="X67" s="28">
        <f>SUM(X60:X62)</f>
        <v>173.405</v>
      </c>
      <c r="Y67" s="257">
        <f t="shared" ref="Y67:AD67" si="302">SUM(Y60:Y62)</f>
        <v>230.471</v>
      </c>
      <c r="Z67" s="257">
        <f t="shared" si="302"/>
        <v>139.79900000000001</v>
      </c>
      <c r="AA67" s="257">
        <f t="shared" si="302"/>
        <v>227.17700000000002</v>
      </c>
      <c r="AB67" s="257">
        <f t="shared" si="302"/>
        <v>179.22899999999998</v>
      </c>
      <c r="AC67" s="257">
        <f t="shared" si="302"/>
        <v>388.57100000000008</v>
      </c>
      <c r="AD67" s="257">
        <f t="shared" si="302"/>
        <v>211.57600000000002</v>
      </c>
      <c r="AE67" s="257">
        <f t="shared" ref="AE67" si="303">SUM(AE60:AE62)</f>
        <v>147.53800000000001</v>
      </c>
      <c r="AF67" s="180" t="str">
        <f>IF(AF62="","",SUM(AF60:AF62))</f>
        <v/>
      </c>
      <c r="AG67" s="95" t="str">
        <f t="shared" si="225"/>
        <v/>
      </c>
      <c r="AH67" s="180">
        <f>SUM(AH60:AH62)</f>
        <v>63838.016000000018</v>
      </c>
      <c r="AI67" s="257">
        <f>SUM(AI60:AI62)</f>
        <v>79380.659999999989</v>
      </c>
      <c r="AJ67" s="257">
        <f>IF(AJ62="","",SUM(AJ60:AJ62))</f>
        <v>89950.456999999995</v>
      </c>
      <c r="AK67" s="257">
        <f>IF(AK62="","",SUM(AK60:AK62))</f>
        <v>90706.435000000056</v>
      </c>
      <c r="AL67" s="257">
        <f t="shared" ref="AL67" si="304">IF(AL62="","",SUM(AL60:AL62))</f>
        <v>98610.478999999992</v>
      </c>
      <c r="AM67" s="257">
        <f t="shared" ref="AM67:AP67" si="305">IF(AM62="","",SUM(AM60:AM62))</f>
        <v>84566.343999999997</v>
      </c>
      <c r="AN67" s="257">
        <f t="shared" si="305"/>
        <v>90039.034000000014</v>
      </c>
      <c r="AO67" s="257">
        <f t="shared" ref="AO67" si="306">IF(AO62="","",SUM(AO60:AO62))</f>
        <v>95273.873999999982</v>
      </c>
      <c r="AP67" s="180" t="str">
        <f t="shared" si="305"/>
        <v/>
      </c>
      <c r="AQ67" s="95" t="str">
        <f t="shared" si="226"/>
        <v/>
      </c>
      <c r="AS67" s="184">
        <f>(X67/B67)*10</f>
        <v>3.7013596875066703</v>
      </c>
      <c r="AT67" s="260">
        <f>(Y67/C67)*10</f>
        <v>3.8103827395221956</v>
      </c>
      <c r="AU67" s="260">
        <f t="shared" ref="AU67:AZ67" si="307">IF(Z62="","",(Z67/D67)*10)</f>
        <v>4.3919135434010883</v>
      </c>
      <c r="AV67" s="260">
        <f t="shared" si="307"/>
        <v>5.8880076717725425</v>
      </c>
      <c r="AW67" s="260">
        <f t="shared" si="307"/>
        <v>5.5604194459094707</v>
      </c>
      <c r="AX67" s="260">
        <f t="shared" si="307"/>
        <v>4.7834131449041664</v>
      </c>
      <c r="AY67" s="260">
        <f t="shared" si="307"/>
        <v>7.840213444008004</v>
      </c>
      <c r="AZ67" s="260">
        <f t="shared" si="307"/>
        <v>4.9305885105103098</v>
      </c>
      <c r="BA67" s="185" t="str">
        <f t="shared" si="231"/>
        <v/>
      </c>
      <c r="BB67" s="95" t="str">
        <f t="shared" si="228"/>
        <v/>
      </c>
      <c r="BC67" s="185">
        <f>(AH67/L67)*10</f>
        <v>2.1176785143360082</v>
      </c>
      <c r="BD67" s="260">
        <f>(AI67/M67)*10</f>
        <v>2.0453352071175841</v>
      </c>
      <c r="BE67" s="260">
        <f t="shared" ref="BE67:BJ67" si="308">IF(AJ62="","",(AJ67/N67)*10)</f>
        <v>2.3611669003409426</v>
      </c>
      <c r="BF67" s="260">
        <f t="shared" si="308"/>
        <v>2.3941369028200361</v>
      </c>
      <c r="BG67" s="260">
        <f t="shared" si="308"/>
        <v>2.4847350923925884</v>
      </c>
      <c r="BH67" s="260">
        <f t="shared" si="308"/>
        <v>2.5101040433685897</v>
      </c>
      <c r="BI67" s="260">
        <f t="shared" si="308"/>
        <v>2.8925356231598625</v>
      </c>
      <c r="BJ67" s="260">
        <f t="shared" si="308"/>
        <v>2.8088249709746407</v>
      </c>
      <c r="BK67" s="346" t="str">
        <f t="shared" si="229"/>
        <v/>
      </c>
      <c r="BL67" s="95" t="str">
        <f t="shared" si="230"/>
        <v/>
      </c>
    </row>
    <row r="68" spans="1:64" x14ac:dyDescent="0.25">
      <c r="L68" s="176"/>
      <c r="M68" s="176"/>
      <c r="N68" s="176"/>
      <c r="O68" s="176"/>
      <c r="P68" s="176"/>
      <c r="Q68" s="176"/>
      <c r="R68" s="176"/>
      <c r="S68" s="176"/>
      <c r="T68" s="176"/>
      <c r="AH68" s="176"/>
      <c r="AI68" s="176"/>
      <c r="AJ68" s="176"/>
      <c r="AK68" s="176"/>
      <c r="AL68" s="176"/>
      <c r="AM68" s="176"/>
      <c r="AN68" s="176"/>
      <c r="AO68" s="176"/>
      <c r="AP68" s="176"/>
    </row>
    <row r="69" spans="1:64" x14ac:dyDescent="0.25">
      <c r="X69" s="176"/>
      <c r="Y69" s="176"/>
      <c r="Z69" s="176"/>
      <c r="AA69" s="176"/>
      <c r="AB69" s="176"/>
      <c r="AC69" s="176"/>
      <c r="AD69" s="176"/>
      <c r="AE69" s="176"/>
      <c r="AF69" s="176"/>
    </row>
  </sheetData>
  <mergeCells count="42">
    <mergeCell ref="AS4:BA4"/>
    <mergeCell ref="BB4:BB5"/>
    <mergeCell ref="A4:A5"/>
    <mergeCell ref="B4:J4"/>
    <mergeCell ref="K4:K5"/>
    <mergeCell ref="L4:T4"/>
    <mergeCell ref="U4:U5"/>
    <mergeCell ref="W4:W5"/>
    <mergeCell ref="BC26:BK26"/>
    <mergeCell ref="BL26:BL27"/>
    <mergeCell ref="BC4:BK4"/>
    <mergeCell ref="BL4:BL5"/>
    <mergeCell ref="A26:A27"/>
    <mergeCell ref="B26:J26"/>
    <mergeCell ref="K26:K27"/>
    <mergeCell ref="L26:T26"/>
    <mergeCell ref="U26:U27"/>
    <mergeCell ref="W26:W27"/>
    <mergeCell ref="X26:AF26"/>
    <mergeCell ref="AG26:AG27"/>
    <mergeCell ref="X4:AF4"/>
    <mergeCell ref="AG4:AG5"/>
    <mergeCell ref="AH4:AP4"/>
    <mergeCell ref="AQ4:AQ5"/>
    <mergeCell ref="W48:W49"/>
    <mergeCell ref="AH26:AP26"/>
    <mergeCell ref="AQ26:AQ27"/>
    <mergeCell ref="AS26:BA26"/>
    <mergeCell ref="BB26:BB27"/>
    <mergeCell ref="A48:A49"/>
    <mergeCell ref="B48:J48"/>
    <mergeCell ref="K48:K49"/>
    <mergeCell ref="L48:T48"/>
    <mergeCell ref="U48:U49"/>
    <mergeCell ref="BC48:BK48"/>
    <mergeCell ref="BL48:BL49"/>
    <mergeCell ref="X48:AF48"/>
    <mergeCell ref="AG48:AG49"/>
    <mergeCell ref="AH48:AP48"/>
    <mergeCell ref="AQ48:AQ49"/>
    <mergeCell ref="AS48:BA48"/>
    <mergeCell ref="BB48:BB49"/>
  </mergeCells>
  <pageMargins left="0.70866141732283472" right="0.70866141732283472" top="0.74803149606299213" bottom="0.74803149606299213" header="0.31496062992125984" footer="0.31496062992125984"/>
  <pageSetup paperSize="9" scale="54" fitToHeight="2" orientation="landscape" horizontalDpi="4294967292" r:id="rId1"/>
  <ignoredErrors>
    <ignoredError sqref="B20:H23 AH20:AN23 AP21 T65:T67 AP65:AP67 J65:J67 X20:AD23 AH64:AN67 B64:H67 L64:R67 I20:I23 J21 AO20:AO23 B42:I45 L20:S23 L42:S45 X42:AD45 AE42:AE45 AH42:AM45 AN42:AN45 AO42:AO45 S64:S67 I64:I67 X63:Z67 AA64:AE67 AO64:AO67 AH63:AI63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2" id="{391D1CA5-2905-4BC4-A19F-1333B2F2817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K7:K23</xm:sqref>
        </x14:conditionalFormatting>
        <x14:conditionalFormatting xmlns:xm="http://schemas.microsoft.com/office/excel/2006/main">
          <x14:cfRule type="iconSet" priority="41" id="{F6B00361-CA12-4618-B76B-700151C6935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U7:U23</xm:sqref>
        </x14:conditionalFormatting>
        <x14:conditionalFormatting xmlns:xm="http://schemas.microsoft.com/office/excel/2006/main">
          <x14:cfRule type="iconSet" priority="37" id="{1B8DEE3C-9913-4649-A715-A6CF9ECC95A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BB7:BB23</xm:sqref>
        </x14:conditionalFormatting>
        <x14:conditionalFormatting xmlns:xm="http://schemas.microsoft.com/office/excel/2006/main">
          <x14:cfRule type="iconSet" priority="36" id="{2FCE0F4A-BED9-4F79-8128-56F4F28EF42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BL7:BL23</xm:sqref>
        </x14:conditionalFormatting>
        <x14:conditionalFormatting xmlns:xm="http://schemas.microsoft.com/office/excel/2006/main">
          <x14:cfRule type="iconSet" priority="35" id="{34DDF56C-680D-4F5E-BCE7-A21C54284BD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AG7:AG23</xm:sqref>
        </x14:conditionalFormatting>
        <x14:conditionalFormatting xmlns:xm="http://schemas.microsoft.com/office/excel/2006/main">
          <x14:cfRule type="iconSet" priority="34" id="{9FB5C3C4-3763-435C-ABD3-DC4AB82B89B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AQ7:AQ23</xm:sqref>
        </x14:conditionalFormatting>
        <x14:conditionalFormatting xmlns:xm="http://schemas.microsoft.com/office/excel/2006/main">
          <x14:cfRule type="iconSet" priority="16" id="{D0B73B83-F298-4177-B4E3-C22E52C9FDB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K29:K45</xm:sqref>
        </x14:conditionalFormatting>
        <x14:conditionalFormatting xmlns:xm="http://schemas.microsoft.com/office/excel/2006/main">
          <x14:cfRule type="iconSet" priority="15" id="{7FAB90C6-0B3D-4411-83C1-B640335AB63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U29:U45</xm:sqref>
        </x14:conditionalFormatting>
        <x14:conditionalFormatting xmlns:xm="http://schemas.microsoft.com/office/excel/2006/main">
          <x14:cfRule type="iconSet" priority="13" id="{9B101CED-D281-47D8-BB24-3823C84A806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BB29:BB45</xm:sqref>
        </x14:conditionalFormatting>
        <x14:conditionalFormatting xmlns:xm="http://schemas.microsoft.com/office/excel/2006/main">
          <x14:cfRule type="iconSet" priority="12" id="{35D524CD-2096-46E7-B568-AAE528611FA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BL29:BL45</xm:sqref>
        </x14:conditionalFormatting>
        <x14:conditionalFormatting xmlns:xm="http://schemas.microsoft.com/office/excel/2006/main">
          <x14:cfRule type="iconSet" priority="11" id="{1BEF4AD4-8B3B-4F2E-9B6C-6D6C5D2F32F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AG29:AG45</xm:sqref>
        </x14:conditionalFormatting>
        <x14:conditionalFormatting xmlns:xm="http://schemas.microsoft.com/office/excel/2006/main">
          <x14:cfRule type="iconSet" priority="10" id="{7462860E-F239-4BFB-9719-A6BE72303C1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AQ29:AQ45</xm:sqref>
        </x14:conditionalFormatting>
        <x14:conditionalFormatting xmlns:xm="http://schemas.microsoft.com/office/excel/2006/main">
          <x14:cfRule type="iconSet" priority="8" id="{7E956D44-F2DA-49CA-AF1A-17896911F25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K51:K67</xm:sqref>
        </x14:conditionalFormatting>
        <x14:conditionalFormatting xmlns:xm="http://schemas.microsoft.com/office/excel/2006/main">
          <x14:cfRule type="iconSet" priority="7" id="{A1387DF0-7CCF-4EDF-A94F-459D1EC0200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U51:U67</xm:sqref>
        </x14:conditionalFormatting>
        <x14:conditionalFormatting xmlns:xm="http://schemas.microsoft.com/office/excel/2006/main">
          <x14:cfRule type="iconSet" priority="5" id="{3A8B3E2F-DE32-42EC-9506-1CB3430FB10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BB51:BB67</xm:sqref>
        </x14:conditionalFormatting>
        <x14:conditionalFormatting xmlns:xm="http://schemas.microsoft.com/office/excel/2006/main">
          <x14:cfRule type="iconSet" priority="4" id="{5080B736-A031-4143-BF20-B731D18C994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BL51:BL67</xm:sqref>
        </x14:conditionalFormatting>
        <x14:conditionalFormatting xmlns:xm="http://schemas.microsoft.com/office/excel/2006/main">
          <x14:cfRule type="iconSet" priority="3" id="{39E19CDD-CBAC-4F4E-9D2D-C617C882002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AG51:AG67</xm:sqref>
        </x14:conditionalFormatting>
        <x14:conditionalFormatting xmlns:xm="http://schemas.microsoft.com/office/excel/2006/main">
          <x14:cfRule type="iconSet" priority="2" id="{013837BF-68D5-4AB3-8387-038EC102EED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AQ51:AQ67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5">
    <pageSetUpPr fitToPage="1"/>
  </sheetPr>
  <dimension ref="A1:S57"/>
  <sheetViews>
    <sheetView showGridLines="0" workbookViewId="0">
      <selection activeCell="J51" sqref="J51:K56"/>
    </sheetView>
  </sheetViews>
  <sheetFormatPr defaultRowHeight="15" x14ac:dyDescent="0.25"/>
  <cols>
    <col min="1" max="1" width="3.140625" customWidth="1"/>
    <col min="2" max="2" width="28.7109375" customWidth="1"/>
    <col min="7" max="8" width="9.85546875" style="65" customWidth="1"/>
    <col min="9" max="9" width="1.85546875" customWidth="1"/>
    <col min="14" max="15" width="9.85546875" style="65" customWidth="1"/>
    <col min="16" max="16" width="1.85546875" customWidth="1"/>
    <col min="18" max="18" width="9.140625" style="51"/>
    <col min="19" max="19" width="9.85546875" style="65" customWidth="1"/>
  </cols>
  <sheetData>
    <row r="1" spans="1:19" ht="15.75" x14ac:dyDescent="0.25">
      <c r="A1" s="6" t="s">
        <v>25</v>
      </c>
    </row>
    <row r="3" spans="1:19" ht="8.25" customHeight="1" thickBot="1" x14ac:dyDescent="0.3">
      <c r="S3" s="91"/>
    </row>
    <row r="4" spans="1:19" x14ac:dyDescent="0.25">
      <c r="A4" s="367" t="s">
        <v>3</v>
      </c>
      <c r="B4" s="375"/>
      <c r="C4" s="378" t="s">
        <v>1</v>
      </c>
      <c r="D4" s="380"/>
      <c r="E4" s="374" t="s">
        <v>13</v>
      </c>
      <c r="F4" s="374"/>
      <c r="G4" s="378" t="s">
        <v>14</v>
      </c>
      <c r="H4" s="379"/>
      <c r="J4" s="386">
        <v>1000</v>
      </c>
      <c r="K4" s="374"/>
      <c r="L4" s="387" t="s">
        <v>13</v>
      </c>
      <c r="M4" s="388"/>
      <c r="N4" s="374" t="s">
        <v>14</v>
      </c>
      <c r="O4" s="379"/>
      <c r="Q4" s="373" t="s">
        <v>23</v>
      </c>
      <c r="R4" s="374"/>
      <c r="S4" s="208" t="s">
        <v>0</v>
      </c>
    </row>
    <row r="5" spans="1:19" x14ac:dyDescent="0.25">
      <c r="A5" s="376"/>
      <c r="B5" s="377"/>
      <c r="C5" s="381" t="s">
        <v>141</v>
      </c>
      <c r="D5" s="372"/>
      <c r="E5" s="382" t="str">
        <f>C5</f>
        <v>jan-mar</v>
      </c>
      <c r="F5" s="382"/>
      <c r="G5" s="381" t="s">
        <v>132</v>
      </c>
      <c r="H5" s="383"/>
      <c r="J5" s="371" t="str">
        <f>C5</f>
        <v>jan-mar</v>
      </c>
      <c r="K5" s="382"/>
      <c r="L5" s="384" t="str">
        <f>C5</f>
        <v>jan-mar</v>
      </c>
      <c r="M5" s="385"/>
      <c r="N5" s="382" t="s">
        <v>132</v>
      </c>
      <c r="O5" s="383"/>
      <c r="Q5" s="371" t="str">
        <f>C5</f>
        <v>jan-mar</v>
      </c>
      <c r="R5" s="372"/>
      <c r="S5" s="209" t="s">
        <v>133</v>
      </c>
    </row>
    <row r="6" spans="1:19" ht="19.5" customHeight="1" x14ac:dyDescent="0.25">
      <c r="A6" s="376"/>
      <c r="B6" s="377"/>
      <c r="C6" s="221">
        <v>2017</v>
      </c>
      <c r="D6" s="219">
        <v>2018</v>
      </c>
      <c r="E6" s="216">
        <f>C6</f>
        <v>2017</v>
      </c>
      <c r="F6" s="219">
        <f>D6</f>
        <v>2018</v>
      </c>
      <c r="G6" s="221" t="s">
        <v>1</v>
      </c>
      <c r="H6" s="222" t="s">
        <v>15</v>
      </c>
      <c r="J6" s="22">
        <f>C6</f>
        <v>2017</v>
      </c>
      <c r="K6" s="220">
        <f>D6</f>
        <v>2018</v>
      </c>
      <c r="L6" s="218">
        <f>E6</f>
        <v>2017</v>
      </c>
      <c r="M6" s="219">
        <f>D6</f>
        <v>2018</v>
      </c>
      <c r="N6" s="217">
        <v>1000</v>
      </c>
      <c r="O6" s="222" t="s">
        <v>15</v>
      </c>
      <c r="Q6" s="66">
        <f>C6</f>
        <v>2017</v>
      </c>
      <c r="R6" s="220">
        <f>D6</f>
        <v>2018</v>
      </c>
      <c r="S6" s="209" t="s">
        <v>24</v>
      </c>
    </row>
    <row r="7" spans="1:19" ht="20.100000000000001" customHeight="1" x14ac:dyDescent="0.25">
      <c r="A7" s="14" t="s">
        <v>4</v>
      </c>
      <c r="B7" s="1"/>
      <c r="C7" s="25">
        <v>136595.50999999995</v>
      </c>
      <c r="D7" s="223">
        <v>151657.42999999982</v>
      </c>
      <c r="E7" s="31">
        <f t="shared" ref="E7:E18" si="0">C7/$C$19</f>
        <v>0.21900321275126716</v>
      </c>
      <c r="F7" s="229">
        <f t="shared" ref="F7:F18" si="1">D7/$D$19</f>
        <v>0.21597846160090353</v>
      </c>
      <c r="G7" s="87">
        <f>(D7-C7)/C7</f>
        <v>0.11026658196890858</v>
      </c>
      <c r="H7" s="83">
        <f>(F7-E7)/E7</f>
        <v>-1.3811446473157409E-2</v>
      </c>
      <c r="J7" s="25">
        <v>41525.172000000028</v>
      </c>
      <c r="K7" s="223">
        <v>46472.904999999962</v>
      </c>
      <c r="L7" s="31">
        <f t="shared" ref="L7:L18" si="2">J7/$J$19</f>
        <v>0.25369456259139178</v>
      </c>
      <c r="M7" s="229">
        <f t="shared" ref="M7:M18" si="3">K7/$K$19</f>
        <v>0.26277744435218359</v>
      </c>
      <c r="N7" s="87">
        <f>(K7-J7)/J7</f>
        <v>0.11915021086486846</v>
      </c>
      <c r="O7" s="83">
        <f>(M7-L7)/L7</f>
        <v>3.5802429772296591E-2</v>
      </c>
      <c r="Q7" s="49">
        <f>(J7/C7)*10</f>
        <v>3.0400100266838965</v>
      </c>
      <c r="R7" s="236">
        <f>(K7/D7)*10</f>
        <v>3.0643342037379915</v>
      </c>
      <c r="S7" s="92">
        <f>(R7-Q7)/Q7</f>
        <v>8.0013476404971768E-3</v>
      </c>
    </row>
    <row r="8" spans="1:19" ht="20.100000000000001" customHeight="1" x14ac:dyDescent="0.25">
      <c r="A8" s="14" t="s">
        <v>5</v>
      </c>
      <c r="B8" s="1"/>
      <c r="C8" s="25">
        <v>121978.50999999998</v>
      </c>
      <c r="D8" s="223">
        <v>122888.50000000003</v>
      </c>
      <c r="E8" s="31">
        <f t="shared" si="0"/>
        <v>0.19556781607691623</v>
      </c>
      <c r="F8" s="229">
        <f t="shared" si="1"/>
        <v>0.17500803738031609</v>
      </c>
      <c r="G8" s="87">
        <f>(D8-C8)/C8</f>
        <v>7.4602485306637135E-3</v>
      </c>
      <c r="H8" s="83">
        <f>(F8-E8)/E8</f>
        <v>-0.10512864084197801</v>
      </c>
      <c r="J8" s="25">
        <v>30331.171000000017</v>
      </c>
      <c r="K8" s="223">
        <v>31185.19900000003</v>
      </c>
      <c r="L8" s="31">
        <f t="shared" si="2"/>
        <v>0.18530575044288092</v>
      </c>
      <c r="M8" s="229">
        <f t="shared" si="3"/>
        <v>0.17633429403292702</v>
      </c>
      <c r="N8" s="87">
        <f>(K8-J8)/J8</f>
        <v>2.8156776406687779E-2</v>
      </c>
      <c r="O8" s="83">
        <f>(M8-L8)/L8</f>
        <v>-4.8414344339083398E-2</v>
      </c>
      <c r="Q8" s="49">
        <f t="shared" ref="Q8:Q18" si="4">(J8/C8)*10</f>
        <v>2.4865995657759732</v>
      </c>
      <c r="R8" s="236">
        <f t="shared" ref="R8:R18" si="5">(K8/D8)*10</f>
        <v>2.5376824519788284</v>
      </c>
      <c r="S8" s="92">
        <f t="shared" ref="S8:S19" si="6">(R8-Q8)/Q8</f>
        <v>2.0543269976367965E-2</v>
      </c>
    </row>
    <row r="9" spans="1:19" ht="20.100000000000001" customHeight="1" x14ac:dyDescent="0.25">
      <c r="A9" s="33" t="s">
        <v>42</v>
      </c>
      <c r="B9" s="21"/>
      <c r="C9" s="27">
        <f>C10+C11</f>
        <v>218833.69999999987</v>
      </c>
      <c r="D9" s="224">
        <f>D10+D11</f>
        <v>276340.74</v>
      </c>
      <c r="E9" s="34">
        <f t="shared" si="0"/>
        <v>0.35085548096161401</v>
      </c>
      <c r="F9" s="230">
        <f t="shared" si="1"/>
        <v>0.39354252477346696</v>
      </c>
      <c r="G9" s="88">
        <f>(D9-C9)/C9</f>
        <v>0.26278877522063632</v>
      </c>
      <c r="H9" s="84">
        <f>(F9-E9)/E9</f>
        <v>0.12166560344121632</v>
      </c>
      <c r="J9" s="27">
        <f>J10+J11</f>
        <v>24319.830999999962</v>
      </c>
      <c r="K9" s="224">
        <f>K10+K11</f>
        <v>30779.952000000008</v>
      </c>
      <c r="L9" s="34">
        <f t="shared" si="2"/>
        <v>0.14857997187444658</v>
      </c>
      <c r="M9" s="230">
        <f t="shared" si="3"/>
        <v>0.17404285623726104</v>
      </c>
      <c r="N9" s="88">
        <f>(K9-J9)/J9</f>
        <v>0.26563182120797041</v>
      </c>
      <c r="O9" s="84">
        <f>(M9-L9)/L9</f>
        <v>0.17137494402227493</v>
      </c>
      <c r="Q9" s="50">
        <f t="shared" si="4"/>
        <v>1.1113384730048423</v>
      </c>
      <c r="R9" s="237">
        <f t="shared" si="5"/>
        <v>1.1138405433813345</v>
      </c>
      <c r="S9" s="93">
        <f t="shared" si="6"/>
        <v>2.2514026439911538E-3</v>
      </c>
    </row>
    <row r="10" spans="1:19" ht="20.100000000000001" customHeight="1" x14ac:dyDescent="0.25">
      <c r="A10" s="14"/>
      <c r="B10" s="1" t="s">
        <v>6</v>
      </c>
      <c r="C10" s="25">
        <v>210587.31999999986</v>
      </c>
      <c r="D10" s="223">
        <v>263152.57</v>
      </c>
      <c r="E10" s="44">
        <f t="shared" si="0"/>
        <v>0.33763408215013191</v>
      </c>
      <c r="F10" s="231">
        <f t="shared" si="1"/>
        <v>0.37476098094847149</v>
      </c>
      <c r="G10" s="87">
        <f t="shared" ref="G10:G18" si="7">(D10-C10)/C10</f>
        <v>0.24961260725479664</v>
      </c>
      <c r="H10" s="83">
        <f t="shared" ref="H10:H18" si="8">(F10-E10)/E10</f>
        <v>0.10996194034058085</v>
      </c>
      <c r="J10" s="25">
        <v>23115.631999999961</v>
      </c>
      <c r="K10" s="223">
        <v>28622.60500000001</v>
      </c>
      <c r="L10" s="44">
        <f t="shared" si="2"/>
        <v>0.14122301887788846</v>
      </c>
      <c r="M10" s="231">
        <f t="shared" si="3"/>
        <v>0.16184430460290872</v>
      </c>
      <c r="N10" s="87">
        <f t="shared" ref="N10:N18" si="9">(K10-J10)/J10</f>
        <v>0.23823588297304865</v>
      </c>
      <c r="O10" s="83">
        <f t="shared" ref="O10:O18" si="10">(M10-L10)/L10</f>
        <v>0.14601929550062159</v>
      </c>
      <c r="Q10" s="49">
        <f t="shared" si="4"/>
        <v>1.0976744468755277</v>
      </c>
      <c r="R10" s="236">
        <f t="shared" si="5"/>
        <v>1.0876809981373168</v>
      </c>
      <c r="S10" s="92">
        <f t="shared" si="6"/>
        <v>-9.1042009465163148E-3</v>
      </c>
    </row>
    <row r="11" spans="1:19" ht="20.100000000000001" customHeight="1" x14ac:dyDescent="0.25">
      <c r="A11" s="14"/>
      <c r="B11" s="1" t="s">
        <v>43</v>
      </c>
      <c r="C11" s="25">
        <v>8246.3800000000047</v>
      </c>
      <c r="D11" s="223">
        <v>13188.170000000007</v>
      </c>
      <c r="E11" s="43">
        <f t="shared" si="0"/>
        <v>1.3221398811482135E-2</v>
      </c>
      <c r="F11" s="232">
        <f t="shared" si="1"/>
        <v>1.8781543824995535E-2</v>
      </c>
      <c r="G11" s="87">
        <f t="shared" si="7"/>
        <v>0.59926779993160639</v>
      </c>
      <c r="H11" s="83">
        <f t="shared" si="8"/>
        <v>0.42054135820218103</v>
      </c>
      <c r="J11" s="25">
        <v>1204.1989999999996</v>
      </c>
      <c r="K11" s="223">
        <v>2157.3469999999993</v>
      </c>
      <c r="L11" s="43">
        <f t="shared" si="2"/>
        <v>7.3569529965581137E-3</v>
      </c>
      <c r="M11" s="232">
        <f t="shared" si="3"/>
        <v>1.2198551634352328E-2</v>
      </c>
      <c r="N11" s="87">
        <f t="shared" si="9"/>
        <v>0.79152033841582659</v>
      </c>
      <c r="O11" s="83">
        <f t="shared" si="10"/>
        <v>0.65809835132279815</v>
      </c>
      <c r="Q11" s="49">
        <f t="shared" si="4"/>
        <v>1.4602759028810206</v>
      </c>
      <c r="R11" s="236">
        <f t="shared" si="5"/>
        <v>1.6358198294380479</v>
      </c>
      <c r="S11" s="92">
        <f t="shared" si="6"/>
        <v>0.12021284896278274</v>
      </c>
    </row>
    <row r="12" spans="1:19" ht="20.100000000000001" customHeight="1" x14ac:dyDescent="0.25">
      <c r="A12" s="33" t="s">
        <v>41</v>
      </c>
      <c r="B12" s="21"/>
      <c r="C12" s="27">
        <f>SUM(C13:C15)</f>
        <v>138682.82000000004</v>
      </c>
      <c r="D12" s="224">
        <f>SUM(D13:D15)</f>
        <v>140469.32000000009</v>
      </c>
      <c r="E12" s="34">
        <f t="shared" si="0"/>
        <v>0.22234979124427812</v>
      </c>
      <c r="F12" s="230">
        <f t="shared" si="1"/>
        <v>0.2000452443096595</v>
      </c>
      <c r="G12" s="88">
        <f t="shared" si="7"/>
        <v>1.2881912842557266E-2</v>
      </c>
      <c r="H12" s="84">
        <f t="shared" si="8"/>
        <v>-0.10031287553634072</v>
      </c>
      <c r="J12" s="27">
        <f>SUM(J13:J15)</f>
        <v>64923.008999999947</v>
      </c>
      <c r="K12" s="224">
        <f>SUM(K13:K15)</f>
        <v>64421.659999999967</v>
      </c>
      <c r="L12" s="34">
        <f t="shared" si="2"/>
        <v>0.39664168929563898</v>
      </c>
      <c r="M12" s="230">
        <f t="shared" si="3"/>
        <v>0.3642672902786106</v>
      </c>
      <c r="N12" s="88">
        <f t="shared" si="9"/>
        <v>-7.722208316006742E-3</v>
      </c>
      <c r="O12" s="84">
        <f t="shared" si="10"/>
        <v>-8.1621271517170121E-2</v>
      </c>
      <c r="Q12" s="50">
        <f t="shared" si="4"/>
        <v>4.6814024260539213</v>
      </c>
      <c r="R12" s="237">
        <f t="shared" si="5"/>
        <v>4.5861729806907245</v>
      </c>
      <c r="S12" s="93">
        <f t="shared" si="6"/>
        <v>-2.0342076304571879E-2</v>
      </c>
    </row>
    <row r="13" spans="1:19" ht="20.100000000000001" customHeight="1" x14ac:dyDescent="0.25">
      <c r="A13" s="14"/>
      <c r="B13" s="5" t="s">
        <v>7</v>
      </c>
      <c r="C13" s="42">
        <v>129362.07000000002</v>
      </c>
      <c r="D13" s="225">
        <v>131813.21000000011</v>
      </c>
      <c r="E13" s="31">
        <f t="shared" si="0"/>
        <v>0.20740585790963648</v>
      </c>
      <c r="F13" s="229">
        <f t="shared" si="1"/>
        <v>0.18771790023394758</v>
      </c>
      <c r="G13" s="87">
        <f t="shared" si="7"/>
        <v>1.894790335374261E-2</v>
      </c>
      <c r="H13" s="83">
        <f t="shared" si="8"/>
        <v>-9.4924790814088958E-2</v>
      </c>
      <c r="J13" s="42">
        <v>60178.886999999944</v>
      </c>
      <c r="K13" s="225">
        <v>59998.076999999968</v>
      </c>
      <c r="L13" s="31">
        <f t="shared" si="2"/>
        <v>0.36765787302944269</v>
      </c>
      <c r="M13" s="229">
        <f t="shared" si="3"/>
        <v>0.33925448258733837</v>
      </c>
      <c r="N13" s="87">
        <f t="shared" si="9"/>
        <v>-3.0045421079319067E-3</v>
      </c>
      <c r="O13" s="83">
        <f t="shared" si="10"/>
        <v>-7.7254949575987275E-2</v>
      </c>
      <c r="Q13" s="49">
        <f t="shared" si="4"/>
        <v>4.651973101543593</v>
      </c>
      <c r="R13" s="236">
        <f t="shared" si="5"/>
        <v>4.5517499346233903</v>
      </c>
      <c r="S13" s="92">
        <f t="shared" si="6"/>
        <v>-2.1544227520779776E-2</v>
      </c>
    </row>
    <row r="14" spans="1:19" ht="20.100000000000001" customHeight="1" x14ac:dyDescent="0.25">
      <c r="A14" s="14"/>
      <c r="B14" s="5" t="s">
        <v>8</v>
      </c>
      <c r="C14" s="42">
        <v>7413.5800000000027</v>
      </c>
      <c r="D14" s="225">
        <v>6904.6500000000024</v>
      </c>
      <c r="E14" s="31">
        <f t="shared" si="0"/>
        <v>1.1886172817748843E-2</v>
      </c>
      <c r="F14" s="229">
        <f t="shared" si="1"/>
        <v>9.8330539090150798E-3</v>
      </c>
      <c r="G14" s="87">
        <f t="shared" si="7"/>
        <v>-6.8648345333833335E-2</v>
      </c>
      <c r="H14" s="83">
        <f t="shared" si="8"/>
        <v>-0.17273170600952187</v>
      </c>
      <c r="J14" s="42">
        <v>4109.7430000000004</v>
      </c>
      <c r="K14" s="225">
        <v>3917.5610000000001</v>
      </c>
      <c r="L14" s="31">
        <f t="shared" si="2"/>
        <v>2.5108130864527994E-2</v>
      </c>
      <c r="M14" s="229">
        <f t="shared" si="3"/>
        <v>2.2151545458020873E-2</v>
      </c>
      <c r="N14" s="87">
        <f t="shared" si="9"/>
        <v>-4.6762534786238513E-2</v>
      </c>
      <c r="O14" s="83">
        <f t="shared" si="10"/>
        <v>-0.11775410214561591</v>
      </c>
      <c r="Q14" s="49">
        <f t="shared" si="4"/>
        <v>5.5435336234315935</v>
      </c>
      <c r="R14" s="236">
        <f t="shared" si="5"/>
        <v>5.6738009891884431</v>
      </c>
      <c r="S14" s="92">
        <f t="shared" si="6"/>
        <v>2.3498976394087545E-2</v>
      </c>
    </row>
    <row r="15" spans="1:19" ht="20.100000000000001" customHeight="1" x14ac:dyDescent="0.25">
      <c r="A15" s="45"/>
      <c r="B15" s="46" t="s">
        <v>9</v>
      </c>
      <c r="C15" s="47">
        <v>1907.1700000000003</v>
      </c>
      <c r="D15" s="226">
        <v>1751.4599999999996</v>
      </c>
      <c r="E15" s="48">
        <f t="shared" si="0"/>
        <v>3.0577605168927908E-3</v>
      </c>
      <c r="F15" s="233">
        <f t="shared" si="1"/>
        <v>2.4942901666968696E-3</v>
      </c>
      <c r="G15" s="87">
        <f t="shared" si="7"/>
        <v>-8.164453090180776E-2</v>
      </c>
      <c r="H15" s="83">
        <f t="shared" si="8"/>
        <v>-0.18427550067541057</v>
      </c>
      <c r="J15" s="47">
        <v>634.37899999999991</v>
      </c>
      <c r="K15" s="226">
        <v>506.02199999999999</v>
      </c>
      <c r="L15" s="48">
        <f t="shared" si="2"/>
        <v>3.8756854016682796E-3</v>
      </c>
      <c r="M15" s="233">
        <f t="shared" si="3"/>
        <v>2.8612622332514128E-3</v>
      </c>
      <c r="N15" s="87">
        <f t="shared" si="9"/>
        <v>-0.20233488182931644</v>
      </c>
      <c r="O15" s="83">
        <f t="shared" si="10"/>
        <v>-0.26174032804112807</v>
      </c>
      <c r="Q15" s="49">
        <f t="shared" si="4"/>
        <v>3.3262844948274135</v>
      </c>
      <c r="R15" s="236">
        <f t="shared" si="5"/>
        <v>2.8891439142201367</v>
      </c>
      <c r="S15" s="92">
        <f t="shared" si="6"/>
        <v>-0.13142008186222751</v>
      </c>
    </row>
    <row r="16" spans="1:19" ht="20.100000000000001" customHeight="1" x14ac:dyDescent="0.25">
      <c r="A16" s="14" t="s">
        <v>44</v>
      </c>
      <c r="B16" s="5"/>
      <c r="C16" s="42">
        <v>401.09</v>
      </c>
      <c r="D16" s="225">
        <v>1244.43</v>
      </c>
      <c r="E16" s="31">
        <f t="shared" si="0"/>
        <v>6.4306651516148495E-4</v>
      </c>
      <c r="F16" s="229">
        <f t="shared" si="1"/>
        <v>1.7722183276481257E-3</v>
      </c>
      <c r="G16" s="89">
        <f t="shared" si="7"/>
        <v>2.1026203595203077</v>
      </c>
      <c r="H16" s="85">
        <f t="shared" si="8"/>
        <v>1.7558864998640018</v>
      </c>
      <c r="J16" s="42">
        <v>134.04399999999995</v>
      </c>
      <c r="K16" s="225">
        <v>328.625</v>
      </c>
      <c r="L16" s="31">
        <f t="shared" si="2"/>
        <v>8.1893059824051989E-4</v>
      </c>
      <c r="M16" s="229">
        <f t="shared" si="3"/>
        <v>1.8581846271550357E-3</v>
      </c>
      <c r="N16" s="89">
        <f t="shared" si="9"/>
        <v>1.4516203634627445</v>
      </c>
      <c r="O16" s="85">
        <f t="shared" si="10"/>
        <v>1.2690379760474977</v>
      </c>
      <c r="Q16" s="81">
        <f t="shared" si="4"/>
        <v>3.3419930688872812</v>
      </c>
      <c r="R16" s="238">
        <f t="shared" si="5"/>
        <v>2.6407672589056834</v>
      </c>
      <c r="S16" s="94">
        <f t="shared" si="6"/>
        <v>-0.20982264042069704</v>
      </c>
    </row>
    <row r="17" spans="1:19" ht="20.100000000000001" customHeight="1" x14ac:dyDescent="0.25">
      <c r="A17" s="14" t="s">
        <v>10</v>
      </c>
      <c r="B17" s="1"/>
      <c r="C17" s="25">
        <v>2462.4300000000012</v>
      </c>
      <c r="D17" s="223">
        <v>2787.1000000000035</v>
      </c>
      <c r="E17" s="31">
        <f t="shared" si="0"/>
        <v>3.9480073772198169E-3</v>
      </c>
      <c r="F17" s="229">
        <f t="shared" si="1"/>
        <v>3.9691663661178996E-3</v>
      </c>
      <c r="G17" s="87">
        <f t="shared" si="7"/>
        <v>0.13184943328338355</v>
      </c>
      <c r="H17" s="83">
        <f t="shared" si="8"/>
        <v>5.3594096657901312E-3</v>
      </c>
      <c r="J17" s="25">
        <v>1451.2149999999992</v>
      </c>
      <c r="K17" s="223">
        <v>1855.4939999999997</v>
      </c>
      <c r="L17" s="31">
        <f t="shared" si="2"/>
        <v>8.8660765728090472E-3</v>
      </c>
      <c r="M17" s="229">
        <f t="shared" si="3"/>
        <v>1.0491747209063235E-2</v>
      </c>
      <c r="N17" s="87">
        <f t="shared" si="9"/>
        <v>0.27857967289478175</v>
      </c>
      <c r="O17" s="83">
        <f t="shared" si="10"/>
        <v>0.18335851522418384</v>
      </c>
      <c r="Q17" s="49">
        <f t="shared" si="4"/>
        <v>5.8934264121213538</v>
      </c>
      <c r="R17" s="236">
        <f t="shared" si="5"/>
        <v>6.6574360446341982</v>
      </c>
      <c r="S17" s="92">
        <f t="shared" si="6"/>
        <v>0.1296375960411521</v>
      </c>
    </row>
    <row r="18" spans="1:19" ht="20.100000000000001" customHeight="1" thickBot="1" x14ac:dyDescent="0.3">
      <c r="A18" s="14" t="s">
        <v>11</v>
      </c>
      <c r="B18" s="16"/>
      <c r="C18" s="28">
        <v>4760.58</v>
      </c>
      <c r="D18" s="227">
        <v>6800.2299999999987</v>
      </c>
      <c r="E18" s="32">
        <f t="shared" si="0"/>
        <v>7.6326250735432501E-3</v>
      </c>
      <c r="F18" s="234">
        <f t="shared" si="1"/>
        <v>9.6843472418879414E-3</v>
      </c>
      <c r="G18" s="90">
        <f t="shared" si="7"/>
        <v>0.428445693591957</v>
      </c>
      <c r="H18" s="86">
        <f t="shared" si="8"/>
        <v>0.26880950506222517</v>
      </c>
      <c r="J18" s="28">
        <v>997.31599999999969</v>
      </c>
      <c r="K18" s="227">
        <v>1808.8820000000001</v>
      </c>
      <c r="L18" s="32">
        <f t="shared" si="2"/>
        <v>6.0930186245922412E-3</v>
      </c>
      <c r="M18" s="234">
        <f t="shared" si="3"/>
        <v>1.0228183262799407E-2</v>
      </c>
      <c r="N18" s="90">
        <f t="shared" si="9"/>
        <v>0.81375010528257907</v>
      </c>
      <c r="O18" s="86">
        <f t="shared" si="10"/>
        <v>0.67867257479192444</v>
      </c>
      <c r="Q18" s="82">
        <f t="shared" si="4"/>
        <v>2.0949464140923997</v>
      </c>
      <c r="R18" s="239">
        <f t="shared" si="5"/>
        <v>2.6600306166114973</v>
      </c>
      <c r="S18" s="95">
        <f t="shared" si="6"/>
        <v>0.26973682893168932</v>
      </c>
    </row>
    <row r="19" spans="1:19" ht="26.25" customHeight="1" thickBot="1" x14ac:dyDescent="0.3">
      <c r="A19" s="18" t="s">
        <v>12</v>
      </c>
      <c r="B19" s="75"/>
      <c r="C19" s="76">
        <f>C7+C8+C9+C12+C16+C17+C18</f>
        <v>623714.63999999978</v>
      </c>
      <c r="D19" s="228">
        <f>D7+D8+D9+D12+D16+D17+D18</f>
        <v>702187.74999999988</v>
      </c>
      <c r="E19" s="77">
        <f>E7+E8+E9+E12+E16+E17+E18</f>
        <v>1</v>
      </c>
      <c r="F19" s="235">
        <f>F7+F8+F9+F12+F16+F17+F18</f>
        <v>1.0000000000000002</v>
      </c>
      <c r="G19" s="90">
        <f>(D19-C19)/C19</f>
        <v>0.12581572560169524</v>
      </c>
      <c r="H19" s="86">
        <v>0</v>
      </c>
      <c r="I19" s="2"/>
      <c r="J19" s="76">
        <f>J7+J8+J9+J12+J16+J17+J18</f>
        <v>163681.75799999994</v>
      </c>
      <c r="K19" s="228">
        <f>K7+K8+K9+K12+K16+K17+K18</f>
        <v>176852.71699999998</v>
      </c>
      <c r="L19" s="77">
        <f>L7+L8+L9+L12+L16+L17+L18</f>
        <v>1.0000000000000002</v>
      </c>
      <c r="M19" s="235">
        <f>M7+M8+M9+M12+M16+M17+M18</f>
        <v>0.99999999999999989</v>
      </c>
      <c r="N19" s="90">
        <f>(K19-J19)/J19</f>
        <v>8.0466871574045751E-2</v>
      </c>
      <c r="O19" s="86">
        <f>(M19-L19)/L19</f>
        <v>-3.3306690738754686E-16</v>
      </c>
      <c r="P19" s="2"/>
      <c r="Q19" s="35">
        <f>(J19/C19)*10</f>
        <v>2.6243052111138514</v>
      </c>
      <c r="R19" s="240">
        <f>(K19/D19)*10</f>
        <v>2.5185958741091681</v>
      </c>
      <c r="S19" s="95">
        <f t="shared" si="6"/>
        <v>-4.0280885225166478E-2</v>
      </c>
    </row>
    <row r="21" spans="1:19" x14ac:dyDescent="0.25">
      <c r="A21" s="2"/>
    </row>
    <row r="22" spans="1:19" ht="8.25" customHeight="1" thickBot="1" x14ac:dyDescent="0.3"/>
    <row r="23" spans="1:19" ht="15" customHeight="1" x14ac:dyDescent="0.25">
      <c r="A23" s="367" t="s">
        <v>2</v>
      </c>
      <c r="B23" s="375"/>
      <c r="C23" s="378" t="s">
        <v>1</v>
      </c>
      <c r="D23" s="380"/>
      <c r="E23" s="374" t="s">
        <v>13</v>
      </c>
      <c r="F23" s="374"/>
      <c r="G23" s="378" t="s">
        <v>14</v>
      </c>
      <c r="H23" s="379"/>
      <c r="J23" s="386">
        <v>1000</v>
      </c>
      <c r="K23" s="374"/>
      <c r="L23" s="387" t="s">
        <v>13</v>
      </c>
      <c r="M23" s="388"/>
      <c r="N23" s="374" t="s">
        <v>14</v>
      </c>
      <c r="O23" s="379"/>
      <c r="Q23" s="373" t="s">
        <v>23</v>
      </c>
      <c r="R23" s="374"/>
      <c r="S23" s="208" t="s">
        <v>0</v>
      </c>
    </row>
    <row r="24" spans="1:19" ht="15" customHeight="1" x14ac:dyDescent="0.25">
      <c r="A24" s="376"/>
      <c r="B24" s="377"/>
      <c r="C24" s="381" t="str">
        <f>C5</f>
        <v>jan-mar</v>
      </c>
      <c r="D24" s="372"/>
      <c r="E24" s="382" t="str">
        <f>C5</f>
        <v>jan-mar</v>
      </c>
      <c r="F24" s="382"/>
      <c r="G24" s="381" t="str">
        <f>G5</f>
        <v>2018/2017</v>
      </c>
      <c r="H24" s="383"/>
      <c r="J24" s="371" t="str">
        <f>C5</f>
        <v>jan-mar</v>
      </c>
      <c r="K24" s="382"/>
      <c r="L24" s="384" t="str">
        <f>C5</f>
        <v>jan-mar</v>
      </c>
      <c r="M24" s="385"/>
      <c r="N24" s="382" t="str">
        <f>N5</f>
        <v>2018/2017</v>
      </c>
      <c r="O24" s="383"/>
      <c r="Q24" s="371" t="str">
        <f>C5</f>
        <v>jan-mar</v>
      </c>
      <c r="R24" s="372"/>
      <c r="S24" s="209" t="str">
        <f>S5</f>
        <v>2018 /2017</v>
      </c>
    </row>
    <row r="25" spans="1:19" ht="19.5" customHeight="1" x14ac:dyDescent="0.25">
      <c r="A25" s="376"/>
      <c r="B25" s="377"/>
      <c r="C25" s="221">
        <f>C6</f>
        <v>2017</v>
      </c>
      <c r="D25" s="219">
        <f>D6</f>
        <v>2018</v>
      </c>
      <c r="E25" s="216">
        <f>C6</f>
        <v>2017</v>
      </c>
      <c r="F25" s="219">
        <f>D6</f>
        <v>2018</v>
      </c>
      <c r="G25" s="221" t="s">
        <v>1</v>
      </c>
      <c r="H25" s="222" t="s">
        <v>15</v>
      </c>
      <c r="J25" s="215">
        <f>C6</f>
        <v>2017</v>
      </c>
      <c r="K25" s="220">
        <f>D6</f>
        <v>2018</v>
      </c>
      <c r="L25" s="218">
        <f>C6</f>
        <v>2017</v>
      </c>
      <c r="M25" s="219">
        <f>D6</f>
        <v>2018</v>
      </c>
      <c r="N25" s="217">
        <v>1000</v>
      </c>
      <c r="O25" s="222" t="s">
        <v>15</v>
      </c>
      <c r="Q25" s="215">
        <f>C6</f>
        <v>2017</v>
      </c>
      <c r="R25" s="220">
        <f>D6</f>
        <v>2018</v>
      </c>
      <c r="S25" s="209" t="s">
        <v>24</v>
      </c>
    </row>
    <row r="26" spans="1:19" ht="20.100000000000001" customHeight="1" x14ac:dyDescent="0.25">
      <c r="A26" s="14" t="s">
        <v>4</v>
      </c>
      <c r="B26" s="1"/>
      <c r="C26" s="25">
        <v>62618.869999999988</v>
      </c>
      <c r="D26" s="223">
        <v>70176.420000000013</v>
      </c>
      <c r="E26" s="31">
        <f>C26/$C$38</f>
        <v>0.18844920359664594</v>
      </c>
      <c r="F26" s="229">
        <f>D26/$D$38</f>
        <v>0.1706432154907008</v>
      </c>
      <c r="G26" s="87">
        <f>(D26-C26)/C26</f>
        <v>0.12069125488850288</v>
      </c>
      <c r="H26" s="83">
        <f>(F26-E26)/E26</f>
        <v>-9.4486937413950686E-2</v>
      </c>
      <c r="J26" s="25">
        <v>16432.523000000005</v>
      </c>
      <c r="K26" s="223">
        <v>18593.071000000014</v>
      </c>
      <c r="L26" s="31">
        <f>J26/$J$38</f>
        <v>0.18344638206619526</v>
      </c>
      <c r="M26" s="229">
        <f>K26/$K$38</f>
        <v>0.18500454211132777</v>
      </c>
      <c r="N26" s="87">
        <f>(K26-J26)/J26</f>
        <v>0.13147999245155531</v>
      </c>
      <c r="O26" s="83">
        <f>(M26-L26)/L26</f>
        <v>8.4938172537535311E-3</v>
      </c>
      <c r="Q26" s="49">
        <f t="shared" ref="Q26:Q38" si="11">(J26/C26)*10</f>
        <v>2.6242126375004866</v>
      </c>
      <c r="R26" s="236">
        <f t="shared" ref="R26:R38" si="12">(K26/D26)*10</f>
        <v>2.6494755645842312</v>
      </c>
      <c r="S26" s="92">
        <f>(R26-Q26)/Q26</f>
        <v>9.6268597760458246E-3</v>
      </c>
    </row>
    <row r="27" spans="1:19" ht="20.100000000000001" customHeight="1" x14ac:dyDescent="0.25">
      <c r="A27" s="14" t="s">
        <v>5</v>
      </c>
      <c r="B27" s="1"/>
      <c r="C27" s="25">
        <v>44570.890000000007</v>
      </c>
      <c r="D27" s="223">
        <v>48075.190000000017</v>
      </c>
      <c r="E27" s="31">
        <f>C27/$C$38</f>
        <v>0.13413446656085798</v>
      </c>
      <c r="F27" s="229">
        <f>D27/$D$38</f>
        <v>0.11690116148595761</v>
      </c>
      <c r="G27" s="87">
        <f t="shared" ref="G27:G38" si="13">(D27-C27)/C27</f>
        <v>7.8623065413322674E-2</v>
      </c>
      <c r="H27" s="83">
        <f t="shared" ref="H27:H38" si="14">(F27-E27)/E27</f>
        <v>-0.12847782912739633</v>
      </c>
      <c r="J27" s="25">
        <v>10955.559999999998</v>
      </c>
      <c r="K27" s="223">
        <v>11521.892999999995</v>
      </c>
      <c r="L27" s="31">
        <f t="shared" ref="L27:L37" si="15">J27/$J$38</f>
        <v>0.12230366849382321</v>
      </c>
      <c r="M27" s="229">
        <f t="shared" ref="M27:M37" si="16">K27/$K$38</f>
        <v>0.11464499537062543</v>
      </c>
      <c r="N27" s="87">
        <f t="shared" ref="N27:N38" si="17">(K27-J27)/J27</f>
        <v>5.1693660570522826E-2</v>
      </c>
      <c r="O27" s="83">
        <f t="shared" ref="O27:O37" si="18">(M27-L27)/L27</f>
        <v>-6.2620142286120936E-2</v>
      </c>
      <c r="Q27" s="49">
        <f t="shared" si="11"/>
        <v>2.4580079060570692</v>
      </c>
      <c r="R27" s="236">
        <f t="shared" si="12"/>
        <v>2.3966401380836957</v>
      </c>
      <c r="S27" s="92">
        <f t="shared" ref="S27:S36" si="19">(R27-Q27)/Q27</f>
        <v>-2.4966464844213845E-2</v>
      </c>
    </row>
    <row r="28" spans="1:19" ht="20.100000000000001" customHeight="1" x14ac:dyDescent="0.25">
      <c r="A28" s="33" t="s">
        <v>42</v>
      </c>
      <c r="B28" s="21"/>
      <c r="C28" s="27">
        <f>C29+C30</f>
        <v>102601.92999999996</v>
      </c>
      <c r="D28" s="224">
        <f>D29+D30</f>
        <v>164370.43999999997</v>
      </c>
      <c r="E28" s="34">
        <f>C28/$C$38</f>
        <v>0.30877676323413072</v>
      </c>
      <c r="F28" s="230">
        <f>D28/$D$38</f>
        <v>0.39968839124625188</v>
      </c>
      <c r="G28" s="88">
        <f>(D28-C28)/C28</f>
        <v>0.60202093664319989</v>
      </c>
      <c r="H28" s="84">
        <f t="shared" si="14"/>
        <v>0.29442509552827717</v>
      </c>
      <c r="J28" s="27">
        <f>J29+J30</f>
        <v>12695.773999999996</v>
      </c>
      <c r="K28" s="224">
        <f>K29+K30</f>
        <v>18228.100000000013</v>
      </c>
      <c r="L28" s="34">
        <f t="shared" si="15"/>
        <v>0.14173074991771298</v>
      </c>
      <c r="M28" s="230">
        <f t="shared" si="16"/>
        <v>0.18137301223985502</v>
      </c>
      <c r="N28" s="88">
        <f t="shared" si="17"/>
        <v>0.43576122259265321</v>
      </c>
      <c r="O28" s="84">
        <f t="shared" si="18"/>
        <v>0.27970121053587754</v>
      </c>
      <c r="Q28" s="50">
        <f t="shared" ref="Q28:R30" si="20">(J28/C28)*10</f>
        <v>1.2373815970128437</v>
      </c>
      <c r="R28" s="237">
        <f t="shared" si="20"/>
        <v>1.1089646045846209</v>
      </c>
      <c r="S28" s="93">
        <f t="shared" si="19"/>
        <v>-0.10378123671649359</v>
      </c>
    </row>
    <row r="29" spans="1:19" ht="20.100000000000001" customHeight="1" x14ac:dyDescent="0.25">
      <c r="A29" s="14"/>
      <c r="B29" s="1" t="s">
        <v>6</v>
      </c>
      <c r="C29" s="25">
        <v>96747.819999999963</v>
      </c>
      <c r="D29" s="223">
        <v>156429.75999999998</v>
      </c>
      <c r="E29" s="44">
        <f t="shared" ref="E29:E36" si="21">C29/$C$38</f>
        <v>0.29115903287158729</v>
      </c>
      <c r="F29" s="231">
        <f t="shared" ref="F29:F36" si="22">D29/$D$38</f>
        <v>0.3803795811305079</v>
      </c>
      <c r="G29" s="87">
        <f>(D29-C29)/C29</f>
        <v>0.61688149665801295</v>
      </c>
      <c r="H29" s="83">
        <f>(F29-E29)/E29</f>
        <v>0.30643235546901415</v>
      </c>
      <c r="J29" s="25">
        <v>11919.478999999996</v>
      </c>
      <c r="K29" s="223">
        <v>17201.249000000014</v>
      </c>
      <c r="L29" s="44">
        <f>J29/$J$38</f>
        <v>0.13306449038069137</v>
      </c>
      <c r="M29" s="231">
        <f>K29/$K$38</f>
        <v>0.171155652285087</v>
      </c>
      <c r="N29" s="87">
        <f>(K29-J29)/J29</f>
        <v>0.44312087801824396</v>
      </c>
      <c r="O29" s="83">
        <f>(M29-L29)/L29</f>
        <v>0.28626090849195429</v>
      </c>
      <c r="Q29" s="49">
        <f t="shared" si="20"/>
        <v>1.2320152536770337</v>
      </c>
      <c r="R29" s="236">
        <f t="shared" si="20"/>
        <v>1.0996148686797202</v>
      </c>
      <c r="S29" s="92">
        <f t="shared" si="19"/>
        <v>-0.10746651439757376</v>
      </c>
    </row>
    <row r="30" spans="1:19" ht="20.100000000000001" customHeight="1" x14ac:dyDescent="0.25">
      <c r="A30" s="14"/>
      <c r="B30" s="1" t="s">
        <v>43</v>
      </c>
      <c r="C30" s="25">
        <v>5854.1100000000006</v>
      </c>
      <c r="D30" s="223">
        <v>7940.6799999999994</v>
      </c>
      <c r="E30" s="43">
        <f t="shared" si="21"/>
        <v>1.7617730362543452E-2</v>
      </c>
      <c r="F30" s="232">
        <f t="shared" si="22"/>
        <v>1.9308810115743973E-2</v>
      </c>
      <c r="G30" s="87">
        <f>(D30-C30)/C30</f>
        <v>0.35642821880695763</v>
      </c>
      <c r="H30" s="83">
        <f>(F30-E30)/E30</f>
        <v>9.5987378532928214E-2</v>
      </c>
      <c r="J30" s="25">
        <v>776.29499999999996</v>
      </c>
      <c r="K30" s="223">
        <v>1026.8510000000001</v>
      </c>
      <c r="L30" s="43">
        <f>J30/$J$38</f>
        <v>8.6662595370216138E-3</v>
      </c>
      <c r="M30" s="232">
        <f>K30/$K$38</f>
        <v>1.0217359954768038E-2</v>
      </c>
      <c r="N30" s="87">
        <f>(K30-J30)/J30</f>
        <v>0.32275874506469854</v>
      </c>
      <c r="O30" s="83">
        <f>(M30-L30)/L30</f>
        <v>0.17898153305012834</v>
      </c>
      <c r="Q30" s="49">
        <f t="shared" si="20"/>
        <v>1.3260683519783534</v>
      </c>
      <c r="R30" s="236">
        <f t="shared" si="20"/>
        <v>1.2931524756066235</v>
      </c>
      <c r="S30" s="92">
        <f t="shared" si="19"/>
        <v>-2.4822156657779277E-2</v>
      </c>
    </row>
    <row r="31" spans="1:19" ht="20.100000000000001" customHeight="1" x14ac:dyDescent="0.25">
      <c r="A31" s="33" t="s">
        <v>41</v>
      </c>
      <c r="B31" s="21"/>
      <c r="C31" s="27">
        <f>SUM(C32:C34)</f>
        <v>119499.03</v>
      </c>
      <c r="D31" s="224">
        <f>SUM(D32:D34)</f>
        <v>122184.69000000003</v>
      </c>
      <c r="E31" s="34">
        <f t="shared" si="21"/>
        <v>0.35962796891850179</v>
      </c>
      <c r="F31" s="230">
        <f t="shared" si="22"/>
        <v>0.2971081794331269</v>
      </c>
      <c r="G31" s="88">
        <f t="shared" si="13"/>
        <v>2.2474324686987273E-2</v>
      </c>
      <c r="H31" s="84">
        <f t="shared" si="14"/>
        <v>-0.17384573750865026</v>
      </c>
      <c r="J31" s="27">
        <f>SUM(J32:J34)</f>
        <v>48750.47199999998</v>
      </c>
      <c r="K31" s="224">
        <f>SUM(K32:K34)</f>
        <v>49749.946000000004</v>
      </c>
      <c r="L31" s="34">
        <f t="shared" si="15"/>
        <v>0.54423156519661331</v>
      </c>
      <c r="M31" s="230">
        <f t="shared" si="16"/>
        <v>0.49502128937136186</v>
      </c>
      <c r="N31" s="88">
        <f t="shared" si="17"/>
        <v>2.0501832269439857E-2</v>
      </c>
      <c r="O31" s="84">
        <f t="shared" si="18"/>
        <v>-9.0421575983879884E-2</v>
      </c>
      <c r="Q31" s="50">
        <f t="shared" si="11"/>
        <v>4.0795705203632178</v>
      </c>
      <c r="R31" s="237">
        <f t="shared" si="12"/>
        <v>4.0717004724569001</v>
      </c>
      <c r="S31" s="93">
        <f t="shared" si="19"/>
        <v>-1.9291363801738931E-3</v>
      </c>
    </row>
    <row r="32" spans="1:19" ht="20.100000000000001" customHeight="1" x14ac:dyDescent="0.25">
      <c r="A32" s="14"/>
      <c r="B32" s="5" t="s">
        <v>7</v>
      </c>
      <c r="C32" s="42">
        <v>113119.26</v>
      </c>
      <c r="D32" s="225">
        <v>115696.49000000003</v>
      </c>
      <c r="E32" s="31">
        <f t="shared" si="21"/>
        <v>0.34042828397321651</v>
      </c>
      <c r="F32" s="229">
        <f t="shared" si="22"/>
        <v>0.28133126589512136</v>
      </c>
      <c r="G32" s="87">
        <f t="shared" si="13"/>
        <v>2.2783299678587356E-2</v>
      </c>
      <c r="H32" s="83">
        <f t="shared" si="14"/>
        <v>-0.17359608722389427</v>
      </c>
      <c r="J32" s="42">
        <v>45930.054999999978</v>
      </c>
      <c r="K32" s="225">
        <v>47011.923000000003</v>
      </c>
      <c r="L32" s="31">
        <f t="shared" si="15"/>
        <v>0.51274551192481865</v>
      </c>
      <c r="M32" s="229">
        <f t="shared" si="16"/>
        <v>0.46777744722149411</v>
      </c>
      <c r="N32" s="87">
        <f t="shared" si="17"/>
        <v>2.3554685488620133E-2</v>
      </c>
      <c r="O32" s="83">
        <f t="shared" si="18"/>
        <v>-8.7700552530468531E-2</v>
      </c>
      <c r="Q32" s="49">
        <f t="shared" si="11"/>
        <v>4.0603213811688637</v>
      </c>
      <c r="R32" s="236">
        <f t="shared" si="12"/>
        <v>4.0633836860565076</v>
      </c>
      <c r="S32" s="92">
        <f t="shared" si="19"/>
        <v>7.5420258648648117E-4</v>
      </c>
    </row>
    <row r="33" spans="1:19" ht="20.100000000000001" customHeight="1" x14ac:dyDescent="0.25">
      <c r="A33" s="14"/>
      <c r="B33" s="5" t="s">
        <v>8</v>
      </c>
      <c r="C33" s="42">
        <v>5094.9899999999989</v>
      </c>
      <c r="D33" s="225">
        <v>4989.0199999999995</v>
      </c>
      <c r="E33" s="31">
        <f t="shared" si="21"/>
        <v>1.5333186431388413E-2</v>
      </c>
      <c r="F33" s="229">
        <f t="shared" si="22"/>
        <v>1.2131459754536009E-2</v>
      </c>
      <c r="G33" s="87">
        <f t="shared" si="13"/>
        <v>-2.079886319698358E-2</v>
      </c>
      <c r="H33" s="83">
        <f t="shared" si="14"/>
        <v>-0.20881026205343603</v>
      </c>
      <c r="J33" s="42">
        <v>2488.974999999999</v>
      </c>
      <c r="K33" s="225">
        <v>2431.0229999999997</v>
      </c>
      <c r="L33" s="31">
        <f t="shared" si="15"/>
        <v>2.778596194894771E-2</v>
      </c>
      <c r="M33" s="229">
        <f t="shared" si="16"/>
        <v>2.4189134596275461E-2</v>
      </c>
      <c r="N33" s="87">
        <f t="shared" si="17"/>
        <v>-2.3283480147449988E-2</v>
      </c>
      <c r="O33" s="83">
        <f t="shared" si="18"/>
        <v>-0.12944764551541704</v>
      </c>
      <c r="Q33" s="49">
        <f t="shared" si="11"/>
        <v>4.8851420709363502</v>
      </c>
      <c r="R33" s="236">
        <f t="shared" si="12"/>
        <v>4.8727465514269337</v>
      </c>
      <c r="S33" s="92">
        <f t="shared" si="19"/>
        <v>-2.5373918157186046E-3</v>
      </c>
    </row>
    <row r="34" spans="1:19" ht="20.100000000000001" customHeight="1" x14ac:dyDescent="0.25">
      <c r="A34" s="45"/>
      <c r="B34" s="46" t="s">
        <v>9</v>
      </c>
      <c r="C34" s="47">
        <v>1284.78</v>
      </c>
      <c r="D34" s="226">
        <v>1499.1799999999994</v>
      </c>
      <c r="E34" s="48">
        <f t="shared" si="21"/>
        <v>3.8664985138968299E-3</v>
      </c>
      <c r="F34" s="233">
        <f t="shared" si="22"/>
        <v>3.6454537834695565E-3</v>
      </c>
      <c r="G34" s="87">
        <f t="shared" si="13"/>
        <v>0.16687681937763618</v>
      </c>
      <c r="H34" s="83">
        <f t="shared" si="14"/>
        <v>-5.7169226790803732E-2</v>
      </c>
      <c r="J34" s="47">
        <v>331.44200000000001</v>
      </c>
      <c r="K34" s="226">
        <v>307</v>
      </c>
      <c r="L34" s="48">
        <f t="shared" si="15"/>
        <v>3.7000913228470073E-3</v>
      </c>
      <c r="M34" s="233">
        <f t="shared" si="16"/>
        <v>3.0547075535922808E-3</v>
      </c>
      <c r="N34" s="87">
        <f t="shared" si="17"/>
        <v>-7.3744425872400016E-2</v>
      </c>
      <c r="O34" s="83">
        <f t="shared" si="18"/>
        <v>-0.17442374064382304</v>
      </c>
      <c r="Q34" s="49">
        <f t="shared" si="11"/>
        <v>2.5797568455299742</v>
      </c>
      <c r="R34" s="236">
        <f t="shared" si="12"/>
        <v>2.047786123080618</v>
      </c>
      <c r="S34" s="92">
        <f t="shared" si="19"/>
        <v>-0.20620963691640884</v>
      </c>
    </row>
    <row r="35" spans="1:19" ht="20.100000000000001" customHeight="1" x14ac:dyDescent="0.25">
      <c r="A35" s="14" t="s">
        <v>44</v>
      </c>
      <c r="B35" s="5"/>
      <c r="C35" s="42">
        <v>271.16000000000003</v>
      </c>
      <c r="D35" s="225">
        <v>1064.6399999999999</v>
      </c>
      <c r="E35" s="31">
        <f t="shared" si="21"/>
        <v>8.1604612231531051E-4</v>
      </c>
      <c r="F35" s="229">
        <f t="shared" si="22"/>
        <v>2.5888124948525394E-3</v>
      </c>
      <c r="G35" s="89">
        <f>(D35-C35)/C35</f>
        <v>2.9262428086738446</v>
      </c>
      <c r="H35" s="85">
        <f>(F35-E35)/E35</f>
        <v>2.1723850209685245</v>
      </c>
      <c r="J35" s="42">
        <v>61.706000000000003</v>
      </c>
      <c r="K35" s="225">
        <v>237.114</v>
      </c>
      <c r="L35" s="31">
        <f>J35/$J$38</f>
        <v>6.8886210910988187E-4</v>
      </c>
      <c r="M35" s="229">
        <f>K35/$K$38</f>
        <v>2.3593287519950491E-3</v>
      </c>
      <c r="N35" s="89">
        <f>(K35-J35)/J35</f>
        <v>2.8426409101221926</v>
      </c>
      <c r="O35" s="85">
        <f>(M35-L35)/L35</f>
        <v>2.4249652010090563</v>
      </c>
      <c r="Q35" s="81">
        <f>(J35/C35)*10</f>
        <v>2.2756306239858386</v>
      </c>
      <c r="R35" s="238">
        <f>(K35/D35)*10</f>
        <v>2.2271753832281336</v>
      </c>
      <c r="S35" s="94">
        <f t="shared" si="19"/>
        <v>-2.1293104534177053E-2</v>
      </c>
    </row>
    <row r="36" spans="1:19" ht="20.100000000000001" customHeight="1" x14ac:dyDescent="0.25">
      <c r="A36" s="14" t="s">
        <v>10</v>
      </c>
      <c r="B36" s="1"/>
      <c r="C36" s="25">
        <v>816.7</v>
      </c>
      <c r="D36" s="223">
        <v>729.34999999999968</v>
      </c>
      <c r="E36" s="31">
        <f t="shared" si="21"/>
        <v>2.4578288394118382E-3</v>
      </c>
      <c r="F36" s="229">
        <f t="shared" si="22"/>
        <v>1.7735106638118979E-3</v>
      </c>
      <c r="G36" s="87">
        <f t="shared" si="13"/>
        <v>-0.10695481817068735</v>
      </c>
      <c r="H36" s="83">
        <f t="shared" si="14"/>
        <v>-0.27842385304734996</v>
      </c>
      <c r="J36" s="25">
        <v>273.822</v>
      </c>
      <c r="K36" s="223">
        <v>791.84600000000046</v>
      </c>
      <c r="L36" s="31">
        <f t="shared" si="15"/>
        <v>3.0568437500516328E-3</v>
      </c>
      <c r="M36" s="229">
        <f t="shared" si="16"/>
        <v>7.8790161481492975E-3</v>
      </c>
      <c r="N36" s="87">
        <f t="shared" si="17"/>
        <v>1.891827537597419</v>
      </c>
      <c r="O36" s="83">
        <f t="shared" si="18"/>
        <v>1.5775004522282874</v>
      </c>
      <c r="Q36" s="49">
        <f t="shared" si="11"/>
        <v>3.352785600587731</v>
      </c>
      <c r="R36" s="236">
        <f t="shared" si="12"/>
        <v>10.856872557756919</v>
      </c>
      <c r="S36" s="92">
        <f t="shared" si="19"/>
        <v>2.2381648727713901</v>
      </c>
    </row>
    <row r="37" spans="1:19" ht="20.100000000000001" customHeight="1" thickBot="1" x14ac:dyDescent="0.3">
      <c r="A37" s="14" t="s">
        <v>11</v>
      </c>
      <c r="B37" s="16"/>
      <c r="C37" s="28">
        <v>1906.5600000000002</v>
      </c>
      <c r="D37" s="227">
        <v>4645.7399999999989</v>
      </c>
      <c r="E37" s="32">
        <f>C37/$C$38</f>
        <v>5.7377227281364442E-3</v>
      </c>
      <c r="F37" s="234">
        <f>D37/$D$38</f>
        <v>1.1296729185298537E-2</v>
      </c>
      <c r="G37" s="90">
        <f t="shared" si="13"/>
        <v>1.4367132426988913</v>
      </c>
      <c r="H37" s="86">
        <f t="shared" si="14"/>
        <v>0.96885240374234738</v>
      </c>
      <c r="J37" s="28">
        <v>406.85100000000006</v>
      </c>
      <c r="K37" s="227">
        <v>1378.6489999999994</v>
      </c>
      <c r="L37" s="32">
        <f t="shared" si="15"/>
        <v>4.5419284664937696E-3</v>
      </c>
      <c r="M37" s="234">
        <f t="shared" si="16"/>
        <v>1.3717816006685481E-2</v>
      </c>
      <c r="N37" s="90">
        <f t="shared" si="17"/>
        <v>2.3885845186567054</v>
      </c>
      <c r="O37" s="86">
        <f t="shared" si="18"/>
        <v>2.0202624519261128</v>
      </c>
      <c r="Q37" s="82">
        <f t="shared" si="11"/>
        <v>2.1339532980866065</v>
      </c>
      <c r="R37" s="239">
        <f t="shared" si="12"/>
        <v>2.9675552226340685</v>
      </c>
      <c r="S37" s="95">
        <f>(R37-Q37)/Q37</f>
        <v>0.39063737959725031</v>
      </c>
    </row>
    <row r="38" spans="1:19" ht="26.25" customHeight="1" thickBot="1" x14ac:dyDescent="0.3">
      <c r="A38" s="18" t="s">
        <v>12</v>
      </c>
      <c r="B38" s="75"/>
      <c r="C38" s="76">
        <f>C26+C27+C28+C31+C35+C36+C37</f>
        <v>332285.13999999996</v>
      </c>
      <c r="D38" s="228">
        <f>D26+D27+D28+D31+D35+D36+D37</f>
        <v>411246.47</v>
      </c>
      <c r="E38" s="77">
        <f>C38/$C$38</f>
        <v>1</v>
      </c>
      <c r="F38" s="235">
        <f>D38/$D$38</f>
        <v>1</v>
      </c>
      <c r="G38" s="90">
        <f t="shared" si="13"/>
        <v>0.23763124044608203</v>
      </c>
      <c r="H38" s="86">
        <f t="shared" si="14"/>
        <v>0</v>
      </c>
      <c r="I38" s="2"/>
      <c r="J38" s="76">
        <f>J26+J27+J28+J31+J35+J36+J37</f>
        <v>89576.70799999997</v>
      </c>
      <c r="K38" s="228">
        <f>K26+K27+K28+K31+K35+K36+K37</f>
        <v>100500.61900000004</v>
      </c>
      <c r="L38" s="77">
        <f>L26+L27+L28+L31+L35+L36+L37</f>
        <v>1</v>
      </c>
      <c r="M38" s="235">
        <f>M26+M27+M28+M31+M35+M36+M37</f>
        <v>1</v>
      </c>
      <c r="N38" s="90">
        <f t="shared" si="17"/>
        <v>0.12195035120067227</v>
      </c>
      <c r="O38" s="86">
        <v>0</v>
      </c>
      <c r="P38" s="2"/>
      <c r="Q38" s="35">
        <f t="shared" si="11"/>
        <v>2.6957783306229093</v>
      </c>
      <c r="R38" s="240">
        <f t="shared" si="12"/>
        <v>2.4438050252443513</v>
      </c>
      <c r="S38" s="95">
        <f>(R38-Q38)/Q38</f>
        <v>-9.3469593740793569E-2</v>
      </c>
    </row>
    <row r="40" spans="1:19" x14ac:dyDescent="0.25">
      <c r="A40" s="2"/>
    </row>
    <row r="41" spans="1:19" ht="8.25" customHeight="1" thickBot="1" x14ac:dyDescent="0.3"/>
    <row r="42" spans="1:19" ht="15" customHeight="1" x14ac:dyDescent="0.25">
      <c r="A42" s="367" t="s">
        <v>16</v>
      </c>
      <c r="B42" s="375"/>
      <c r="C42" s="378" t="s">
        <v>1</v>
      </c>
      <c r="D42" s="380"/>
      <c r="E42" s="374" t="s">
        <v>13</v>
      </c>
      <c r="F42" s="374"/>
      <c r="G42" s="378" t="s">
        <v>14</v>
      </c>
      <c r="H42" s="379"/>
      <c r="J42" s="386">
        <v>1000</v>
      </c>
      <c r="K42" s="374"/>
      <c r="L42" s="387" t="s">
        <v>13</v>
      </c>
      <c r="M42" s="388"/>
      <c r="N42" s="374" t="s">
        <v>14</v>
      </c>
      <c r="O42" s="379"/>
      <c r="Q42" s="373" t="s">
        <v>23</v>
      </c>
      <c r="R42" s="374"/>
      <c r="S42" s="208" t="s">
        <v>0</v>
      </c>
    </row>
    <row r="43" spans="1:19" ht="15" customHeight="1" x14ac:dyDescent="0.25">
      <c r="A43" s="376"/>
      <c r="B43" s="377"/>
      <c r="C43" s="381" t="str">
        <f>C5</f>
        <v>jan-mar</v>
      </c>
      <c r="D43" s="372"/>
      <c r="E43" s="382" t="str">
        <f>C5</f>
        <v>jan-mar</v>
      </c>
      <c r="F43" s="382"/>
      <c r="G43" s="381" t="str">
        <f>C5</f>
        <v>jan-mar</v>
      </c>
      <c r="H43" s="383"/>
      <c r="J43" s="371" t="str">
        <f>C5</f>
        <v>jan-mar</v>
      </c>
      <c r="K43" s="382"/>
      <c r="L43" s="384" t="str">
        <f>C5</f>
        <v>jan-mar</v>
      </c>
      <c r="M43" s="385"/>
      <c r="N43" s="382" t="str">
        <f>C5</f>
        <v>jan-mar</v>
      </c>
      <c r="O43" s="383"/>
      <c r="Q43" s="371" t="str">
        <f>C5</f>
        <v>jan-mar</v>
      </c>
      <c r="R43" s="372"/>
      <c r="S43" s="209" t="str">
        <f>S24</f>
        <v>2018 /2017</v>
      </c>
    </row>
    <row r="44" spans="1:19" ht="15.75" customHeight="1" x14ac:dyDescent="0.25">
      <c r="A44" s="376"/>
      <c r="B44" s="377"/>
      <c r="C44" s="221">
        <f>C6</f>
        <v>2017</v>
      </c>
      <c r="D44" s="219">
        <f>D6</f>
        <v>2018</v>
      </c>
      <c r="E44" s="216">
        <f>C6</f>
        <v>2017</v>
      </c>
      <c r="F44" s="219">
        <f>D6</f>
        <v>2018</v>
      </c>
      <c r="G44" s="221" t="s">
        <v>1</v>
      </c>
      <c r="H44" s="222" t="s">
        <v>15</v>
      </c>
      <c r="J44" s="215">
        <f>C6</f>
        <v>2017</v>
      </c>
      <c r="K44" s="220">
        <f>D6</f>
        <v>2018</v>
      </c>
      <c r="L44" s="218">
        <f>C6</f>
        <v>2017</v>
      </c>
      <c r="M44" s="219">
        <f>D6</f>
        <v>2018</v>
      </c>
      <c r="N44" s="217">
        <v>1000</v>
      </c>
      <c r="O44" s="222" t="s">
        <v>15</v>
      </c>
      <c r="Q44" s="215">
        <f>Q25</f>
        <v>2017</v>
      </c>
      <c r="R44" s="220">
        <f>R25</f>
        <v>2018</v>
      </c>
      <c r="S44" s="209" t="s">
        <v>24</v>
      </c>
    </row>
    <row r="45" spans="1:19" ht="20.100000000000001" customHeight="1" x14ac:dyDescent="0.25">
      <c r="A45" s="14" t="s">
        <v>4</v>
      </c>
      <c r="B45" s="1"/>
      <c r="C45" s="25">
        <v>73976.639999999941</v>
      </c>
      <c r="D45" s="223">
        <v>81481.00999999998</v>
      </c>
      <c r="E45" s="31">
        <f>C45/$C$57</f>
        <v>0.25384060295886302</v>
      </c>
      <c r="F45" s="229">
        <f>D45/$D$57</f>
        <v>0.2800599832378548</v>
      </c>
      <c r="G45" s="87">
        <f>(D45-C45)/C45</f>
        <v>0.10144242831250574</v>
      </c>
      <c r="H45" s="83">
        <f>(F45-E45)/E45</f>
        <v>0.10329072643764897</v>
      </c>
      <c r="J45" s="25">
        <v>25092.649000000009</v>
      </c>
      <c r="K45" s="223">
        <v>27879.833999999999</v>
      </c>
      <c r="L45" s="31">
        <f>J45/$J$57</f>
        <v>0.33860916361300625</v>
      </c>
      <c r="M45" s="229">
        <f>K45/$K$57</f>
        <v>0.36514823731497204</v>
      </c>
      <c r="N45" s="87">
        <f>(K45-J45)/J45</f>
        <v>0.1110757576850491</v>
      </c>
      <c r="O45" s="83">
        <f>(M45-L45)/L45</f>
        <v>7.8376714377101406E-2</v>
      </c>
      <c r="Q45" s="49">
        <f t="shared" ref="Q45:R47" si="23">(J45/C45)*10</f>
        <v>3.3919692757064972</v>
      </c>
      <c r="R45" s="236">
        <f t="shared" si="23"/>
        <v>3.4216357897380023</v>
      </c>
      <c r="S45" s="92">
        <f>(R45-Q45)/Q45</f>
        <v>8.7461034048800495E-3</v>
      </c>
    </row>
    <row r="46" spans="1:19" ht="20.100000000000001" customHeight="1" x14ac:dyDescent="0.25">
      <c r="A46" s="14" t="s">
        <v>5</v>
      </c>
      <c r="B46" s="1"/>
      <c r="C46" s="25">
        <v>77407.62000000001</v>
      </c>
      <c r="D46" s="223">
        <v>74813.309999999969</v>
      </c>
      <c r="E46" s="31">
        <f>C46/$C$57</f>
        <v>0.26561353603530197</v>
      </c>
      <c r="F46" s="229">
        <f>D46/$D$57</f>
        <v>0.25714230032946855</v>
      </c>
      <c r="G46" s="87">
        <f>(D46-C46)/C46</f>
        <v>-3.351491752362417E-2</v>
      </c>
      <c r="H46" s="83">
        <f>(F46-E46)/E46</f>
        <v>-3.1893087348935124E-2</v>
      </c>
      <c r="J46" s="25">
        <v>19375.611000000001</v>
      </c>
      <c r="K46" s="223">
        <v>19663.305999999993</v>
      </c>
      <c r="L46" s="31">
        <f>J46/$J$57</f>
        <v>0.26146141187408956</v>
      </c>
      <c r="M46" s="229">
        <f>K46/$K$57</f>
        <v>0.25753458667239232</v>
      </c>
      <c r="N46" s="87">
        <f>(K46-J46)/J46</f>
        <v>1.4848305945035355E-2</v>
      </c>
      <c r="O46" s="83">
        <f>(M46-L46)/L46</f>
        <v>-1.5018756204025454E-2</v>
      </c>
      <c r="Q46" s="49">
        <f t="shared" si="23"/>
        <v>2.5030624891967994</v>
      </c>
      <c r="R46" s="236">
        <f t="shared" si="23"/>
        <v>2.6283165388618683</v>
      </c>
      <c r="S46" s="92">
        <f>(R46-Q46)/Q46</f>
        <v>5.0040320689421276E-2</v>
      </c>
    </row>
    <row r="47" spans="1:19" ht="20.100000000000001" customHeight="1" x14ac:dyDescent="0.25">
      <c r="A47" s="33" t="s">
        <v>42</v>
      </c>
      <c r="B47" s="21"/>
      <c r="C47" s="27">
        <f>C48+C49</f>
        <v>116231.76999999997</v>
      </c>
      <c r="D47" s="224">
        <f>D48+D49</f>
        <v>111970.29999999993</v>
      </c>
      <c r="E47" s="34">
        <f>C47/$C$57</f>
        <v>0.39883323410979338</v>
      </c>
      <c r="F47" s="230">
        <f>D47/$D$57</f>
        <v>0.38485532200861972</v>
      </c>
      <c r="G47" s="88">
        <f>(D47-C47)/C47</f>
        <v>-3.6663555927953652E-2</v>
      </c>
      <c r="H47" s="84">
        <f>(F47-E47)/E47</f>
        <v>-3.5047009390711238E-2</v>
      </c>
      <c r="J47" s="27">
        <f>J48+J49</f>
        <v>11624.057000000003</v>
      </c>
      <c r="K47" s="224">
        <f>K48+K49</f>
        <v>12551.852000000003</v>
      </c>
      <c r="L47" s="34">
        <f>J47/$J$57</f>
        <v>0.15685917491453014</v>
      </c>
      <c r="M47" s="230">
        <f>K47/$K$57</f>
        <v>0.16439433006804874</v>
      </c>
      <c r="N47" s="88">
        <f>(K47-J47)/J47</f>
        <v>7.9816797181913327E-2</v>
      </c>
      <c r="O47" s="84">
        <f>(M47-L47)/L47</f>
        <v>4.8037707438053134E-2</v>
      </c>
      <c r="Q47" s="50">
        <f t="shared" si="23"/>
        <v>1.0000757107974874</v>
      </c>
      <c r="R47" s="237">
        <f t="shared" si="23"/>
        <v>1.1209983361659306</v>
      </c>
      <c r="S47" s="93">
        <f>(R47-Q47)/Q47</f>
        <v>0.12091347091313343</v>
      </c>
    </row>
    <row r="48" spans="1:19" ht="20.100000000000001" customHeight="1" x14ac:dyDescent="0.25">
      <c r="A48" s="14"/>
      <c r="B48" s="1" t="s">
        <v>6</v>
      </c>
      <c r="C48" s="25">
        <v>113839.49999999997</v>
      </c>
      <c r="D48" s="223">
        <v>106722.80999999992</v>
      </c>
      <c r="E48" s="44">
        <f t="shared" ref="E48:E54" si="24">C48/$C$57</f>
        <v>0.39062449065726024</v>
      </c>
      <c r="F48" s="231">
        <f t="shared" ref="F48:F54" si="25">D48/$D$57</f>
        <v>0.36681907084481097</v>
      </c>
      <c r="G48" s="87">
        <f t="shared" ref="G48:G56" si="26">(D48-C48)/C48</f>
        <v>-6.2515119971539301E-2</v>
      </c>
      <c r="H48" s="83">
        <f t="shared" ref="H48:H56" si="27">(F48-E48)/E48</f>
        <v>-6.0941954183145415E-2</v>
      </c>
      <c r="J48" s="25">
        <v>11196.153000000002</v>
      </c>
      <c r="K48" s="223">
        <v>11421.356000000003</v>
      </c>
      <c r="L48" s="44">
        <f t="shared" ref="L48:L55" si="28">J48/$J$57</f>
        <v>0.15108488557797345</v>
      </c>
      <c r="M48" s="231">
        <f t="shared" ref="M48:M55" si="29">K48/$K$57</f>
        <v>0.14958797857787751</v>
      </c>
      <c r="N48" s="87">
        <f t="shared" ref="N48:N55" si="30">(K48-J48)/J48</f>
        <v>2.0114319623892356E-2</v>
      </c>
      <c r="O48" s="83">
        <f t="shared" ref="O48:O55" si="31">(M48-L48)/L48</f>
        <v>-9.9077217047194542E-3</v>
      </c>
      <c r="Q48" s="49">
        <f t="shared" ref="Q48:Q55" si="32">(J48/C48)*10</f>
        <v>0.98350335340545281</v>
      </c>
      <c r="R48" s="236">
        <f t="shared" ref="R48:R55" si="33">(K48/D48)*10</f>
        <v>1.0701888377939086</v>
      </c>
      <c r="S48" s="92">
        <f t="shared" ref="S48:S55" si="34">(R48-Q48)/Q48</f>
        <v>8.8139490412819571E-2</v>
      </c>
    </row>
    <row r="49" spans="1:19" ht="20.100000000000001" customHeight="1" x14ac:dyDescent="0.25">
      <c r="A49" s="14"/>
      <c r="B49" s="1" t="s">
        <v>43</v>
      </c>
      <c r="C49" s="25">
        <v>2392.27</v>
      </c>
      <c r="D49" s="223">
        <v>5247.4900000000016</v>
      </c>
      <c r="E49" s="43">
        <f t="shared" si="24"/>
        <v>8.2087434525331196E-3</v>
      </c>
      <c r="F49" s="232">
        <f t="shared" si="25"/>
        <v>1.8036251163808741E-2</v>
      </c>
      <c r="G49" s="87">
        <f t="shared" si="26"/>
        <v>1.1935191261855902</v>
      </c>
      <c r="H49" s="83">
        <f t="shared" si="27"/>
        <v>1.1972000060792458</v>
      </c>
      <c r="J49" s="25">
        <v>427.90399999999988</v>
      </c>
      <c r="K49" s="223">
        <v>1130.4959999999996</v>
      </c>
      <c r="L49" s="43">
        <f t="shared" si="28"/>
        <v>5.7742893365566837E-3</v>
      </c>
      <c r="M49" s="232">
        <f t="shared" si="29"/>
        <v>1.4806351490171229E-2</v>
      </c>
      <c r="N49" s="87">
        <f t="shared" si="30"/>
        <v>1.6419383787017647</v>
      </c>
      <c r="O49" s="83">
        <f t="shared" si="31"/>
        <v>1.5641859330520718</v>
      </c>
      <c r="Q49" s="49">
        <f t="shared" si="32"/>
        <v>1.7886944199442367</v>
      </c>
      <c r="R49" s="236">
        <f t="shared" si="33"/>
        <v>2.1543557014877575</v>
      </c>
      <c r="S49" s="92">
        <f t="shared" si="34"/>
        <v>0.20442915093061026</v>
      </c>
    </row>
    <row r="50" spans="1:19" ht="20.100000000000001" customHeight="1" x14ac:dyDescent="0.25">
      <c r="A50" s="33" t="s">
        <v>41</v>
      </c>
      <c r="B50" s="21"/>
      <c r="C50" s="27">
        <f>SUM(C51:C53)</f>
        <v>19183.789999999997</v>
      </c>
      <c r="D50" s="224">
        <f>SUM(D51:D53)</f>
        <v>18284.629999999997</v>
      </c>
      <c r="E50" s="34">
        <f t="shared" si="24"/>
        <v>6.5826520650792059E-2</v>
      </c>
      <c r="F50" s="230">
        <f t="shared" si="25"/>
        <v>6.2846461664016903E-2</v>
      </c>
      <c r="G50" s="88">
        <f t="shared" si="26"/>
        <v>-4.6870821667668379E-2</v>
      </c>
      <c r="H50" s="84">
        <f t="shared" si="27"/>
        <v>-4.5271403642679051E-2</v>
      </c>
      <c r="J50" s="27">
        <f>SUM(J51:J53)</f>
        <v>16172.536999999995</v>
      </c>
      <c r="K50" s="224">
        <f>SUM(K51:K53)</f>
        <v>14671.714000000002</v>
      </c>
      <c r="L50" s="34">
        <f t="shared" si="28"/>
        <v>0.21823798782943934</v>
      </c>
      <c r="M50" s="230">
        <f t="shared" si="29"/>
        <v>0.19215862280562351</v>
      </c>
      <c r="N50" s="88">
        <f t="shared" si="30"/>
        <v>-9.2800715187728033E-2</v>
      </c>
      <c r="O50" s="84">
        <f t="shared" si="31"/>
        <v>-0.11949965852964962</v>
      </c>
      <c r="Q50" s="50">
        <f t="shared" si="32"/>
        <v>8.4303138222426313</v>
      </c>
      <c r="R50" s="237">
        <f t="shared" si="33"/>
        <v>8.0240693959899687</v>
      </c>
      <c r="S50" s="93">
        <f t="shared" si="34"/>
        <v>-4.8188529492321254E-2</v>
      </c>
    </row>
    <row r="51" spans="1:19" ht="20.100000000000001" customHeight="1" x14ac:dyDescent="0.25">
      <c r="A51" s="14"/>
      <c r="B51" s="5" t="s">
        <v>7</v>
      </c>
      <c r="C51" s="42">
        <v>16242.81</v>
      </c>
      <c r="D51" s="225">
        <v>16116.719999999998</v>
      </c>
      <c r="E51" s="31">
        <f t="shared" si="24"/>
        <v>5.5734954766075519E-2</v>
      </c>
      <c r="F51" s="229">
        <f t="shared" si="25"/>
        <v>5.539509553267933E-2</v>
      </c>
      <c r="G51" s="87">
        <f t="shared" si="26"/>
        <v>-7.7628193643835006E-3</v>
      </c>
      <c r="H51" s="83">
        <f t="shared" si="27"/>
        <v>-6.0977753516192508E-3</v>
      </c>
      <c r="J51" s="42">
        <v>14248.831999999995</v>
      </c>
      <c r="K51" s="225">
        <v>12986.154</v>
      </c>
      <c r="L51" s="31">
        <f t="shared" si="28"/>
        <v>0.19227882580202016</v>
      </c>
      <c r="M51" s="229">
        <f t="shared" si="29"/>
        <v>0.17008247762884002</v>
      </c>
      <c r="N51" s="87">
        <f t="shared" si="30"/>
        <v>-8.8616245878960109E-2</v>
      </c>
      <c r="O51" s="83">
        <f t="shared" si="31"/>
        <v>-0.11543833846808803</v>
      </c>
      <c r="Q51" s="49">
        <f t="shared" si="32"/>
        <v>8.7723934467004145</v>
      </c>
      <c r="R51" s="236">
        <f t="shared" si="33"/>
        <v>8.0575663038136796</v>
      </c>
      <c r="S51" s="92">
        <f t="shared" si="34"/>
        <v>-8.1485987516394964E-2</v>
      </c>
    </row>
    <row r="52" spans="1:19" ht="20.100000000000001" customHeight="1" x14ac:dyDescent="0.25">
      <c r="A52" s="14"/>
      <c r="B52" s="5" t="s">
        <v>8</v>
      </c>
      <c r="C52" s="42">
        <v>2318.5899999999997</v>
      </c>
      <c r="D52" s="225">
        <v>1915.6300000000006</v>
      </c>
      <c r="E52" s="31">
        <f t="shared" si="24"/>
        <v>7.9559207286839552E-3</v>
      </c>
      <c r="F52" s="229">
        <f t="shared" si="25"/>
        <v>6.5842495777842236E-3</v>
      </c>
      <c r="G52" s="87">
        <f t="shared" si="26"/>
        <v>-0.17379528075252595</v>
      </c>
      <c r="H52" s="83">
        <f t="shared" si="27"/>
        <v>-0.17240885092712951</v>
      </c>
      <c r="J52" s="42">
        <v>1620.768</v>
      </c>
      <c r="K52" s="225">
        <v>1486.5379999999998</v>
      </c>
      <c r="L52" s="31">
        <f t="shared" si="28"/>
        <v>2.1871222001739424E-2</v>
      </c>
      <c r="M52" s="229">
        <f t="shared" si="29"/>
        <v>1.946951084435165E-2</v>
      </c>
      <c r="N52" s="87">
        <f t="shared" si="30"/>
        <v>-8.281876246322746E-2</v>
      </c>
      <c r="O52" s="83">
        <f t="shared" si="31"/>
        <v>-0.10981147542632803</v>
      </c>
      <c r="Q52" s="49">
        <f t="shared" si="32"/>
        <v>6.9903173911730843</v>
      </c>
      <c r="R52" s="236">
        <f t="shared" si="33"/>
        <v>7.7600476083586045</v>
      </c>
      <c r="S52" s="92">
        <f t="shared" si="34"/>
        <v>0.11011377225267129</v>
      </c>
    </row>
    <row r="53" spans="1:19" ht="20.100000000000001" customHeight="1" x14ac:dyDescent="0.25">
      <c r="A53" s="45"/>
      <c r="B53" s="46" t="s">
        <v>9</v>
      </c>
      <c r="C53" s="47">
        <v>622.38999999999987</v>
      </c>
      <c r="D53" s="226">
        <v>252.28000000000003</v>
      </c>
      <c r="E53" s="48">
        <f t="shared" si="24"/>
        <v>2.1356451560325916E-3</v>
      </c>
      <c r="F53" s="233">
        <f t="shared" si="25"/>
        <v>8.6711655355334988E-4</v>
      </c>
      <c r="G53" s="87">
        <f t="shared" si="26"/>
        <v>-0.59465929722521238</v>
      </c>
      <c r="H53" s="83">
        <f t="shared" si="27"/>
        <v>-0.59397910692045841</v>
      </c>
      <c r="J53" s="47">
        <v>302.93700000000001</v>
      </c>
      <c r="K53" s="226">
        <v>199.02199999999999</v>
      </c>
      <c r="L53" s="48">
        <f t="shared" si="28"/>
        <v>4.0879400256797612E-3</v>
      </c>
      <c r="M53" s="233">
        <f t="shared" si="29"/>
        <v>2.6066343324318343E-3</v>
      </c>
      <c r="N53" s="87">
        <f t="shared" si="30"/>
        <v>-0.34302511743365788</v>
      </c>
      <c r="O53" s="83">
        <f t="shared" si="31"/>
        <v>-0.36235993775412806</v>
      </c>
      <c r="Q53" s="49">
        <f t="shared" si="32"/>
        <v>4.8673179196323861</v>
      </c>
      <c r="R53" s="236">
        <f t="shared" si="33"/>
        <v>7.8889329316632306</v>
      </c>
      <c r="S53" s="92">
        <f t="shared" si="34"/>
        <v>0.62079672253236706</v>
      </c>
    </row>
    <row r="54" spans="1:19" ht="20.100000000000001" customHeight="1" x14ac:dyDescent="0.25">
      <c r="A54" s="14" t="s">
        <v>44</v>
      </c>
      <c r="B54" s="5"/>
      <c r="C54" s="42">
        <v>129.93</v>
      </c>
      <c r="D54" s="225">
        <v>179.79000000000005</v>
      </c>
      <c r="E54" s="31">
        <f t="shared" si="24"/>
        <v>4.4583681473563954E-4</v>
      </c>
      <c r="F54" s="229">
        <f t="shared" si="25"/>
        <v>6.1795974775391148E-4</v>
      </c>
      <c r="G54" s="89">
        <f t="shared" si="26"/>
        <v>0.38374509351189134</v>
      </c>
      <c r="H54" s="85">
        <f t="shared" si="27"/>
        <v>0.38606711543175909</v>
      </c>
      <c r="J54" s="42">
        <v>72.338000000000008</v>
      </c>
      <c r="K54" s="225">
        <v>91.51100000000001</v>
      </c>
      <c r="L54" s="31">
        <f t="shared" si="28"/>
        <v>9.7615479646798707E-4</v>
      </c>
      <c r="M54" s="229">
        <f t="shared" si="29"/>
        <v>1.1985394297875092E-3</v>
      </c>
      <c r="N54" s="89">
        <f t="shared" si="30"/>
        <v>0.26504741629572287</v>
      </c>
      <c r="O54" s="85">
        <f t="shared" si="31"/>
        <v>0.2278169754675945</v>
      </c>
      <c r="Q54" s="81">
        <f t="shared" si="32"/>
        <v>5.5674594012160394</v>
      </c>
      <c r="R54" s="238">
        <f t="shared" si="33"/>
        <v>5.0898826408587796</v>
      </c>
      <c r="S54" s="94">
        <f t="shared" si="34"/>
        <v>-8.5780016690009078E-2</v>
      </c>
    </row>
    <row r="55" spans="1:19" ht="20.100000000000001" customHeight="1" x14ac:dyDescent="0.25">
      <c r="A55" s="14" t="s">
        <v>10</v>
      </c>
      <c r="B55" s="1"/>
      <c r="C55" s="25">
        <v>1645.7299999999993</v>
      </c>
      <c r="D55" s="223">
        <v>2057.7500000000009</v>
      </c>
      <c r="E55" s="31">
        <f>C55/$C$57</f>
        <v>5.6470947519039767E-3</v>
      </c>
      <c r="F55" s="229">
        <f>D55/$D$57</f>
        <v>7.0727330270905593E-3</v>
      </c>
      <c r="G55" s="87">
        <f t="shared" si="26"/>
        <v>0.25035698443851773</v>
      </c>
      <c r="H55" s="83">
        <f t="shared" si="27"/>
        <v>0.25245517169796272</v>
      </c>
      <c r="J55" s="25">
        <v>1177.3929999999996</v>
      </c>
      <c r="K55" s="223">
        <v>1063.6479999999992</v>
      </c>
      <c r="L55" s="31">
        <f t="shared" si="28"/>
        <v>1.5888161468078081E-2</v>
      </c>
      <c r="M55" s="229">
        <f t="shared" si="29"/>
        <v>1.3930828724575444E-2</v>
      </c>
      <c r="N55" s="87">
        <f t="shared" si="30"/>
        <v>-9.6607504885794615E-2</v>
      </c>
      <c r="O55" s="83">
        <f t="shared" si="31"/>
        <v>-0.12319441411992439</v>
      </c>
      <c r="Q55" s="49">
        <f t="shared" si="32"/>
        <v>7.1542294301009282</v>
      </c>
      <c r="R55" s="236">
        <f t="shared" si="33"/>
        <v>5.1689855424614208</v>
      </c>
      <c r="S55" s="92">
        <f t="shared" si="34"/>
        <v>-0.27749234310081394</v>
      </c>
    </row>
    <row r="56" spans="1:19" ht="20.100000000000001" customHeight="1" thickBot="1" x14ac:dyDescent="0.3">
      <c r="A56" s="14" t="s">
        <v>11</v>
      </c>
      <c r="B56" s="16"/>
      <c r="C56" s="28">
        <v>2854.0200000000009</v>
      </c>
      <c r="D56" s="227">
        <v>2154.4900000000002</v>
      </c>
      <c r="E56" s="32">
        <f>C56/$C$57</f>
        <v>9.7931746786101004E-3</v>
      </c>
      <c r="F56" s="234">
        <f>D56/$D$57</f>
        <v>7.405239985195643E-3</v>
      </c>
      <c r="G56" s="90">
        <f t="shared" si="26"/>
        <v>-0.2451033980140295</v>
      </c>
      <c r="H56" s="86">
        <f t="shared" si="27"/>
        <v>-0.24383662824171801</v>
      </c>
      <c r="J56" s="28">
        <v>590.46499999999992</v>
      </c>
      <c r="K56" s="227">
        <v>430.23299999999989</v>
      </c>
      <c r="L56" s="32">
        <f>J56/$J$57</f>
        <v>7.9679455043887015E-3</v>
      </c>
      <c r="M56" s="234">
        <f>K56/$K$57</f>
        <v>5.6348549846004219E-3</v>
      </c>
      <c r="N56" s="90">
        <f>(K56-J56)/J56</f>
        <v>-0.27136578798065941</v>
      </c>
      <c r="O56" s="86">
        <f>(M56-L56)/L56</f>
        <v>-0.29280954776902351</v>
      </c>
      <c r="Q56" s="82">
        <f>(J56/C56)*10</f>
        <v>2.0688887954534296</v>
      </c>
      <c r="R56" s="239">
        <f>(K56/D56)*10</f>
        <v>1.9969134226661522</v>
      </c>
      <c r="S56" s="95">
        <f>(R56-Q56)/Q56</f>
        <v>-3.4789386914100842E-2</v>
      </c>
    </row>
    <row r="57" spans="1:19" ht="26.25" customHeight="1" thickBot="1" x14ac:dyDescent="0.3">
      <c r="A57" s="18" t="s">
        <v>12</v>
      </c>
      <c r="B57" s="75"/>
      <c r="C57" s="76">
        <f>C45+C46+C47+C50+C54+C55+C56</f>
        <v>291429.49999999988</v>
      </c>
      <c r="D57" s="228">
        <f>D45+D46+D47+D50+D54+D55+D56</f>
        <v>290941.27999999985</v>
      </c>
      <c r="E57" s="77">
        <f>E45+E46+E47+E50+E54+E55+E56</f>
        <v>1</v>
      </c>
      <c r="F57" s="235">
        <f>F45+F46+F47+F50+F54+F55+F56</f>
        <v>1</v>
      </c>
      <c r="G57" s="90">
        <f>(D57-C57)/C57</f>
        <v>-1.6752593680462358E-3</v>
      </c>
      <c r="H57" s="86">
        <v>0</v>
      </c>
      <c r="I57" s="2"/>
      <c r="J57" s="76">
        <f>J45+J46+J47+J50+J54+J55+J56</f>
        <v>74105.05</v>
      </c>
      <c r="K57" s="228">
        <f>K45+K46+K47+K50+K54+K55+K56</f>
        <v>76352.097999999998</v>
      </c>
      <c r="L57" s="77">
        <f>L45+L46+L47+L50+L54+L55+L56</f>
        <v>1</v>
      </c>
      <c r="M57" s="235">
        <f>M45+M46+M47+M50+M54+M55+M56</f>
        <v>0.99999999999999978</v>
      </c>
      <c r="N57" s="90">
        <f>(K57-J57)/J57</f>
        <v>3.032246790198502E-2</v>
      </c>
      <c r="O57" s="86">
        <v>0</v>
      </c>
      <c r="P57" s="2"/>
      <c r="Q57" s="35">
        <f>(J57/C57)*10</f>
        <v>2.5428122410394294</v>
      </c>
      <c r="R57" s="240">
        <f>(K57/D57)*10</f>
        <v>2.624312988517822</v>
      </c>
      <c r="S57" s="95">
        <f>(R57-Q57)/Q57</f>
        <v>3.2051421714517726E-2</v>
      </c>
    </row>
  </sheetData>
  <customSheetViews>
    <customSheetView guid="{D2454DF7-9151-402B-B9E4-208D72282370}" showGridLines="0" fitToPage="1" hiddenColumns="1">
      <selection activeCell="B11" sqref="B11:O11"/>
      <pageMargins left="0.31496062992125984" right="0.31496062992125984" top="0.35433070866141736" bottom="0.35433070866141736" header="0.31496062992125984" footer="0.31496062992125984"/>
      <pageSetup paperSize="9" scale="56" orientation="portrait" r:id="rId1"/>
    </customSheetView>
  </customSheetViews>
  <mergeCells count="45">
    <mergeCell ref="L43:M43"/>
    <mergeCell ref="N43:O43"/>
    <mergeCell ref="L4:M4"/>
    <mergeCell ref="N4:O4"/>
    <mergeCell ref="L23:M23"/>
    <mergeCell ref="N23:O23"/>
    <mergeCell ref="L42:M42"/>
    <mergeCell ref="N42:O42"/>
    <mergeCell ref="A42:B44"/>
    <mergeCell ref="C42:D42"/>
    <mergeCell ref="J42:K42"/>
    <mergeCell ref="C43:D43"/>
    <mergeCell ref="E43:F43"/>
    <mergeCell ref="G43:H43"/>
    <mergeCell ref="J43:K43"/>
    <mergeCell ref="E42:F42"/>
    <mergeCell ref="G42:H42"/>
    <mergeCell ref="J24:K24"/>
    <mergeCell ref="L24:M24"/>
    <mergeCell ref="N24:O24"/>
    <mergeCell ref="C4:D4"/>
    <mergeCell ref="C5:D5"/>
    <mergeCell ref="E5:F5"/>
    <mergeCell ref="G5:H5"/>
    <mergeCell ref="J4:K4"/>
    <mergeCell ref="J5:K5"/>
    <mergeCell ref="L5:M5"/>
    <mergeCell ref="N5:O5"/>
    <mergeCell ref="J23:K23"/>
    <mergeCell ref="A4:B6"/>
    <mergeCell ref="G4:H4"/>
    <mergeCell ref="E4:F4"/>
    <mergeCell ref="A23:B25"/>
    <mergeCell ref="C23:D23"/>
    <mergeCell ref="C24:D24"/>
    <mergeCell ref="E24:F24"/>
    <mergeCell ref="G24:H24"/>
    <mergeCell ref="E23:F23"/>
    <mergeCell ref="G23:H23"/>
    <mergeCell ref="Q43:R43"/>
    <mergeCell ref="Q4:R4"/>
    <mergeCell ref="Q5:R5"/>
    <mergeCell ref="Q23:R23"/>
    <mergeCell ref="Q24:R24"/>
    <mergeCell ref="Q42:R42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1" orientation="landscape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6" id="{175EAEC1-69B6-4BF0-BC98-45FB0437481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G7:H19</xm:sqref>
        </x14:conditionalFormatting>
        <x14:conditionalFormatting xmlns:xm="http://schemas.microsoft.com/office/excel/2006/main">
          <x14:cfRule type="iconSet" priority="15" id="{3F3808E6-41D0-41A4-BEC7-146C0F8F6CB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N7:O19</xm:sqref>
        </x14:conditionalFormatting>
        <x14:conditionalFormatting xmlns:xm="http://schemas.microsoft.com/office/excel/2006/main">
          <x14:cfRule type="iconSet" priority="14" id="{8A96D951-0E9F-4C8B-ACEF-0402B82FAA2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S7:S19</xm:sqref>
        </x14:conditionalFormatting>
        <x14:conditionalFormatting xmlns:xm="http://schemas.microsoft.com/office/excel/2006/main">
          <x14:cfRule type="iconSet" priority="6" id="{4B18F59D-C7D3-4008-A727-25B83564EDB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G26:H38</xm:sqref>
        </x14:conditionalFormatting>
        <x14:conditionalFormatting xmlns:xm="http://schemas.microsoft.com/office/excel/2006/main">
          <x14:cfRule type="iconSet" priority="5" id="{37AD2CE7-68EB-4720-A686-6ED8E18D10C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N26:O38</xm:sqref>
        </x14:conditionalFormatting>
        <x14:conditionalFormatting xmlns:xm="http://schemas.microsoft.com/office/excel/2006/main">
          <x14:cfRule type="iconSet" priority="4" id="{A903B1F2-257E-48C8-AA1F-710D0D5C2DA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S26:S38</xm:sqref>
        </x14:conditionalFormatting>
        <x14:conditionalFormatting xmlns:xm="http://schemas.microsoft.com/office/excel/2006/main">
          <x14:cfRule type="iconSet" priority="3" id="{32B6219A-ED3A-4ED2-8B5E-3618575A195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G45:H57</xm:sqref>
        </x14:conditionalFormatting>
        <x14:conditionalFormatting xmlns:xm="http://schemas.microsoft.com/office/excel/2006/main">
          <x14:cfRule type="iconSet" priority="2" id="{396467D4-38FC-4CB5-8030-9947C326A35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N45:O57</xm:sqref>
        </x14:conditionalFormatting>
        <x14:conditionalFormatting xmlns:xm="http://schemas.microsoft.com/office/excel/2006/main">
          <x14:cfRule type="iconSet" priority="1" id="{33E0C9DC-9ACB-4562-97C7-17FD07E499D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S45:S57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6">
    <pageSetUpPr fitToPage="1"/>
  </sheetPr>
  <dimension ref="A1:U19"/>
  <sheetViews>
    <sheetView showGridLines="0" workbookViewId="0">
      <selection activeCell="L7" sqref="L7:M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10" width="9.5703125" customWidth="1"/>
    <col min="11" max="11" width="2.140625" customWidth="1"/>
    <col min="16" max="17" width="9.5703125" customWidth="1"/>
    <col min="18" max="18" width="2" style="13" customWidth="1"/>
    <col min="19" max="20" width="9.140625" style="51"/>
    <col min="21" max="21" width="10.85546875" customWidth="1"/>
  </cols>
  <sheetData>
    <row r="1" spans="1:21" ht="15.75" x14ac:dyDescent="0.25">
      <c r="A1" s="41" t="s">
        <v>104</v>
      </c>
      <c r="B1" s="6"/>
    </row>
    <row r="3" spans="1:21" ht="15.75" thickBot="1" x14ac:dyDescent="0.3"/>
    <row r="4" spans="1:21" x14ac:dyDescent="0.25">
      <c r="A4" s="367" t="s">
        <v>17</v>
      </c>
      <c r="B4" s="375"/>
      <c r="C4" s="375"/>
      <c r="D4" s="375"/>
      <c r="E4" s="378" t="s">
        <v>1</v>
      </c>
      <c r="F4" s="380"/>
      <c r="G4" s="374" t="s">
        <v>13</v>
      </c>
      <c r="H4" s="374"/>
      <c r="I4" s="391" t="s">
        <v>134</v>
      </c>
      <c r="J4" s="379"/>
      <c r="L4" s="386" t="s">
        <v>20</v>
      </c>
      <c r="M4" s="374"/>
      <c r="N4" s="387" t="s">
        <v>13</v>
      </c>
      <c r="O4" s="388"/>
      <c r="P4" s="389" t="s">
        <v>134</v>
      </c>
      <c r="Q4" s="379"/>
      <c r="R4"/>
      <c r="S4" s="373" t="s">
        <v>23</v>
      </c>
      <c r="T4" s="374"/>
      <c r="U4" s="208" t="s">
        <v>0</v>
      </c>
    </row>
    <row r="5" spans="1:21" x14ac:dyDescent="0.25">
      <c r="A5" s="376"/>
      <c r="B5" s="377"/>
      <c r="C5" s="377"/>
      <c r="D5" s="377"/>
      <c r="E5" s="381" t="s">
        <v>141</v>
      </c>
      <c r="F5" s="372"/>
      <c r="G5" s="382" t="str">
        <f>E5</f>
        <v>jan-mar</v>
      </c>
      <c r="H5" s="382"/>
      <c r="I5" s="381" t="str">
        <f>G5</f>
        <v>jan-mar</v>
      </c>
      <c r="J5" s="383"/>
      <c r="L5" s="371" t="str">
        <f>E5</f>
        <v>jan-mar</v>
      </c>
      <c r="M5" s="382"/>
      <c r="N5" s="384" t="str">
        <f>E5</f>
        <v>jan-mar</v>
      </c>
      <c r="O5" s="385"/>
      <c r="P5" s="382" t="str">
        <f>E5</f>
        <v>jan-mar</v>
      </c>
      <c r="Q5" s="383"/>
      <c r="R5"/>
      <c r="S5" s="371" t="str">
        <f>E5</f>
        <v>jan-mar</v>
      </c>
      <c r="T5" s="372"/>
      <c r="U5" s="209" t="s">
        <v>132</v>
      </c>
    </row>
    <row r="6" spans="1:21" ht="15.75" thickBot="1" x14ac:dyDescent="0.3">
      <c r="A6" s="368"/>
      <c r="B6" s="390"/>
      <c r="C6" s="390"/>
      <c r="D6" s="390"/>
      <c r="E6" s="148">
        <v>2017</v>
      </c>
      <c r="F6" s="241">
        <v>2018</v>
      </c>
      <c r="G6" s="216">
        <f>E6</f>
        <v>2017</v>
      </c>
      <c r="H6" s="219">
        <f>F6</f>
        <v>2018</v>
      </c>
      <c r="I6" s="221" t="s">
        <v>1</v>
      </c>
      <c r="J6" s="222" t="s">
        <v>15</v>
      </c>
      <c r="L6" s="215">
        <f>E6</f>
        <v>2017</v>
      </c>
      <c r="M6" s="220">
        <f>F6</f>
        <v>2018</v>
      </c>
      <c r="N6" s="218">
        <f>G6</f>
        <v>2017</v>
      </c>
      <c r="O6" s="219">
        <f>H6</f>
        <v>2018</v>
      </c>
      <c r="P6" s="217">
        <v>1000</v>
      </c>
      <c r="Q6" s="222" t="s">
        <v>15</v>
      </c>
      <c r="R6"/>
      <c r="S6" s="294">
        <f>E6</f>
        <v>2017</v>
      </c>
      <c r="T6" s="220">
        <f>F6</f>
        <v>2018</v>
      </c>
      <c r="U6" s="209" t="s">
        <v>24</v>
      </c>
    </row>
    <row r="7" spans="1:21" ht="24" customHeight="1" thickBot="1" x14ac:dyDescent="0.3">
      <c r="A7" s="18" t="s">
        <v>21</v>
      </c>
      <c r="B7" s="19"/>
      <c r="C7" s="19"/>
      <c r="D7" s="19"/>
      <c r="E7" s="23">
        <v>332285.14000000025</v>
      </c>
      <c r="F7" s="242">
        <v>411246.47000000061</v>
      </c>
      <c r="G7" s="20">
        <f>E7/E15</f>
        <v>0.53275186870713864</v>
      </c>
      <c r="H7" s="243">
        <f>F7/F15</f>
        <v>0.58566454626985498</v>
      </c>
      <c r="I7" s="153">
        <f t="shared" ref="I7:I11" si="0">(F7-E7)/E7</f>
        <v>0.23763124044608286</v>
      </c>
      <c r="J7" s="99">
        <f t="shared" ref="J7:J11" si="1">(H7-G7)/G7</f>
        <v>9.9319553192976584E-2</v>
      </c>
      <c r="K7" s="12"/>
      <c r="L7" s="23">
        <v>89576.707999999984</v>
      </c>
      <c r="M7" s="242">
        <v>100500.61900000008</v>
      </c>
      <c r="N7" s="20">
        <f>L7/L15</f>
        <v>0.54726139977064514</v>
      </c>
      <c r="O7" s="243">
        <f>M7/M15</f>
        <v>0.56827297145793987</v>
      </c>
      <c r="P7" s="153">
        <f t="shared" ref="P7:P18" si="2">(M7-L7)/L7</f>
        <v>0.12195035120067257</v>
      </c>
      <c r="Q7" s="99">
        <f t="shared" ref="Q7:Q18" si="3">(O7-N7)/N7</f>
        <v>3.8394031985629878E-2</v>
      </c>
      <c r="R7" s="67"/>
      <c r="S7" s="334">
        <f>(L7/E7)*10</f>
        <v>2.6957783306229075</v>
      </c>
      <c r="T7" s="335">
        <f>(M7/F7)*10</f>
        <v>2.4438050252443491</v>
      </c>
      <c r="U7" s="95">
        <f>(T7-S7)/S7</f>
        <v>-9.3469593740793791E-2</v>
      </c>
    </row>
    <row r="8" spans="1:21" s="9" customFormat="1" ht="24" customHeight="1" x14ac:dyDescent="0.25">
      <c r="A8" s="73"/>
      <c r="B8" s="303" t="s">
        <v>36</v>
      </c>
      <c r="C8" s="303"/>
      <c r="D8" s="304"/>
      <c r="E8" s="306">
        <v>267771.11000000022</v>
      </c>
      <c r="F8" s="307">
        <v>292521.3900000006</v>
      </c>
      <c r="G8" s="308">
        <f>E8/E7</f>
        <v>0.80584738155910318</v>
      </c>
      <c r="H8" s="309">
        <f>F8/F7</f>
        <v>0.71130431830819163</v>
      </c>
      <c r="I8" s="318">
        <f t="shared" si="0"/>
        <v>9.2430733098878212E-2</v>
      </c>
      <c r="J8" s="317">
        <f t="shared" si="1"/>
        <v>-0.11732130104833938</v>
      </c>
      <c r="K8" s="5"/>
      <c r="L8" s="306">
        <v>84210.002999999982</v>
      </c>
      <c r="M8" s="307">
        <v>90963.204000000085</v>
      </c>
      <c r="N8" s="321">
        <f>L8/L7</f>
        <v>0.94008816443667476</v>
      </c>
      <c r="O8" s="309">
        <f>M8/M7</f>
        <v>0.90510093276141923</v>
      </c>
      <c r="P8" s="316">
        <f t="shared" si="2"/>
        <v>8.0194760235314369E-2</v>
      </c>
      <c r="Q8" s="317">
        <f t="shared" si="3"/>
        <v>-3.7216968576793838E-2</v>
      </c>
      <c r="R8" s="72"/>
      <c r="S8" s="336">
        <f t="shared" ref="S8:S18" si="4">(L8/E8)*10</f>
        <v>3.1448502043405622</v>
      </c>
      <c r="T8" s="337">
        <f t="shared" ref="T8:T18" si="5">(M8/F8)*10</f>
        <v>3.1096257268570993</v>
      </c>
      <c r="U8" s="310">
        <f t="shared" ref="U8:U18" si="6">(T8-S8)/S8</f>
        <v>-1.1200685309222564E-2</v>
      </c>
    </row>
    <row r="9" spans="1:21" ht="24" customHeight="1" x14ac:dyDescent="0.25">
      <c r="A9" s="14"/>
      <c r="B9" s="1" t="s">
        <v>40</v>
      </c>
      <c r="D9" s="1"/>
      <c r="E9" s="25">
        <v>31341.749999999996</v>
      </c>
      <c r="F9" s="223">
        <v>38932.910000000003</v>
      </c>
      <c r="G9" s="4">
        <f>E9/E7</f>
        <v>9.4321852611284313E-2</v>
      </c>
      <c r="H9" s="229">
        <f>F9/F7</f>
        <v>9.4670502582064581E-2</v>
      </c>
      <c r="I9" s="314">
        <f t="shared" ref="I9:I10" si="7">(F9-E9)/E9</f>
        <v>0.24220600317467939</v>
      </c>
      <c r="J9" s="315">
        <f t="shared" ref="J9:J10" si="8">(H9-G9)/G9</f>
        <v>3.6963859501054478E-3</v>
      </c>
      <c r="K9" s="1"/>
      <c r="L9" s="25">
        <v>3341.0680000000016</v>
      </c>
      <c r="M9" s="223">
        <v>4393.8370000000004</v>
      </c>
      <c r="N9" s="4">
        <f>L9/L7</f>
        <v>3.7298401276367535E-2</v>
      </c>
      <c r="O9" s="229">
        <f>M9/M7</f>
        <v>4.3719501866948673E-2</v>
      </c>
      <c r="P9" s="314">
        <f t="shared" si="2"/>
        <v>0.31509954302037502</v>
      </c>
      <c r="Q9" s="315">
        <f t="shared" si="3"/>
        <v>0.17215484768376874</v>
      </c>
      <c r="R9" s="8"/>
      <c r="S9" s="336">
        <f t="shared" si="4"/>
        <v>1.0660119489179773</v>
      </c>
      <c r="T9" s="337">
        <f t="shared" si="5"/>
        <v>1.1285662951985866</v>
      </c>
      <c r="U9" s="310">
        <f t="shared" si="6"/>
        <v>5.8680717738767527E-2</v>
      </c>
    </row>
    <row r="10" spans="1:21" ht="24" customHeight="1" thickBot="1" x14ac:dyDescent="0.3">
      <c r="A10" s="14"/>
      <c r="B10" s="1" t="s">
        <v>39</v>
      </c>
      <c r="D10" s="1"/>
      <c r="E10" s="25">
        <v>33172.280000000013</v>
      </c>
      <c r="F10" s="223">
        <v>79792.17</v>
      </c>
      <c r="G10" s="4">
        <f>E10/E7</f>
        <v>9.983076582961245E-2</v>
      </c>
      <c r="H10" s="229">
        <f>F10/F7</f>
        <v>0.19402517910974379</v>
      </c>
      <c r="I10" s="319">
        <f t="shared" si="7"/>
        <v>1.405386967673008</v>
      </c>
      <c r="J10" s="312">
        <f t="shared" si="8"/>
        <v>0.94354092646047583</v>
      </c>
      <c r="K10" s="1"/>
      <c r="L10" s="25">
        <v>2025.6370000000006</v>
      </c>
      <c r="M10" s="223">
        <v>5143.5779999999968</v>
      </c>
      <c r="N10" s="4">
        <f>L10/L7</f>
        <v>2.2613434286957734E-2</v>
      </c>
      <c r="O10" s="229">
        <f>M10/M7</f>
        <v>5.1179565371632117E-2</v>
      </c>
      <c r="P10" s="320">
        <f t="shared" si="2"/>
        <v>1.5392397551979922</v>
      </c>
      <c r="Q10" s="315">
        <f t="shared" si="3"/>
        <v>1.2632371855676012</v>
      </c>
      <c r="R10" s="8"/>
      <c r="S10" s="336">
        <f t="shared" si="4"/>
        <v>0.61064147535231217</v>
      </c>
      <c r="T10" s="337">
        <f t="shared" si="5"/>
        <v>0.64462189711095674</v>
      </c>
      <c r="U10" s="310">
        <f t="shared" si="6"/>
        <v>5.5647091018570967E-2</v>
      </c>
    </row>
    <row r="11" spans="1:21" ht="24" customHeight="1" thickBot="1" x14ac:dyDescent="0.3">
      <c r="A11" s="18" t="s">
        <v>22</v>
      </c>
      <c r="B11" s="19"/>
      <c r="C11" s="19"/>
      <c r="D11" s="19"/>
      <c r="E11" s="23">
        <v>291429.49999999983</v>
      </c>
      <c r="F11" s="242">
        <v>290941.27999999985</v>
      </c>
      <c r="G11" s="20">
        <f>E11/E15</f>
        <v>0.46724813129286147</v>
      </c>
      <c r="H11" s="243">
        <f>F11/F15</f>
        <v>0.41433545373014508</v>
      </c>
      <c r="I11" s="153">
        <f t="shared" si="0"/>
        <v>-1.6752593680460363E-3</v>
      </c>
      <c r="J11" s="99">
        <f t="shared" si="1"/>
        <v>-0.11324320852029651</v>
      </c>
      <c r="K11" s="12"/>
      <c r="L11" s="23">
        <v>74105.05</v>
      </c>
      <c r="M11" s="242">
        <v>76352.097999999838</v>
      </c>
      <c r="N11" s="20">
        <f>L11/L15</f>
        <v>0.45273860022935491</v>
      </c>
      <c r="O11" s="243">
        <f>M11/M15</f>
        <v>0.43172702854206008</v>
      </c>
      <c r="P11" s="153">
        <f t="shared" si="2"/>
        <v>3.0322467901982862E-2</v>
      </c>
      <c r="Q11" s="99">
        <f t="shared" si="3"/>
        <v>-4.640994091656972E-2</v>
      </c>
      <c r="R11" s="8"/>
      <c r="S11" s="338">
        <f t="shared" si="4"/>
        <v>2.5428122410394298</v>
      </c>
      <c r="T11" s="339">
        <f t="shared" si="5"/>
        <v>2.6243129885178162</v>
      </c>
      <c r="U11" s="98">
        <f t="shared" si="6"/>
        <v>3.205142171451527E-2</v>
      </c>
    </row>
    <row r="12" spans="1:21" s="9" customFormat="1" ht="24" customHeight="1" x14ac:dyDescent="0.25">
      <c r="A12" s="73"/>
      <c r="B12" s="5" t="s">
        <v>36</v>
      </c>
      <c r="C12" s="5"/>
      <c r="D12" s="5"/>
      <c r="E12" s="42">
        <v>222617.36999999979</v>
      </c>
      <c r="F12" s="225">
        <v>228460.29999999987</v>
      </c>
      <c r="G12" s="74">
        <f>E12/E11</f>
        <v>0.76388069841934303</v>
      </c>
      <c r="H12" s="231">
        <f>F12/F11</f>
        <v>0.78524539384717074</v>
      </c>
      <c r="I12" s="318">
        <f t="shared" ref="I12:I18" si="9">(F12-E12)/E12</f>
        <v>2.6246514366781378E-2</v>
      </c>
      <c r="J12" s="317">
        <f t="shared" ref="J12:J18" si="10">(H12-G12)/G12</f>
        <v>2.7968628441635605E-2</v>
      </c>
      <c r="K12" s="5"/>
      <c r="L12" s="42">
        <v>68287.328000000009</v>
      </c>
      <c r="M12" s="225">
        <v>70837.597999999838</v>
      </c>
      <c r="N12" s="74">
        <f>L12/L11</f>
        <v>0.92149358242117108</v>
      </c>
      <c r="O12" s="231">
        <f>M12/M11</f>
        <v>0.92777539655819263</v>
      </c>
      <c r="P12" s="318">
        <f t="shared" si="2"/>
        <v>3.7346167652069051E-2</v>
      </c>
      <c r="Q12" s="317">
        <f t="shared" si="3"/>
        <v>6.8169917369543193E-3</v>
      </c>
      <c r="R12" s="72"/>
      <c r="S12" s="336">
        <f t="shared" si="4"/>
        <v>3.0674752828137386</v>
      </c>
      <c r="T12" s="337">
        <f t="shared" si="5"/>
        <v>3.1006524109440403</v>
      </c>
      <c r="U12" s="310">
        <f t="shared" si="6"/>
        <v>1.0815776842990222E-2</v>
      </c>
    </row>
    <row r="13" spans="1:21" ht="24" customHeight="1" x14ac:dyDescent="0.25">
      <c r="A13" s="14"/>
      <c r="B13" s="5" t="s">
        <v>40</v>
      </c>
      <c r="D13" s="5"/>
      <c r="E13" s="273">
        <v>31148.000000000004</v>
      </c>
      <c r="F13" s="269">
        <v>31236.719999999998</v>
      </c>
      <c r="G13" s="261">
        <f>E13/E11</f>
        <v>0.10688005160767877</v>
      </c>
      <c r="H13" s="272">
        <f>F13/F11</f>
        <v>0.10736434513521083</v>
      </c>
      <c r="I13" s="314">
        <f t="shared" ref="I13:I14" si="11">(F13-E13)/E13</f>
        <v>2.8483369718760075E-3</v>
      </c>
      <c r="J13" s="315">
        <f t="shared" ref="J13:J14" si="12">(H13-G13)/G13</f>
        <v>4.5311872538173672E-3</v>
      </c>
      <c r="K13" s="324"/>
      <c r="L13" s="273">
        <v>2997.840999999999</v>
      </c>
      <c r="M13" s="269">
        <v>3327.654</v>
      </c>
      <c r="N13" s="261">
        <f>L13/L11</f>
        <v>4.0453936675030902E-2</v>
      </c>
      <c r="O13" s="272">
        <f>M13/M11</f>
        <v>4.3583006717117415E-2</v>
      </c>
      <c r="P13" s="314">
        <f t="shared" si="2"/>
        <v>0.11001684212071325</v>
      </c>
      <c r="Q13" s="315">
        <f t="shared" si="3"/>
        <v>7.7348962777653393E-2</v>
      </c>
      <c r="R13" s="325"/>
      <c r="S13" s="336">
        <f t="shared" si="4"/>
        <v>0.96245055862334616</v>
      </c>
      <c r="T13" s="337">
        <f t="shared" si="5"/>
        <v>1.0653019907339825</v>
      </c>
      <c r="U13" s="310">
        <f t="shared" si="6"/>
        <v>0.10686412012451964</v>
      </c>
    </row>
    <row r="14" spans="1:21" ht="24" customHeight="1" thickBot="1" x14ac:dyDescent="0.3">
      <c r="A14" s="14"/>
      <c r="B14" s="1" t="s">
        <v>39</v>
      </c>
      <c r="D14" s="1"/>
      <c r="E14" s="273">
        <v>37664.130000000019</v>
      </c>
      <c r="F14" s="269">
        <v>31244.259999999987</v>
      </c>
      <c r="G14" s="261">
        <f>E14/E11</f>
        <v>0.12923924997297817</v>
      </c>
      <c r="H14" s="272">
        <f>F14/F11</f>
        <v>0.10739026101761841</v>
      </c>
      <c r="I14" s="319">
        <f t="shared" si="11"/>
        <v>-0.17045050556059646</v>
      </c>
      <c r="J14" s="312">
        <f t="shared" si="12"/>
        <v>-0.16905846296638236</v>
      </c>
      <c r="K14" s="324"/>
      <c r="L14" s="273">
        <v>2819.8810000000008</v>
      </c>
      <c r="M14" s="269">
        <v>2186.8459999999991</v>
      </c>
      <c r="N14" s="261">
        <f>L14/L11</f>
        <v>3.8052480903798064E-2</v>
      </c>
      <c r="O14" s="272">
        <f>M14/M11</f>
        <v>2.8641596724689918E-2</v>
      </c>
      <c r="P14" s="320">
        <f t="shared" si="2"/>
        <v>-0.22448996961219339</v>
      </c>
      <c r="Q14" s="315">
        <f t="shared" si="3"/>
        <v>-0.2473132882689085</v>
      </c>
      <c r="R14" s="325"/>
      <c r="S14" s="336">
        <f t="shared" si="4"/>
        <v>0.74869139417265163</v>
      </c>
      <c r="T14" s="337">
        <f t="shared" si="5"/>
        <v>0.69991928117356594</v>
      </c>
      <c r="U14" s="310">
        <f t="shared" si="6"/>
        <v>-6.5143146266535834E-2</v>
      </c>
    </row>
    <row r="15" spans="1:21" ht="24" customHeight="1" thickBot="1" x14ac:dyDescent="0.3">
      <c r="A15" s="18" t="s">
        <v>12</v>
      </c>
      <c r="B15" s="19"/>
      <c r="C15" s="19"/>
      <c r="D15" s="19"/>
      <c r="E15" s="23">
        <v>623714.64</v>
      </c>
      <c r="F15" s="242">
        <v>702187.75000000047</v>
      </c>
      <c r="G15" s="20">
        <f>G7+G11</f>
        <v>1</v>
      </c>
      <c r="H15" s="243">
        <f>H7+H11</f>
        <v>1</v>
      </c>
      <c r="I15" s="153">
        <f t="shared" si="9"/>
        <v>0.12581572560169577</v>
      </c>
      <c r="J15" s="99">
        <v>0</v>
      </c>
      <c r="K15" s="12"/>
      <c r="L15" s="23">
        <v>163681.75799999997</v>
      </c>
      <c r="M15" s="242">
        <v>176852.71699999992</v>
      </c>
      <c r="N15" s="20">
        <f>N7+N11</f>
        <v>1</v>
      </c>
      <c r="O15" s="243">
        <f>O7+O11</f>
        <v>1</v>
      </c>
      <c r="P15" s="153">
        <f t="shared" si="2"/>
        <v>8.046687157404521E-2</v>
      </c>
      <c r="Q15" s="99">
        <v>0</v>
      </c>
      <c r="R15" s="8"/>
      <c r="S15" s="338">
        <f t="shared" si="4"/>
        <v>2.624305211113851</v>
      </c>
      <c r="T15" s="339">
        <f t="shared" si="5"/>
        <v>2.518595874109165</v>
      </c>
      <c r="U15" s="98">
        <f t="shared" si="6"/>
        <v>-4.0280885225167498E-2</v>
      </c>
    </row>
    <row r="16" spans="1:21" s="68" customFormat="1" ht="24" customHeight="1" x14ac:dyDescent="0.25">
      <c r="A16" s="305"/>
      <c r="B16" s="303" t="s">
        <v>36</v>
      </c>
      <c r="C16" s="303"/>
      <c r="D16" s="304"/>
      <c r="E16" s="306">
        <f>E8+E12</f>
        <v>490388.47999999998</v>
      </c>
      <c r="F16" s="307">
        <f t="shared" ref="F16:F17" si="13">F8+F12</f>
        <v>520981.69000000047</v>
      </c>
      <c r="G16" s="308">
        <f>E16/E15</f>
        <v>0.7862385272854906</v>
      </c>
      <c r="H16" s="309">
        <f>F16/F15</f>
        <v>0.74194072739092942</v>
      </c>
      <c r="I16" s="316">
        <f t="shared" si="9"/>
        <v>6.2385662077544091E-2</v>
      </c>
      <c r="J16" s="317">
        <f t="shared" si="10"/>
        <v>-5.6341426115940292E-2</v>
      </c>
      <c r="K16" s="5"/>
      <c r="L16" s="306">
        <f t="shared" ref="L16:M18" si="14">L8+L12</f>
        <v>152497.33100000001</v>
      </c>
      <c r="M16" s="307">
        <f t="shared" si="14"/>
        <v>161800.80199999991</v>
      </c>
      <c r="N16" s="321">
        <f>L16/L15</f>
        <v>0.93166967940312584</v>
      </c>
      <c r="O16" s="309">
        <f>M16/M15</f>
        <v>0.91489011164018463</v>
      </c>
      <c r="P16" s="316">
        <f t="shared" si="2"/>
        <v>6.1007434943237814E-2</v>
      </c>
      <c r="Q16" s="317">
        <f t="shared" si="3"/>
        <v>-1.8010211273260534E-2</v>
      </c>
      <c r="R16" s="72"/>
      <c r="S16" s="336">
        <f t="shared" si="4"/>
        <v>3.1097249878300568</v>
      </c>
      <c r="T16" s="337">
        <f t="shared" si="5"/>
        <v>3.1056907585370181</v>
      </c>
      <c r="U16" s="310">
        <f t="shared" si="6"/>
        <v>-1.2972945546074492E-3</v>
      </c>
    </row>
    <row r="17" spans="1:21" ht="24" customHeight="1" x14ac:dyDescent="0.25">
      <c r="A17" s="14"/>
      <c r="B17" s="5" t="s">
        <v>40</v>
      </c>
      <c r="C17" s="5"/>
      <c r="D17" s="326"/>
      <c r="E17" s="273">
        <f>E9+E13</f>
        <v>62489.75</v>
      </c>
      <c r="F17" s="269">
        <f t="shared" si="13"/>
        <v>70169.63</v>
      </c>
      <c r="G17" s="313">
        <f>E17/E15</f>
        <v>0.10018964762475352</v>
      </c>
      <c r="H17" s="272">
        <f>F17/F15</f>
        <v>9.9930011595901466E-2</v>
      </c>
      <c r="I17" s="314">
        <f t="shared" si="9"/>
        <v>0.12289823531059101</v>
      </c>
      <c r="J17" s="315">
        <f t="shared" si="10"/>
        <v>-2.5914456733542386E-3</v>
      </c>
      <c r="K17" s="324"/>
      <c r="L17" s="273">
        <f t="shared" si="14"/>
        <v>6338.9090000000006</v>
      </c>
      <c r="M17" s="269">
        <f t="shared" si="14"/>
        <v>7721.491</v>
      </c>
      <c r="N17" s="74">
        <f>L17/L15</f>
        <v>3.872703395573257E-2</v>
      </c>
      <c r="O17" s="231">
        <f>M17/M15</f>
        <v>4.3660573221501617E-2</v>
      </c>
      <c r="P17" s="314">
        <f t="shared" si="2"/>
        <v>0.21811040354105088</v>
      </c>
      <c r="Q17" s="315">
        <f t="shared" si="3"/>
        <v>0.12739264440980405</v>
      </c>
      <c r="R17" s="325"/>
      <c r="S17" s="336">
        <f t="shared" si="4"/>
        <v>1.0143918002552419</v>
      </c>
      <c r="T17" s="337">
        <f t="shared" si="5"/>
        <v>1.1004035506528962</v>
      </c>
      <c r="U17" s="310">
        <f t="shared" si="6"/>
        <v>8.4791448803127126E-2</v>
      </c>
    </row>
    <row r="18" spans="1:21" ht="24" customHeight="1" thickBot="1" x14ac:dyDescent="0.3">
      <c r="A18" s="15"/>
      <c r="B18" s="327" t="s">
        <v>39</v>
      </c>
      <c r="C18" s="327"/>
      <c r="D18" s="328"/>
      <c r="E18" s="329">
        <f>E10+E14</f>
        <v>70836.410000000033</v>
      </c>
      <c r="F18" s="330">
        <f>F10+F14</f>
        <v>111036.43</v>
      </c>
      <c r="G18" s="331">
        <f>E18/E15</f>
        <v>0.11357182508975584</v>
      </c>
      <c r="H18" s="332">
        <f>F18/F15</f>
        <v>0.15812926101316907</v>
      </c>
      <c r="I18" s="311">
        <f t="shared" si="9"/>
        <v>0.56750504436913085</v>
      </c>
      <c r="J18" s="312">
        <f t="shared" si="10"/>
        <v>0.39232825472514399</v>
      </c>
      <c r="K18" s="324"/>
      <c r="L18" s="329">
        <f t="shared" si="14"/>
        <v>4845.5180000000018</v>
      </c>
      <c r="M18" s="330">
        <f t="shared" si="14"/>
        <v>7330.4239999999954</v>
      </c>
      <c r="N18" s="322">
        <f>L18/L15</f>
        <v>2.9603286641141785E-2</v>
      </c>
      <c r="O18" s="323">
        <f>M18/M15</f>
        <v>4.1449315138313646E-2</v>
      </c>
      <c r="P18" s="311">
        <f t="shared" si="2"/>
        <v>0.51282566693591736</v>
      </c>
      <c r="Q18" s="312">
        <f t="shared" si="3"/>
        <v>0.40015923369497075</v>
      </c>
      <c r="R18" s="325"/>
      <c r="S18" s="340">
        <f t="shared" si="4"/>
        <v>0.68404341778472388</v>
      </c>
      <c r="T18" s="341">
        <f t="shared" si="5"/>
        <v>0.66018188805241629</v>
      </c>
      <c r="U18" s="333">
        <f t="shared" si="6"/>
        <v>-3.4883063138862171E-2</v>
      </c>
    </row>
    <row r="19" spans="1:21" ht="6.75" customHeight="1" x14ac:dyDescent="0.25">
      <c r="S19" s="342"/>
      <c r="T19" s="342"/>
    </row>
  </sheetData>
  <mergeCells count="15">
    <mergeCell ref="A4:D6"/>
    <mergeCell ref="E4:F4"/>
    <mergeCell ref="G4:H4"/>
    <mergeCell ref="I4:J4"/>
    <mergeCell ref="N4:O4"/>
    <mergeCell ref="P4:Q4"/>
    <mergeCell ref="S4:T4"/>
    <mergeCell ref="E5:F5"/>
    <mergeCell ref="G5:H5"/>
    <mergeCell ref="I5:J5"/>
    <mergeCell ref="L5:M5"/>
    <mergeCell ref="N5:O5"/>
    <mergeCell ref="P5:Q5"/>
    <mergeCell ref="S5:T5"/>
    <mergeCell ref="L4:M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ignoredErrors>
    <ignoredError sqref="J17:J18 I17:I18 P17:Q18 P13:Q14 P9:Q10 U9:U10 U17:U18 U13:U14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15" id="{F814DC98-662A-407F-BF95-DB3D2F25B9D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I7:J18</xm:sqref>
        </x14:conditionalFormatting>
        <x14:conditionalFormatting xmlns:xm="http://schemas.microsoft.com/office/excel/2006/main">
          <x14:cfRule type="iconSet" priority="217" id="{61E8918D-EEF9-4FC0-AF13-9957D7A7C44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U7:U18</xm:sqref>
        </x14:conditionalFormatting>
        <x14:conditionalFormatting xmlns:xm="http://schemas.microsoft.com/office/excel/2006/main">
          <x14:cfRule type="iconSet" priority="219" id="{F6525144-5EFD-421F-96F9-446DF505F32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P7:Q18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7">
    <pageSetUpPr fitToPage="1"/>
  </sheetPr>
  <dimension ref="A1:S96"/>
  <sheetViews>
    <sheetView showGridLines="0" zoomScaleNormal="100" workbookViewId="0">
      <selection activeCell="I96" sqref="I96:J96"/>
    </sheetView>
  </sheetViews>
  <sheetFormatPr defaultRowHeight="15" x14ac:dyDescent="0.25"/>
  <cols>
    <col min="1" max="1" width="26.7109375" customWidth="1"/>
    <col min="2" max="5" width="9.7109375" customWidth="1"/>
    <col min="6" max="6" width="11.28515625" customWidth="1"/>
    <col min="7" max="7" width="10.85546875" customWidth="1"/>
    <col min="8" max="8" width="1.85546875" customWidth="1"/>
    <col min="9" max="12" width="9.7109375" customWidth="1"/>
    <col min="13" max="14" width="10.42578125" customWidth="1"/>
    <col min="15" max="15" width="1.85546875" customWidth="1"/>
    <col min="16" max="17" width="9.7109375" style="51" customWidth="1"/>
    <col min="18" max="18" width="10" customWidth="1"/>
    <col min="19" max="19" width="1.85546875" customWidth="1"/>
  </cols>
  <sheetData>
    <row r="1" spans="1:19" ht="15.75" x14ac:dyDescent="0.25">
      <c r="A1" s="6" t="s">
        <v>32</v>
      </c>
    </row>
    <row r="3" spans="1:19" ht="8.25" customHeight="1" thickBot="1" x14ac:dyDescent="0.3"/>
    <row r="4" spans="1:19" x14ac:dyDescent="0.25">
      <c r="A4" s="394" t="s">
        <v>3</v>
      </c>
      <c r="B4" s="378" t="s">
        <v>1</v>
      </c>
      <c r="C4" s="374"/>
      <c r="D4" s="378" t="s">
        <v>13</v>
      </c>
      <c r="E4" s="374"/>
      <c r="F4" s="397" t="s">
        <v>135</v>
      </c>
      <c r="G4" s="393"/>
      <c r="I4" s="398" t="s">
        <v>20</v>
      </c>
      <c r="J4" s="399"/>
      <c r="K4" s="378" t="s">
        <v>13</v>
      </c>
      <c r="L4" s="380"/>
      <c r="M4" s="397" t="s">
        <v>135</v>
      </c>
      <c r="N4" s="393"/>
      <c r="P4" s="373" t="s">
        <v>23</v>
      </c>
      <c r="Q4" s="374"/>
      <c r="R4" s="208" t="s">
        <v>0</v>
      </c>
    </row>
    <row r="5" spans="1:19" x14ac:dyDescent="0.25">
      <c r="A5" s="395"/>
      <c r="B5" s="381" t="s">
        <v>141</v>
      </c>
      <c r="C5" s="382"/>
      <c r="D5" s="381" t="str">
        <f>B5</f>
        <v>jan-mar</v>
      </c>
      <c r="E5" s="382"/>
      <c r="F5" s="381" t="str">
        <f>B5</f>
        <v>jan-mar</v>
      </c>
      <c r="G5" s="383"/>
      <c r="I5" s="371" t="str">
        <f>B5</f>
        <v>jan-mar</v>
      </c>
      <c r="J5" s="382"/>
      <c r="K5" s="381" t="str">
        <f>B5</f>
        <v>jan-mar</v>
      </c>
      <c r="L5" s="372"/>
      <c r="M5" s="382" t="str">
        <f>B5</f>
        <v>jan-mar</v>
      </c>
      <c r="N5" s="383"/>
      <c r="P5" s="371" t="str">
        <f>B5</f>
        <v>jan-mar</v>
      </c>
      <c r="Q5" s="372"/>
      <c r="R5" s="209" t="s">
        <v>133</v>
      </c>
    </row>
    <row r="6" spans="1:19" ht="19.5" customHeight="1" thickBot="1" x14ac:dyDescent="0.3">
      <c r="A6" s="396"/>
      <c r="B6" s="148">
        <v>2017</v>
      </c>
      <c r="C6" s="213">
        <v>2018</v>
      </c>
      <c r="D6" s="148">
        <f>B6</f>
        <v>2017</v>
      </c>
      <c r="E6" s="213">
        <f>C6</f>
        <v>2018</v>
      </c>
      <c r="F6" s="148" t="s">
        <v>1</v>
      </c>
      <c r="G6" s="212" t="s">
        <v>15</v>
      </c>
      <c r="I6" s="36">
        <f>B6</f>
        <v>2017</v>
      </c>
      <c r="J6" s="213">
        <f>C6</f>
        <v>2018</v>
      </c>
      <c r="K6" s="148">
        <f>B6</f>
        <v>2017</v>
      </c>
      <c r="L6" s="213">
        <f>C6</f>
        <v>2018</v>
      </c>
      <c r="M6" s="37">
        <v>1000</v>
      </c>
      <c r="N6" s="212" t="s">
        <v>15</v>
      </c>
      <c r="P6" s="36">
        <f>B6</f>
        <v>2017</v>
      </c>
      <c r="Q6" s="213">
        <f>C6</f>
        <v>2018</v>
      </c>
      <c r="R6" s="210" t="s">
        <v>24</v>
      </c>
    </row>
    <row r="7" spans="1:19" ht="20.100000000000001" customHeight="1" x14ac:dyDescent="0.25">
      <c r="A7" s="14" t="s">
        <v>142</v>
      </c>
      <c r="B7" s="25">
        <v>94161.829999999987</v>
      </c>
      <c r="C7" s="245">
        <v>106609.05</v>
      </c>
      <c r="D7" s="31">
        <f>B7/$B$33</f>
        <v>0.15096940806135326</v>
      </c>
      <c r="E7" s="247">
        <f>C7/$C$33</f>
        <v>0.15182413820235399</v>
      </c>
      <c r="F7" s="87">
        <f>(C7-B7)/B7</f>
        <v>0.13218965689175771</v>
      </c>
      <c r="G7" s="83">
        <f>(E7-D7)/D7</f>
        <v>5.661611527637298E-3</v>
      </c>
      <c r="H7" s="1"/>
      <c r="I7" s="25">
        <v>24790.511999999995</v>
      </c>
      <c r="J7" s="245">
        <v>27353.989000000009</v>
      </c>
      <c r="K7" s="31">
        <f t="shared" ref="K7:K32" si="0">I7/$I$33</f>
        <v>0.15145555804697555</v>
      </c>
      <c r="L7" s="247">
        <f>J7/$J$33</f>
        <v>0.15467101362089897</v>
      </c>
      <c r="M7" s="87">
        <f>(J7-I7)/I7</f>
        <v>0.10340556903383093</v>
      </c>
      <c r="N7" s="83">
        <f>(L7-K7)/K7</f>
        <v>2.1230357045900601E-2</v>
      </c>
      <c r="O7" s="1"/>
      <c r="P7" s="62">
        <f t="shared" ref="P7:P33" si="1">(I7/B7)*10</f>
        <v>2.6327559691649998</v>
      </c>
      <c r="Q7" s="249">
        <f t="shared" ref="Q7:Q33" si="2">(J7/C7)*10</f>
        <v>2.5658224137631853</v>
      </c>
      <c r="R7" s="92">
        <f>(Q7-P7)/P7</f>
        <v>-2.5423379981184879E-2</v>
      </c>
      <c r="S7" s="4"/>
    </row>
    <row r="8" spans="1:19" ht="20.100000000000001" customHeight="1" x14ac:dyDescent="0.25">
      <c r="A8" s="14" t="s">
        <v>143</v>
      </c>
      <c r="B8" s="25">
        <v>53873.070000000007</v>
      </c>
      <c r="C8" s="223">
        <v>54228.44999999999</v>
      </c>
      <c r="D8" s="31">
        <f t="shared" ref="D8:D32" si="3">B8/$B$33</f>
        <v>8.6374547822061762E-2</v>
      </c>
      <c r="E8" s="229">
        <f t="shared" ref="E8:E32" si="4">C8/$C$33</f>
        <v>7.7227849674107785E-2</v>
      </c>
      <c r="F8" s="87">
        <f t="shared" ref="F8:F33" si="5">(C8-B8)/B8</f>
        <v>6.5966168254376961E-3</v>
      </c>
      <c r="G8" s="83">
        <f t="shared" ref="G8:G32" si="6">(E8-D8)/D8</f>
        <v>-0.10589575724085852</v>
      </c>
      <c r="H8" s="1"/>
      <c r="I8" s="25">
        <v>20176.298999999995</v>
      </c>
      <c r="J8" s="223">
        <v>18599.329999999998</v>
      </c>
      <c r="K8" s="31">
        <f t="shared" si="0"/>
        <v>0.12326540994262783</v>
      </c>
      <c r="L8" s="229">
        <f t="shared" ref="L8:L32" si="7">J8/$J$33</f>
        <v>0.10516847190987734</v>
      </c>
      <c r="M8" s="87">
        <f t="shared" ref="M8:M33" si="8">(J8-I8)/I8</f>
        <v>-7.8159478108447825E-2</v>
      </c>
      <c r="N8" s="83">
        <f t="shared" ref="N8:N33" si="9">(L8-K8)/K8</f>
        <v>-0.14681278422854763</v>
      </c>
      <c r="O8" s="1"/>
      <c r="P8" s="62">
        <f t="shared" si="1"/>
        <v>3.7451548612321508</v>
      </c>
      <c r="Q8" s="236">
        <f t="shared" si="2"/>
        <v>3.4298103670674713</v>
      </c>
      <c r="R8" s="92">
        <f t="shared" ref="R8:R33" si="10">(Q8-P8)/P8</f>
        <v>-8.4200655473277694E-2</v>
      </c>
      <c r="S8" s="4"/>
    </row>
    <row r="9" spans="1:19" ht="20.100000000000001" customHeight="1" x14ac:dyDescent="0.25">
      <c r="A9" s="14" t="s">
        <v>144</v>
      </c>
      <c r="B9" s="25">
        <v>32368.740000000005</v>
      </c>
      <c r="C9" s="223">
        <v>40820.320000000014</v>
      </c>
      <c r="D9" s="31">
        <f t="shared" si="3"/>
        <v>5.1896713535536092E-2</v>
      </c>
      <c r="E9" s="229">
        <f t="shared" si="4"/>
        <v>5.8133056294416993E-2</v>
      </c>
      <c r="F9" s="87">
        <f t="shared" si="5"/>
        <v>0.26110315075594565</v>
      </c>
      <c r="G9" s="83">
        <f t="shared" si="6"/>
        <v>0.12016835622183643</v>
      </c>
      <c r="H9" s="1"/>
      <c r="I9" s="25">
        <v>10337.284999999998</v>
      </c>
      <c r="J9" s="223">
        <v>13167.518999999998</v>
      </c>
      <c r="K9" s="31">
        <f t="shared" si="0"/>
        <v>6.3154777455408331E-2</v>
      </c>
      <c r="L9" s="229">
        <f t="shared" si="7"/>
        <v>7.4454717028746523E-2</v>
      </c>
      <c r="M9" s="87">
        <f t="shared" si="8"/>
        <v>0.27378891072462458</v>
      </c>
      <c r="N9" s="83">
        <f t="shared" si="9"/>
        <v>0.17892454108189576</v>
      </c>
      <c r="O9" s="1"/>
      <c r="P9" s="62">
        <f t="shared" si="1"/>
        <v>3.1936012955709723</v>
      </c>
      <c r="Q9" s="236">
        <f t="shared" si="2"/>
        <v>3.2257265499143548</v>
      </c>
      <c r="R9" s="92">
        <f t="shared" si="10"/>
        <v>1.0059256422501852E-2</v>
      </c>
      <c r="S9" s="4"/>
    </row>
    <row r="10" spans="1:19" ht="20.100000000000001" customHeight="1" x14ac:dyDescent="0.25">
      <c r="A10" s="14" t="s">
        <v>145</v>
      </c>
      <c r="B10" s="25">
        <v>60909.779999999977</v>
      </c>
      <c r="C10" s="223">
        <v>57947.969999999979</v>
      </c>
      <c r="D10" s="31">
        <f t="shared" si="3"/>
        <v>9.765648598532177E-2</v>
      </c>
      <c r="E10" s="229">
        <f t="shared" si="4"/>
        <v>8.2524894517171474E-2</v>
      </c>
      <c r="F10" s="87">
        <f t="shared" si="5"/>
        <v>-4.8626181214248332E-2</v>
      </c>
      <c r="G10" s="83">
        <f t="shared" si="6"/>
        <v>-0.15494712220573498</v>
      </c>
      <c r="H10" s="1"/>
      <c r="I10" s="25">
        <v>11250.838000000005</v>
      </c>
      <c r="J10" s="223">
        <v>11623.76</v>
      </c>
      <c r="K10" s="31">
        <f t="shared" si="0"/>
        <v>6.8736053042636608E-2</v>
      </c>
      <c r="L10" s="229">
        <f t="shared" si="7"/>
        <v>6.5725651249112518E-2</v>
      </c>
      <c r="M10" s="87">
        <f t="shared" si="8"/>
        <v>3.3146153202098801E-2</v>
      </c>
      <c r="N10" s="83">
        <f t="shared" si="9"/>
        <v>-4.3796547230559681E-2</v>
      </c>
      <c r="O10" s="1"/>
      <c r="P10" s="62">
        <f t="shared" si="1"/>
        <v>1.8471316100632786</v>
      </c>
      <c r="Q10" s="236">
        <f t="shared" si="2"/>
        <v>2.0058959787547352</v>
      </c>
      <c r="R10" s="92">
        <f t="shared" si="10"/>
        <v>8.5951844376707776E-2</v>
      </c>
      <c r="S10" s="4"/>
    </row>
    <row r="11" spans="1:19" ht="20.100000000000001" customHeight="1" x14ac:dyDescent="0.25">
      <c r="A11" s="14" t="s">
        <v>146</v>
      </c>
      <c r="B11" s="25">
        <v>31650.860000000004</v>
      </c>
      <c r="C11" s="223">
        <v>39701.399999999994</v>
      </c>
      <c r="D11" s="31">
        <f t="shared" si="3"/>
        <v>5.0745738467835262E-2</v>
      </c>
      <c r="E11" s="229">
        <f t="shared" si="4"/>
        <v>5.6539579336153313E-2</v>
      </c>
      <c r="F11" s="87">
        <f t="shared" si="5"/>
        <v>0.25435454202508206</v>
      </c>
      <c r="G11" s="83">
        <f t="shared" si="6"/>
        <v>0.1141739393937567</v>
      </c>
      <c r="H11" s="1"/>
      <c r="I11" s="25">
        <v>8044.3450000000021</v>
      </c>
      <c r="J11" s="223">
        <v>11606.332999999999</v>
      </c>
      <c r="K11" s="31">
        <f t="shared" si="0"/>
        <v>4.9146252449219205E-2</v>
      </c>
      <c r="L11" s="229">
        <f t="shared" si="7"/>
        <v>6.5627111626450102E-2</v>
      </c>
      <c r="M11" s="87">
        <f t="shared" si="8"/>
        <v>0.44279403730197991</v>
      </c>
      <c r="N11" s="83">
        <f t="shared" si="9"/>
        <v>0.33534315142868498</v>
      </c>
      <c r="O11" s="1"/>
      <c r="P11" s="62">
        <f t="shared" si="1"/>
        <v>2.5415881274632035</v>
      </c>
      <c r="Q11" s="236">
        <f t="shared" si="2"/>
        <v>2.9234064793684862</v>
      </c>
      <c r="R11" s="92">
        <f t="shared" si="10"/>
        <v>0.15022825601816972</v>
      </c>
      <c r="S11" s="4"/>
    </row>
    <row r="12" spans="1:19" ht="20.100000000000001" customHeight="1" x14ac:dyDescent="0.25">
      <c r="A12" s="14" t="s">
        <v>147</v>
      </c>
      <c r="B12" s="25">
        <v>26290.130000000008</v>
      </c>
      <c r="C12" s="223">
        <v>30428.619999999995</v>
      </c>
      <c r="D12" s="31">
        <f t="shared" si="3"/>
        <v>4.2150894518044379E-2</v>
      </c>
      <c r="E12" s="229">
        <f t="shared" si="4"/>
        <v>4.3334022845029678E-2</v>
      </c>
      <c r="F12" s="87">
        <f t="shared" si="5"/>
        <v>0.15741611015236462</v>
      </c>
      <c r="G12" s="83">
        <f t="shared" si="6"/>
        <v>2.8068878264939621E-2</v>
      </c>
      <c r="H12" s="1"/>
      <c r="I12" s="25">
        <v>10116.502999999999</v>
      </c>
      <c r="J12" s="223">
        <v>10569.924999999997</v>
      </c>
      <c r="K12" s="31">
        <f t="shared" si="0"/>
        <v>6.1805928306317447E-2</v>
      </c>
      <c r="L12" s="229">
        <f t="shared" si="7"/>
        <v>5.9766822807703825E-2</v>
      </c>
      <c r="M12" s="87">
        <f t="shared" si="8"/>
        <v>4.4820033167587529E-2</v>
      </c>
      <c r="N12" s="83">
        <f t="shared" si="9"/>
        <v>-3.2992069765663504E-2</v>
      </c>
      <c r="O12" s="1"/>
      <c r="P12" s="62">
        <f t="shared" si="1"/>
        <v>3.8480231934950475</v>
      </c>
      <c r="Q12" s="236">
        <f t="shared" si="2"/>
        <v>3.473678727461186</v>
      </c>
      <c r="R12" s="92">
        <f t="shared" si="10"/>
        <v>-9.7282279032693486E-2</v>
      </c>
      <c r="S12" s="4"/>
    </row>
    <row r="13" spans="1:19" ht="20.100000000000001" customHeight="1" x14ac:dyDescent="0.25">
      <c r="A13" s="14" t="s">
        <v>148</v>
      </c>
      <c r="B13" s="25">
        <v>33149.179999999993</v>
      </c>
      <c r="C13" s="223">
        <v>36279.380000000005</v>
      </c>
      <c r="D13" s="31">
        <f t="shared" si="3"/>
        <v>5.3147990882497179E-2</v>
      </c>
      <c r="E13" s="229">
        <f t="shared" si="4"/>
        <v>5.1666210354709259E-2</v>
      </c>
      <c r="F13" s="87">
        <f t="shared" si="5"/>
        <v>9.4427675134045916E-2</v>
      </c>
      <c r="G13" s="83">
        <f t="shared" si="6"/>
        <v>-2.7880273613050215E-2</v>
      </c>
      <c r="H13" s="1"/>
      <c r="I13" s="25">
        <v>10530.092000000001</v>
      </c>
      <c r="J13" s="223">
        <v>10396.375999999995</v>
      </c>
      <c r="K13" s="31">
        <f t="shared" si="0"/>
        <v>6.4332715683564468E-2</v>
      </c>
      <c r="L13" s="229">
        <f t="shared" si="7"/>
        <v>5.8785503419774926E-2</v>
      </c>
      <c r="M13" s="87">
        <f t="shared" si="8"/>
        <v>-1.2698464552826871E-2</v>
      </c>
      <c r="N13" s="83">
        <f t="shared" si="9"/>
        <v>-8.6226925209792235E-2</v>
      </c>
      <c r="O13" s="1"/>
      <c r="P13" s="62">
        <f t="shared" si="1"/>
        <v>3.1765769168347462</v>
      </c>
      <c r="Q13" s="236">
        <f t="shared" si="2"/>
        <v>2.8656432386661495</v>
      </c>
      <c r="R13" s="92">
        <f t="shared" si="10"/>
        <v>-9.7883251786146597E-2</v>
      </c>
      <c r="S13" s="4"/>
    </row>
    <row r="14" spans="1:19" ht="20.100000000000001" customHeight="1" x14ac:dyDescent="0.25">
      <c r="A14" s="14" t="s">
        <v>149</v>
      </c>
      <c r="B14" s="25">
        <v>34324.480000000003</v>
      </c>
      <c r="C14" s="223">
        <v>25963.999999999989</v>
      </c>
      <c r="D14" s="31">
        <f t="shared" si="3"/>
        <v>5.5032346202423629E-2</v>
      </c>
      <c r="E14" s="229">
        <f t="shared" si="4"/>
        <v>3.6975865785183498E-2</v>
      </c>
      <c r="F14" s="87">
        <f t="shared" si="5"/>
        <v>-0.24357193466587151</v>
      </c>
      <c r="G14" s="83">
        <f t="shared" si="6"/>
        <v>-0.32810668022082118</v>
      </c>
      <c r="H14" s="1"/>
      <c r="I14" s="25">
        <v>11243.105000000001</v>
      </c>
      <c r="J14" s="223">
        <v>9013.8809999999994</v>
      </c>
      <c r="K14" s="31">
        <f t="shared" si="0"/>
        <v>6.8688808926404651E-2</v>
      </c>
      <c r="L14" s="229">
        <f t="shared" si="7"/>
        <v>5.0968292446420226E-2</v>
      </c>
      <c r="M14" s="87">
        <f t="shared" si="8"/>
        <v>-0.198274764844765</v>
      </c>
      <c r="N14" s="83">
        <f t="shared" si="9"/>
        <v>-0.25798258489196901</v>
      </c>
      <c r="O14" s="1"/>
      <c r="P14" s="62">
        <f t="shared" si="1"/>
        <v>3.2755354196188846</v>
      </c>
      <c r="Q14" s="236">
        <f t="shared" si="2"/>
        <v>3.4716842551224785</v>
      </c>
      <c r="R14" s="92">
        <f t="shared" si="10"/>
        <v>5.9882984115743797E-2</v>
      </c>
      <c r="S14" s="4"/>
    </row>
    <row r="15" spans="1:19" ht="20.100000000000001" customHeight="1" x14ac:dyDescent="0.25">
      <c r="A15" s="14" t="s">
        <v>150</v>
      </c>
      <c r="B15" s="25">
        <v>24302.340000000004</v>
      </c>
      <c r="C15" s="223">
        <v>23720.969999999998</v>
      </c>
      <c r="D15" s="31">
        <f t="shared" si="3"/>
        <v>3.8963876172603579E-2</v>
      </c>
      <c r="E15" s="229">
        <f t="shared" si="4"/>
        <v>3.3781520683036685E-2</v>
      </c>
      <c r="F15" s="87">
        <f t="shared" si="5"/>
        <v>-2.392238772068888E-2</v>
      </c>
      <c r="G15" s="83">
        <f t="shared" si="6"/>
        <v>-0.13300410530538362</v>
      </c>
      <c r="H15" s="1"/>
      <c r="I15" s="25">
        <v>6953.8430000000008</v>
      </c>
      <c r="J15" s="223">
        <v>7239.2819999999956</v>
      </c>
      <c r="K15" s="31">
        <f t="shared" si="0"/>
        <v>4.2483921757487497E-2</v>
      </c>
      <c r="L15" s="229">
        <f t="shared" si="7"/>
        <v>4.09339597536406E-2</v>
      </c>
      <c r="M15" s="87">
        <f t="shared" si="8"/>
        <v>4.104766242205854E-2</v>
      </c>
      <c r="N15" s="83">
        <f t="shared" si="9"/>
        <v>-3.6483496337616876E-2</v>
      </c>
      <c r="O15" s="1"/>
      <c r="P15" s="62">
        <f t="shared" si="1"/>
        <v>2.8613882449179791</v>
      </c>
      <c r="Q15" s="236">
        <f t="shared" si="2"/>
        <v>3.0518490601353978</v>
      </c>
      <c r="R15" s="92">
        <f t="shared" si="10"/>
        <v>6.6562381234245363E-2</v>
      </c>
      <c r="S15" s="4"/>
    </row>
    <row r="16" spans="1:19" ht="20.100000000000001" customHeight="1" x14ac:dyDescent="0.25">
      <c r="A16" s="14" t="s">
        <v>151</v>
      </c>
      <c r="B16" s="25">
        <v>59775.780000000013</v>
      </c>
      <c r="C16" s="223">
        <v>43403.080000000016</v>
      </c>
      <c r="D16" s="31">
        <f t="shared" si="3"/>
        <v>9.5838346843999112E-2</v>
      </c>
      <c r="E16" s="229">
        <f t="shared" si="4"/>
        <v>6.1811217868725295E-2</v>
      </c>
      <c r="F16" s="87">
        <f t="shared" si="5"/>
        <v>-0.27390190475138915</v>
      </c>
      <c r="G16" s="83">
        <f t="shared" si="6"/>
        <v>-0.35504711940264877</v>
      </c>
      <c r="H16" s="1"/>
      <c r="I16" s="25">
        <v>9446.4450000000015</v>
      </c>
      <c r="J16" s="223">
        <v>7107.7630000000008</v>
      </c>
      <c r="K16" s="31">
        <f t="shared" si="0"/>
        <v>5.7712265040555127E-2</v>
      </c>
      <c r="L16" s="229">
        <f t="shared" si="7"/>
        <v>4.0190295747619169E-2</v>
      </c>
      <c r="M16" s="87">
        <f t="shared" si="8"/>
        <v>-0.24757271121570076</v>
      </c>
      <c r="N16" s="83">
        <f t="shared" si="9"/>
        <v>-0.30360910771086619</v>
      </c>
      <c r="O16" s="1"/>
      <c r="P16" s="62">
        <f t="shared" si="1"/>
        <v>1.5803131301674356</v>
      </c>
      <c r="Q16" s="236">
        <f t="shared" si="2"/>
        <v>1.6376171921439673</v>
      </c>
      <c r="R16" s="92">
        <f t="shared" si="10"/>
        <v>3.6261207277611042E-2</v>
      </c>
      <c r="S16" s="4"/>
    </row>
    <row r="17" spans="1:19" ht="20.100000000000001" customHeight="1" x14ac:dyDescent="0.25">
      <c r="A17" s="14" t="s">
        <v>152</v>
      </c>
      <c r="B17" s="25">
        <v>16990.620000000003</v>
      </c>
      <c r="C17" s="223">
        <v>31053.239999999987</v>
      </c>
      <c r="D17" s="31">
        <f t="shared" si="3"/>
        <v>2.7241015218113226E-2</v>
      </c>
      <c r="E17" s="229">
        <f t="shared" si="4"/>
        <v>4.4223557018760268E-2</v>
      </c>
      <c r="F17" s="87">
        <f t="shared" si="5"/>
        <v>0.82766962006095024</v>
      </c>
      <c r="G17" s="83">
        <f t="shared" si="6"/>
        <v>0.62341809454131247</v>
      </c>
      <c r="H17" s="1"/>
      <c r="I17" s="25">
        <v>3763.7319999999995</v>
      </c>
      <c r="J17" s="223">
        <v>6509.9640000000018</v>
      </c>
      <c r="K17" s="31">
        <f t="shared" si="0"/>
        <v>2.2994205621862888E-2</v>
      </c>
      <c r="L17" s="229">
        <f t="shared" si="7"/>
        <v>3.6810087571343318E-2</v>
      </c>
      <c r="M17" s="87">
        <f t="shared" si="8"/>
        <v>0.72965662804896914</v>
      </c>
      <c r="N17" s="83">
        <f t="shared" si="9"/>
        <v>0.60084188932990545</v>
      </c>
      <c r="O17" s="1"/>
      <c r="P17" s="62">
        <f t="shared" si="1"/>
        <v>2.2151822593878263</v>
      </c>
      <c r="Q17" s="236">
        <f t="shared" si="2"/>
        <v>2.0963880097535732</v>
      </c>
      <c r="R17" s="92">
        <f t="shared" si="10"/>
        <v>-5.3627302733582898E-2</v>
      </c>
      <c r="S17" s="4"/>
    </row>
    <row r="18" spans="1:19" ht="20.100000000000001" customHeight="1" x14ac:dyDescent="0.25">
      <c r="A18" s="14" t="s">
        <v>153</v>
      </c>
      <c r="B18" s="25">
        <v>8242.5</v>
      </c>
      <c r="C18" s="223">
        <v>53419.29</v>
      </c>
      <c r="D18" s="31">
        <f t="shared" si="3"/>
        <v>1.3215178017947445E-2</v>
      </c>
      <c r="E18" s="229">
        <f t="shared" si="4"/>
        <v>7.607550829532414E-2</v>
      </c>
      <c r="F18" s="87">
        <f t="shared" si="5"/>
        <v>5.4809572338489536</v>
      </c>
      <c r="G18" s="83">
        <f t="shared" si="6"/>
        <v>4.7566767690913059</v>
      </c>
      <c r="H18" s="1"/>
      <c r="I18" s="25">
        <v>2476.1320000000001</v>
      </c>
      <c r="J18" s="223">
        <v>6211.2520000000013</v>
      </c>
      <c r="K18" s="31">
        <f t="shared" si="0"/>
        <v>1.5127721196640624E-2</v>
      </c>
      <c r="L18" s="229">
        <f t="shared" si="7"/>
        <v>3.5121043687443024E-2</v>
      </c>
      <c r="M18" s="87">
        <f t="shared" si="8"/>
        <v>1.5084494687682244</v>
      </c>
      <c r="N18" s="83">
        <f t="shared" si="9"/>
        <v>1.3216347810033853</v>
      </c>
      <c r="O18" s="1"/>
      <c r="P18" s="62">
        <f t="shared" si="1"/>
        <v>3.0041031240521687</v>
      </c>
      <c r="Q18" s="236">
        <f t="shared" si="2"/>
        <v>1.1627357832722975</v>
      </c>
      <c r="R18" s="92">
        <f t="shared" si="10"/>
        <v>-0.61295077590282299</v>
      </c>
      <c r="S18" s="4"/>
    </row>
    <row r="19" spans="1:19" ht="20.100000000000001" customHeight="1" x14ac:dyDescent="0.25">
      <c r="A19" s="14" t="s">
        <v>154</v>
      </c>
      <c r="B19" s="25">
        <v>21570.46</v>
      </c>
      <c r="C19" s="223">
        <v>22866.440000000002</v>
      </c>
      <c r="D19" s="31">
        <f t="shared" si="3"/>
        <v>3.4583860337156769E-2</v>
      </c>
      <c r="E19" s="229">
        <f t="shared" si="4"/>
        <v>3.2564566955205355E-2</v>
      </c>
      <c r="F19" s="87">
        <f t="shared" si="5"/>
        <v>6.0081240733855616E-2</v>
      </c>
      <c r="G19" s="83">
        <f t="shared" si="6"/>
        <v>-5.8388316465119779E-2</v>
      </c>
      <c r="H19" s="1"/>
      <c r="I19" s="25">
        <v>4196.0209999999997</v>
      </c>
      <c r="J19" s="223">
        <v>4938.2260000000006</v>
      </c>
      <c r="K19" s="31">
        <f t="shared" si="0"/>
        <v>2.5635239083881302E-2</v>
      </c>
      <c r="L19" s="229">
        <f t="shared" si="7"/>
        <v>2.7922816701764313E-2</v>
      </c>
      <c r="M19" s="87">
        <f t="shared" si="8"/>
        <v>0.17688305182457401</v>
      </c>
      <c r="N19" s="83">
        <f t="shared" si="9"/>
        <v>8.9235665421251081E-2</v>
      </c>
      <c r="O19" s="1"/>
      <c r="P19" s="62">
        <f t="shared" si="1"/>
        <v>1.9452626415941059</v>
      </c>
      <c r="Q19" s="236">
        <f t="shared" si="2"/>
        <v>2.1595954595468294</v>
      </c>
      <c r="R19" s="92">
        <f t="shared" si="10"/>
        <v>0.11018194323470985</v>
      </c>
      <c r="S19" s="4"/>
    </row>
    <row r="20" spans="1:19" ht="20.100000000000001" customHeight="1" x14ac:dyDescent="0.25">
      <c r="A20" s="14" t="s">
        <v>155</v>
      </c>
      <c r="B20" s="25">
        <v>15643.580000000002</v>
      </c>
      <c r="C20" s="223">
        <v>20028.39</v>
      </c>
      <c r="D20" s="31">
        <f t="shared" si="3"/>
        <v>2.5081309619411869E-2</v>
      </c>
      <c r="E20" s="229">
        <f t="shared" si="4"/>
        <v>2.8522841647408398E-2</v>
      </c>
      <c r="F20" s="87">
        <f t="shared" si="5"/>
        <v>0.28029453616115985</v>
      </c>
      <c r="G20" s="83">
        <f t="shared" si="6"/>
        <v>0.1372150051260852</v>
      </c>
      <c r="H20" s="1"/>
      <c r="I20" s="25">
        <v>3919.8750000000005</v>
      </c>
      <c r="J20" s="223">
        <v>4627.813000000001</v>
      </c>
      <c r="K20" s="31">
        <f t="shared" si="0"/>
        <v>2.39481482108715E-2</v>
      </c>
      <c r="L20" s="229">
        <f t="shared" si="7"/>
        <v>2.6167610419013228E-2</v>
      </c>
      <c r="M20" s="87">
        <f t="shared" si="8"/>
        <v>0.18060218756975682</v>
      </c>
      <c r="N20" s="83">
        <f t="shared" si="9"/>
        <v>9.2677821625230347E-2</v>
      </c>
      <c r="O20" s="1"/>
      <c r="P20" s="62">
        <f t="shared" si="1"/>
        <v>2.5057403740064617</v>
      </c>
      <c r="Q20" s="236">
        <f t="shared" si="2"/>
        <v>2.3106265655901455</v>
      </c>
      <c r="R20" s="92">
        <f t="shared" si="10"/>
        <v>-7.7866729706057347E-2</v>
      </c>
      <c r="S20" s="4"/>
    </row>
    <row r="21" spans="1:19" ht="20.100000000000001" customHeight="1" x14ac:dyDescent="0.25">
      <c r="A21" s="14" t="s">
        <v>156</v>
      </c>
      <c r="B21" s="25">
        <v>6915.2800000000016</v>
      </c>
      <c r="C21" s="223">
        <v>7053.76</v>
      </c>
      <c r="D21" s="31">
        <f t="shared" si="3"/>
        <v>1.108724977178667E-2</v>
      </c>
      <c r="E21" s="229">
        <f t="shared" si="4"/>
        <v>1.0045404523220463E-2</v>
      </c>
      <c r="F21" s="87">
        <f t="shared" si="5"/>
        <v>2.0025219513887887E-2</v>
      </c>
      <c r="G21" s="83">
        <f t="shared" si="6"/>
        <v>-9.3967870302458026E-2</v>
      </c>
      <c r="H21" s="1"/>
      <c r="I21" s="25">
        <v>3057.5650000000001</v>
      </c>
      <c r="J21" s="223">
        <v>3151.2690000000007</v>
      </c>
      <c r="K21" s="31">
        <f t="shared" si="0"/>
        <v>1.8679937442998389E-2</v>
      </c>
      <c r="L21" s="229">
        <f t="shared" si="7"/>
        <v>1.7818606654485262E-2</v>
      </c>
      <c r="M21" s="87">
        <f t="shared" si="8"/>
        <v>3.064660931165834E-2</v>
      </c>
      <c r="N21" s="83">
        <f t="shared" si="9"/>
        <v>-4.6109939668773928E-2</v>
      </c>
      <c r="O21" s="1"/>
      <c r="P21" s="62">
        <f t="shared" si="1"/>
        <v>4.4214623269050559</v>
      </c>
      <c r="Q21" s="236">
        <f t="shared" si="2"/>
        <v>4.4675024384158242</v>
      </c>
      <c r="R21" s="92">
        <f t="shared" si="10"/>
        <v>1.0412869794368576E-2</v>
      </c>
      <c r="S21" s="4"/>
    </row>
    <row r="22" spans="1:19" ht="20.100000000000001" customHeight="1" x14ac:dyDescent="0.25">
      <c r="A22" s="14" t="s">
        <v>157</v>
      </c>
      <c r="B22" s="25">
        <v>12055.199999999999</v>
      </c>
      <c r="C22" s="223">
        <v>13489.119999999999</v>
      </c>
      <c r="D22" s="31">
        <f t="shared" si="3"/>
        <v>1.9328069644156509E-2</v>
      </c>
      <c r="E22" s="229">
        <f t="shared" si="4"/>
        <v>1.9210132902489394E-2</v>
      </c>
      <c r="F22" s="87">
        <f t="shared" si="5"/>
        <v>0.11894618090118789</v>
      </c>
      <c r="G22" s="83">
        <f t="shared" si="6"/>
        <v>-6.1018375781138438E-3</v>
      </c>
      <c r="H22" s="1"/>
      <c r="I22" s="25">
        <v>2902.7880000000005</v>
      </c>
      <c r="J22" s="223">
        <v>3104.9320000000002</v>
      </c>
      <c r="K22" s="31">
        <f t="shared" si="0"/>
        <v>1.7734340316652768E-2</v>
      </c>
      <c r="L22" s="229">
        <f t="shared" si="7"/>
        <v>1.7556597674436621E-2</v>
      </c>
      <c r="M22" s="87">
        <f t="shared" si="8"/>
        <v>6.9637879169956521E-2</v>
      </c>
      <c r="N22" s="83">
        <f t="shared" si="9"/>
        <v>-1.0022512201891369E-2</v>
      </c>
      <c r="O22" s="1"/>
      <c r="P22" s="62">
        <f t="shared" si="1"/>
        <v>2.4079135974517225</v>
      </c>
      <c r="Q22" s="236">
        <f t="shared" si="2"/>
        <v>2.3018047137248394</v>
      </c>
      <c r="R22" s="92">
        <f t="shared" si="10"/>
        <v>-4.4066732227924357E-2</v>
      </c>
      <c r="S22" s="4"/>
    </row>
    <row r="23" spans="1:19" ht="20.100000000000001" customHeight="1" x14ac:dyDescent="0.25">
      <c r="A23" s="14" t="s">
        <v>158</v>
      </c>
      <c r="B23" s="25">
        <v>6672.4600000000019</v>
      </c>
      <c r="C23" s="223">
        <v>9263.8699999999972</v>
      </c>
      <c r="D23" s="31">
        <f t="shared" si="3"/>
        <v>1.0697937120732016E-2</v>
      </c>
      <c r="E23" s="229">
        <f t="shared" si="4"/>
        <v>1.3192867577083189E-2</v>
      </c>
      <c r="F23" s="87">
        <f t="shared" si="5"/>
        <v>0.38837400299139968</v>
      </c>
      <c r="G23" s="83">
        <f t="shared" si="6"/>
        <v>0.23321603297855759</v>
      </c>
      <c r="H23" s="1"/>
      <c r="I23" s="25">
        <v>1704.1419999999996</v>
      </c>
      <c r="J23" s="223">
        <v>2423.0660000000003</v>
      </c>
      <c r="K23" s="31">
        <f t="shared" si="0"/>
        <v>1.0411312908797083E-2</v>
      </c>
      <c r="L23" s="229">
        <f t="shared" si="7"/>
        <v>1.3701039153387723E-2</v>
      </c>
      <c r="M23" s="87">
        <f t="shared" si="8"/>
        <v>0.42186860015186578</v>
      </c>
      <c r="N23" s="83">
        <f t="shared" si="9"/>
        <v>0.31597611880543625</v>
      </c>
      <c r="O23" s="1"/>
      <c r="P23" s="62">
        <f t="shared" si="1"/>
        <v>2.5539935795793447</v>
      </c>
      <c r="Q23" s="236">
        <f t="shared" si="2"/>
        <v>2.6156088114362581</v>
      </c>
      <c r="R23" s="92">
        <f t="shared" si="10"/>
        <v>2.4125053543424237E-2</v>
      </c>
      <c r="S23" s="4"/>
    </row>
    <row r="24" spans="1:19" ht="20.100000000000001" customHeight="1" x14ac:dyDescent="0.25">
      <c r="A24" s="14" t="s">
        <v>159</v>
      </c>
      <c r="B24" s="25">
        <v>3907.5499999999997</v>
      </c>
      <c r="C24" s="223">
        <v>3939.0199999999991</v>
      </c>
      <c r="D24" s="31">
        <f t="shared" si="3"/>
        <v>6.2649643753752548E-3</v>
      </c>
      <c r="E24" s="229">
        <f t="shared" si="4"/>
        <v>5.6096393023091027E-3</v>
      </c>
      <c r="F24" s="87">
        <f t="shared" si="5"/>
        <v>8.0536397486914678E-3</v>
      </c>
      <c r="G24" s="83">
        <f t="shared" si="6"/>
        <v>-0.10460156415923752</v>
      </c>
      <c r="H24" s="1"/>
      <c r="I24" s="25">
        <v>1396.7969999999998</v>
      </c>
      <c r="J24" s="223">
        <v>1517.6139999999998</v>
      </c>
      <c r="K24" s="31">
        <f t="shared" si="0"/>
        <v>8.5336143567079741E-3</v>
      </c>
      <c r="L24" s="229">
        <f t="shared" si="7"/>
        <v>8.5812309007387132E-3</v>
      </c>
      <c r="M24" s="87">
        <f t="shared" si="8"/>
        <v>8.6495747055585048E-2</v>
      </c>
      <c r="N24" s="83">
        <f t="shared" si="9"/>
        <v>5.5798799946132436E-3</v>
      </c>
      <c r="O24" s="1"/>
      <c r="P24" s="62">
        <f t="shared" si="1"/>
        <v>3.5746106895625136</v>
      </c>
      <c r="Q24" s="236">
        <f t="shared" si="2"/>
        <v>3.8527704860599847</v>
      </c>
      <c r="R24" s="92">
        <f t="shared" si="10"/>
        <v>7.7815410027634174E-2</v>
      </c>
      <c r="S24" s="4"/>
    </row>
    <row r="25" spans="1:19" ht="20.100000000000001" customHeight="1" x14ac:dyDescent="0.25">
      <c r="A25" s="14" t="s">
        <v>160</v>
      </c>
      <c r="B25" s="25">
        <v>1008.1199999999999</v>
      </c>
      <c r="C25" s="223">
        <v>617.29999999999984</v>
      </c>
      <c r="D25" s="31">
        <f t="shared" si="3"/>
        <v>1.6163160768520688E-3</v>
      </c>
      <c r="E25" s="229">
        <f t="shared" si="4"/>
        <v>8.7910961135394304E-4</v>
      </c>
      <c r="F25" s="87">
        <f t="shared" si="5"/>
        <v>-0.38767210252747697</v>
      </c>
      <c r="G25" s="83">
        <f t="shared" si="6"/>
        <v>-0.45610290960782024</v>
      </c>
      <c r="H25" s="1"/>
      <c r="I25" s="25">
        <v>1187.5050000000003</v>
      </c>
      <c r="J25" s="223">
        <v>1399.7269999999996</v>
      </c>
      <c r="K25" s="31">
        <f t="shared" si="0"/>
        <v>7.254962400880376E-3</v>
      </c>
      <c r="L25" s="229">
        <f t="shared" si="7"/>
        <v>7.9146479836099924E-3</v>
      </c>
      <c r="M25" s="87">
        <f t="shared" si="8"/>
        <v>0.17871251068416491</v>
      </c>
      <c r="N25" s="83">
        <f t="shared" si="9"/>
        <v>9.092887685393998E-2</v>
      </c>
      <c r="O25" s="1"/>
      <c r="P25" s="62">
        <f t="shared" si="1"/>
        <v>11.779401261754558</v>
      </c>
      <c r="Q25" s="236">
        <f t="shared" si="2"/>
        <v>22.674987850315894</v>
      </c>
      <c r="R25" s="92">
        <f t="shared" si="10"/>
        <v>0.92496947395256868</v>
      </c>
      <c r="S25" s="4"/>
    </row>
    <row r="26" spans="1:19" ht="20.100000000000001" customHeight="1" x14ac:dyDescent="0.25">
      <c r="A26" s="14" t="s">
        <v>161</v>
      </c>
      <c r="B26" s="25">
        <v>3168.76</v>
      </c>
      <c r="C26" s="223">
        <v>3910.26</v>
      </c>
      <c r="D26" s="31">
        <f t="shared" si="3"/>
        <v>5.0804643610738425E-3</v>
      </c>
      <c r="E26" s="229">
        <f t="shared" si="4"/>
        <v>5.5686815954849676E-3</v>
      </c>
      <c r="F26" s="87">
        <f t="shared" si="5"/>
        <v>0.23400320630151855</v>
      </c>
      <c r="G26" s="83">
        <f t="shared" si="6"/>
        <v>9.6096970613909011E-2</v>
      </c>
      <c r="H26" s="1"/>
      <c r="I26" s="25">
        <v>1060.4630000000002</v>
      </c>
      <c r="J26" s="223">
        <v>1381.3899999999996</v>
      </c>
      <c r="K26" s="31">
        <f t="shared" si="0"/>
        <v>6.4788099355580029E-3</v>
      </c>
      <c r="L26" s="229">
        <f t="shared" si="7"/>
        <v>7.810962836380957E-3</v>
      </c>
      <c r="M26" s="87">
        <f t="shared" si="8"/>
        <v>0.3026291346327023</v>
      </c>
      <c r="N26" s="83">
        <f t="shared" si="9"/>
        <v>0.20561691330249207</v>
      </c>
      <c r="O26" s="1"/>
      <c r="P26" s="62">
        <f t="shared" si="1"/>
        <v>3.3466182355243062</v>
      </c>
      <c r="Q26" s="236">
        <f t="shared" si="2"/>
        <v>3.5327318388035565</v>
      </c>
      <c r="R26" s="92">
        <f t="shared" si="10"/>
        <v>5.5612439239007598E-2</v>
      </c>
      <c r="S26" s="4"/>
    </row>
    <row r="27" spans="1:19" ht="20.100000000000001" customHeight="1" x14ac:dyDescent="0.25">
      <c r="A27" s="14" t="s">
        <v>162</v>
      </c>
      <c r="B27" s="25">
        <v>5152.2200000000012</v>
      </c>
      <c r="C27" s="223">
        <v>3977.2799999999984</v>
      </c>
      <c r="D27" s="31">
        <f t="shared" si="3"/>
        <v>8.2605404291937155E-3</v>
      </c>
      <c r="E27" s="229">
        <f t="shared" si="4"/>
        <v>5.6641261542942009E-3</v>
      </c>
      <c r="F27" s="87">
        <f t="shared" si="5"/>
        <v>-0.22804538626068036</v>
      </c>
      <c r="G27" s="83">
        <f t="shared" si="6"/>
        <v>-0.31431530384180228</v>
      </c>
      <c r="H27" s="1"/>
      <c r="I27" s="25">
        <v>1420.4949999999999</v>
      </c>
      <c r="J27" s="223">
        <v>1345.1940000000002</v>
      </c>
      <c r="K27" s="31">
        <f t="shared" si="0"/>
        <v>8.6783953041364593E-3</v>
      </c>
      <c r="L27" s="229">
        <f t="shared" si="7"/>
        <v>7.6062953559260229E-3</v>
      </c>
      <c r="M27" s="87">
        <f t="shared" si="8"/>
        <v>-5.301039426397116E-2</v>
      </c>
      <c r="N27" s="83">
        <f t="shared" si="9"/>
        <v>-0.12353665748544919</v>
      </c>
      <c r="O27" s="1"/>
      <c r="P27" s="62">
        <f t="shared" si="1"/>
        <v>2.7570542406962426</v>
      </c>
      <c r="Q27" s="236">
        <f t="shared" si="2"/>
        <v>3.382195872556121</v>
      </c>
      <c r="R27" s="92">
        <f t="shared" si="10"/>
        <v>0.2267425945533848</v>
      </c>
      <c r="S27" s="4"/>
    </row>
    <row r="28" spans="1:19" ht="20.100000000000001" customHeight="1" x14ac:dyDescent="0.25">
      <c r="A28" s="14" t="s">
        <v>163</v>
      </c>
      <c r="B28" s="25">
        <v>5760.21</v>
      </c>
      <c r="C28" s="223">
        <v>5485.26</v>
      </c>
      <c r="D28" s="31">
        <f t="shared" si="3"/>
        <v>9.235329156294941E-3</v>
      </c>
      <c r="E28" s="229">
        <f t="shared" si="4"/>
        <v>7.8116714511183077E-3</v>
      </c>
      <c r="F28" s="87">
        <f t="shared" si="5"/>
        <v>-4.773263474769146E-2</v>
      </c>
      <c r="G28" s="83">
        <f t="shared" si="6"/>
        <v>-0.15415343417470362</v>
      </c>
      <c r="H28" s="1"/>
      <c r="I28" s="25">
        <v>1100.501</v>
      </c>
      <c r="J28" s="223">
        <v>1101.3910000000001</v>
      </c>
      <c r="K28" s="31">
        <f t="shared" si="0"/>
        <v>6.7234187452947592E-3</v>
      </c>
      <c r="L28" s="229">
        <f t="shared" si="7"/>
        <v>6.2277301626075627E-3</v>
      </c>
      <c r="M28" s="87">
        <f t="shared" si="8"/>
        <v>8.0872257271924334E-4</v>
      </c>
      <c r="N28" s="83">
        <f t="shared" si="9"/>
        <v>-7.3725674610716982E-2</v>
      </c>
      <c r="O28" s="1"/>
      <c r="P28" s="62">
        <f t="shared" si="1"/>
        <v>1.9105223594278682</v>
      </c>
      <c r="Q28" s="236">
        <f t="shared" si="2"/>
        <v>2.0079102904875978</v>
      </c>
      <c r="R28" s="92">
        <f t="shared" si="10"/>
        <v>5.0974504736439614E-2</v>
      </c>
      <c r="S28" s="4"/>
    </row>
    <row r="29" spans="1:19" ht="20.100000000000001" customHeight="1" x14ac:dyDescent="0.25">
      <c r="A29" s="14" t="s">
        <v>164</v>
      </c>
      <c r="B29" s="25">
        <v>14098.849999999999</v>
      </c>
      <c r="C29" s="223">
        <v>13930.170000000002</v>
      </c>
      <c r="D29" s="31">
        <f t="shared" si="3"/>
        <v>2.2604648176929126E-2</v>
      </c>
      <c r="E29" s="229">
        <f t="shared" si="4"/>
        <v>1.9838241268093897E-2</v>
      </c>
      <c r="F29" s="87">
        <f t="shared" si="5"/>
        <v>-1.1964096362469043E-2</v>
      </c>
      <c r="G29" s="83">
        <f t="shared" si="6"/>
        <v>-0.12238221480742589</v>
      </c>
      <c r="H29" s="1"/>
      <c r="I29" s="25">
        <v>840.30499999999984</v>
      </c>
      <c r="J29" s="223">
        <v>1017.8789999999996</v>
      </c>
      <c r="K29" s="31">
        <f t="shared" si="0"/>
        <v>5.1337730622370275E-3</v>
      </c>
      <c r="L29" s="229">
        <f t="shared" si="7"/>
        <v>5.7555180223779027E-3</v>
      </c>
      <c r="M29" s="87">
        <f t="shared" si="8"/>
        <v>0.21132088943895344</v>
      </c>
      <c r="N29" s="83">
        <f t="shared" si="9"/>
        <v>0.12110877372322952</v>
      </c>
      <c r="O29" s="1"/>
      <c r="P29" s="62">
        <f t="shared" si="1"/>
        <v>0.59600960362015332</v>
      </c>
      <c r="Q29" s="236">
        <f t="shared" si="2"/>
        <v>0.73070106107822053</v>
      </c>
      <c r="R29" s="92">
        <f t="shared" si="10"/>
        <v>0.22598873682563728</v>
      </c>
      <c r="S29" s="4"/>
    </row>
    <row r="30" spans="1:19" ht="20.100000000000001" customHeight="1" x14ac:dyDescent="0.25">
      <c r="A30" s="14" t="s">
        <v>165</v>
      </c>
      <c r="B30" s="25">
        <v>4337.0100000000011</v>
      </c>
      <c r="C30" s="223">
        <v>3406.54</v>
      </c>
      <c r="D30" s="31">
        <f t="shared" si="3"/>
        <v>6.9535164350158643E-3</v>
      </c>
      <c r="E30" s="229">
        <f t="shared" si="4"/>
        <v>4.8513235954344112E-3</v>
      </c>
      <c r="F30" s="87">
        <f t="shared" si="5"/>
        <v>-0.21454181567485456</v>
      </c>
      <c r="G30" s="83">
        <f t="shared" si="6"/>
        <v>-0.30232082705599544</v>
      </c>
      <c r="H30" s="1"/>
      <c r="I30" s="25">
        <v>1238.3899999999999</v>
      </c>
      <c r="J30" s="223">
        <v>923.83000000000027</v>
      </c>
      <c r="K30" s="31">
        <f t="shared" si="0"/>
        <v>7.5658400492008421E-3</v>
      </c>
      <c r="L30" s="229">
        <f t="shared" si="7"/>
        <v>5.2237252312046728E-3</v>
      </c>
      <c r="M30" s="87">
        <f t="shared" si="8"/>
        <v>-0.25400721905054113</v>
      </c>
      <c r="N30" s="83">
        <f t="shared" si="9"/>
        <v>-0.30956441092665715</v>
      </c>
      <c r="O30" s="1"/>
      <c r="P30" s="62">
        <f t="shared" si="1"/>
        <v>2.8554003795241414</v>
      </c>
      <c r="Q30" s="236">
        <f t="shared" si="2"/>
        <v>2.7119305805891032</v>
      </c>
      <c r="R30" s="92">
        <f t="shared" si="10"/>
        <v>-5.0245072447229887E-2</v>
      </c>
      <c r="S30" s="4"/>
    </row>
    <row r="31" spans="1:19" ht="20.100000000000001" customHeight="1" x14ac:dyDescent="0.25">
      <c r="A31" s="14" t="s">
        <v>166</v>
      </c>
      <c r="B31" s="25">
        <v>12259.139999999998</v>
      </c>
      <c r="C31" s="223">
        <v>14692.76</v>
      </c>
      <c r="D31" s="31">
        <f t="shared" si="3"/>
        <v>1.9655046096080098E-2</v>
      </c>
      <c r="E31" s="229">
        <f t="shared" si="4"/>
        <v>2.0924261353177976E-2</v>
      </c>
      <c r="F31" s="87">
        <f t="shared" si="5"/>
        <v>0.19851474083826459</v>
      </c>
      <c r="G31" s="83">
        <f t="shared" si="6"/>
        <v>6.4574524572140496E-2</v>
      </c>
      <c r="H31" s="1"/>
      <c r="I31" s="25">
        <v>815.92200000000059</v>
      </c>
      <c r="J31" s="223">
        <v>853.29799999999955</v>
      </c>
      <c r="K31" s="31">
        <f t="shared" si="0"/>
        <v>4.9848071646444612E-3</v>
      </c>
      <c r="L31" s="229">
        <f t="shared" si="7"/>
        <v>4.8249074963320976E-3</v>
      </c>
      <c r="M31" s="87">
        <f t="shared" si="8"/>
        <v>4.5808300303213943E-2</v>
      </c>
      <c r="N31" s="83">
        <f t="shared" si="9"/>
        <v>-3.2077403002964175E-2</v>
      </c>
      <c r="O31" s="1"/>
      <c r="P31" s="62">
        <f t="shared" si="1"/>
        <v>0.66556218462306549</v>
      </c>
      <c r="Q31" s="236">
        <f t="shared" si="2"/>
        <v>0.58076086453464126</v>
      </c>
      <c r="R31" s="92">
        <f t="shared" si="10"/>
        <v>-0.12741306830172541</v>
      </c>
      <c r="S31" s="4"/>
    </row>
    <row r="32" spans="1:19" ht="20.100000000000001" customHeight="1" thickBot="1" x14ac:dyDescent="0.3">
      <c r="A32" s="14" t="s">
        <v>18</v>
      </c>
      <c r="B32" s="25">
        <f>B33-SUM(B7:B31)</f>
        <v>35126.489999999641</v>
      </c>
      <c r="C32" s="223">
        <f>C33-SUM(C7:C31)</f>
        <v>35951.809999999939</v>
      </c>
      <c r="D32" s="31">
        <f t="shared" si="3"/>
        <v>5.6318206672204552E-2</v>
      </c>
      <c r="E32" s="229">
        <f t="shared" si="4"/>
        <v>5.119971118835373E-2</v>
      </c>
      <c r="F32" s="87">
        <f t="shared" si="5"/>
        <v>2.349565812013402E-2</v>
      </c>
      <c r="G32" s="83">
        <f t="shared" si="6"/>
        <v>-9.0885271145840982E-2</v>
      </c>
      <c r="H32" s="1"/>
      <c r="I32" s="25">
        <f>I33-SUM(I7:I31)</f>
        <v>9711.8579999999783</v>
      </c>
      <c r="J32" s="223">
        <f>J33-SUM(J7:J31)</f>
        <v>9667.7140000001527</v>
      </c>
      <c r="K32" s="31">
        <f t="shared" si="0"/>
        <v>5.9333783548439052E-2</v>
      </c>
      <c r="L32" s="229">
        <f t="shared" si="7"/>
        <v>5.4665340538704567E-2</v>
      </c>
      <c r="M32" s="87">
        <f t="shared" si="8"/>
        <v>-4.5453712358464989E-3</v>
      </c>
      <c r="N32" s="83">
        <f t="shared" si="9"/>
        <v>-7.8681026736197451E-2</v>
      </c>
      <c r="O32" s="1"/>
      <c r="P32" s="62">
        <f t="shared" si="1"/>
        <v>2.7648244957011299</v>
      </c>
      <c r="Q32" s="236">
        <f t="shared" si="2"/>
        <v>2.6890757377723595</v>
      </c>
      <c r="R32" s="92">
        <f t="shared" si="10"/>
        <v>-2.739731149175936E-2</v>
      </c>
      <c r="S32" s="4"/>
    </row>
    <row r="33" spans="1:19" ht="26.25" customHeight="1" thickBot="1" x14ac:dyDescent="0.3">
      <c r="A33" s="52" t="s">
        <v>19</v>
      </c>
      <c r="B33" s="53">
        <v>623714.63999999966</v>
      </c>
      <c r="C33" s="246">
        <v>702187.75000000012</v>
      </c>
      <c r="D33" s="54">
        <f>SUM(D7:D32)</f>
        <v>1</v>
      </c>
      <c r="E33" s="248">
        <f>SUM(E7:E32)</f>
        <v>0.99999999999999967</v>
      </c>
      <c r="F33" s="97">
        <f t="shared" si="5"/>
        <v>0.12581572560169582</v>
      </c>
      <c r="G33" s="99">
        <v>0</v>
      </c>
      <c r="H33" s="96"/>
      <c r="I33" s="53">
        <v>163681.75799999994</v>
      </c>
      <c r="J33" s="246">
        <v>176852.71700000012</v>
      </c>
      <c r="K33" s="54">
        <f>SUM(K7:K32)</f>
        <v>1.0000000000000004</v>
      </c>
      <c r="L33" s="248">
        <f>SUM(L7:L32)</f>
        <v>1.0000000000000002</v>
      </c>
      <c r="M33" s="97">
        <f t="shared" si="8"/>
        <v>8.0466871574046639E-2</v>
      </c>
      <c r="N33" s="99">
        <f t="shared" si="9"/>
        <v>-2.2204460492503121E-16</v>
      </c>
      <c r="O33" s="55"/>
      <c r="P33" s="56">
        <f t="shared" si="1"/>
        <v>2.6243052111138523</v>
      </c>
      <c r="Q33" s="250">
        <f t="shared" si="2"/>
        <v>2.5185958741091694</v>
      </c>
      <c r="R33" s="98">
        <f t="shared" si="10"/>
        <v>-4.0280885225166291E-2</v>
      </c>
      <c r="S33" s="4"/>
    </row>
    <row r="35" spans="1:19" ht="15.75" thickBot="1" x14ac:dyDescent="0.3"/>
    <row r="36" spans="1:19" x14ac:dyDescent="0.25">
      <c r="A36" s="394" t="s">
        <v>2</v>
      </c>
      <c r="B36" s="378" t="s">
        <v>1</v>
      </c>
      <c r="C36" s="374"/>
      <c r="D36" s="378" t="s">
        <v>13</v>
      </c>
      <c r="E36" s="374"/>
      <c r="F36" s="397" t="s">
        <v>135</v>
      </c>
      <c r="G36" s="393"/>
      <c r="I36" s="398" t="s">
        <v>20</v>
      </c>
      <c r="J36" s="399"/>
      <c r="K36" s="378" t="s">
        <v>13</v>
      </c>
      <c r="L36" s="380"/>
      <c r="M36" s="397" t="s">
        <v>135</v>
      </c>
      <c r="N36" s="393"/>
      <c r="P36" s="373" t="s">
        <v>23</v>
      </c>
      <c r="Q36" s="374"/>
      <c r="R36" s="208" t="s">
        <v>0</v>
      </c>
    </row>
    <row r="37" spans="1:19" x14ac:dyDescent="0.25">
      <c r="A37" s="395"/>
      <c r="B37" s="381" t="str">
        <f>B5</f>
        <v>jan-mar</v>
      </c>
      <c r="C37" s="382"/>
      <c r="D37" s="381" t="str">
        <f>B37</f>
        <v>jan-mar</v>
      </c>
      <c r="E37" s="382"/>
      <c r="F37" s="381" t="str">
        <f>B37</f>
        <v>jan-mar</v>
      </c>
      <c r="G37" s="383"/>
      <c r="I37" s="371" t="str">
        <f>B37</f>
        <v>jan-mar</v>
      </c>
      <c r="J37" s="382"/>
      <c r="K37" s="381" t="str">
        <f>B37</f>
        <v>jan-mar</v>
      </c>
      <c r="L37" s="372"/>
      <c r="M37" s="382" t="str">
        <f>B37</f>
        <v>jan-mar</v>
      </c>
      <c r="N37" s="383"/>
      <c r="P37" s="371" t="str">
        <f>B37</f>
        <v>jan-mar</v>
      </c>
      <c r="Q37" s="372"/>
      <c r="R37" s="209" t="s">
        <v>133</v>
      </c>
    </row>
    <row r="38" spans="1:19" ht="19.5" customHeight="1" thickBot="1" x14ac:dyDescent="0.3">
      <c r="A38" s="396"/>
      <c r="B38" s="148">
        <f>B6</f>
        <v>2017</v>
      </c>
      <c r="C38" s="213">
        <f>C6</f>
        <v>2018</v>
      </c>
      <c r="D38" s="148">
        <f>B38</f>
        <v>2017</v>
      </c>
      <c r="E38" s="213">
        <f>C38</f>
        <v>2018</v>
      </c>
      <c r="F38" s="148" t="s">
        <v>1</v>
      </c>
      <c r="G38" s="212" t="s">
        <v>15</v>
      </c>
      <c r="I38" s="36">
        <f>B38</f>
        <v>2017</v>
      </c>
      <c r="J38" s="213">
        <f>C38</f>
        <v>2018</v>
      </c>
      <c r="K38" s="148">
        <f>B38</f>
        <v>2017</v>
      </c>
      <c r="L38" s="213">
        <f>C38</f>
        <v>2018</v>
      </c>
      <c r="M38" s="37">
        <v>1000</v>
      </c>
      <c r="N38" s="212" t="s">
        <v>15</v>
      </c>
      <c r="P38" s="36">
        <f>B38</f>
        <v>2017</v>
      </c>
      <c r="Q38" s="213">
        <f>C38</f>
        <v>2018</v>
      </c>
      <c r="R38" s="210" t="s">
        <v>24</v>
      </c>
    </row>
    <row r="39" spans="1:19" ht="20.100000000000001" customHeight="1" x14ac:dyDescent="0.25">
      <c r="A39" s="57" t="s">
        <v>142</v>
      </c>
      <c r="B39" s="25">
        <v>94161.829999999987</v>
      </c>
      <c r="C39" s="245">
        <v>106609.05</v>
      </c>
      <c r="D39" s="4">
        <f>B39/$B$62</f>
        <v>0.28337659035850954</v>
      </c>
      <c r="E39" s="247">
        <f>C39/$C$62</f>
        <v>0.25923395767992857</v>
      </c>
      <c r="F39" s="87">
        <f>(C39-B39)/B39</f>
        <v>0.13218965689175771</v>
      </c>
      <c r="G39" s="83">
        <f>(E39-D39)/D39</f>
        <v>-8.5196284732049626E-2</v>
      </c>
      <c r="I39" s="59">
        <v>24790.511999999992</v>
      </c>
      <c r="J39" s="245">
        <v>27353.989000000009</v>
      </c>
      <c r="K39" s="60">
        <f>I39/$I$62</f>
        <v>0.27675176453236022</v>
      </c>
      <c r="L39" s="247">
        <f>J39/$J$62</f>
        <v>0.27217731862925149</v>
      </c>
      <c r="M39" s="87">
        <f>(J39-I39)/I39</f>
        <v>0.10340556903383109</v>
      </c>
      <c r="N39" s="83">
        <f>(L39-K39)/K39</f>
        <v>-1.6529057767123479E-2</v>
      </c>
      <c r="P39" s="62">
        <f t="shared" ref="P39:P62" si="11">(I39/B39)*10</f>
        <v>2.6327559691649998</v>
      </c>
      <c r="Q39" s="249">
        <f t="shared" ref="Q39:Q62" si="12">(J39/C39)*10</f>
        <v>2.5658224137631853</v>
      </c>
      <c r="R39" s="92">
        <f>(Q39-P39)/P39</f>
        <v>-2.5423379981184879E-2</v>
      </c>
    </row>
    <row r="40" spans="1:19" ht="20.100000000000001" customHeight="1" x14ac:dyDescent="0.25">
      <c r="A40" s="57" t="s">
        <v>144</v>
      </c>
      <c r="B40" s="25">
        <v>32368.740000000005</v>
      </c>
      <c r="C40" s="223">
        <v>40820.320000000014</v>
      </c>
      <c r="D40" s="4">
        <f t="shared" ref="D40:D61" si="13">B40/$B$62</f>
        <v>9.7412541529843952E-2</v>
      </c>
      <c r="E40" s="229">
        <f t="shared" ref="E40:E61" si="14">C40/$C$62</f>
        <v>9.9259988784827793E-2</v>
      </c>
      <c r="F40" s="87">
        <f t="shared" ref="F40:F62" si="15">(C40-B40)/B40</f>
        <v>0.26110315075594565</v>
      </c>
      <c r="G40" s="83">
        <f t="shared" ref="G40:G61" si="16">(E40-D40)/D40</f>
        <v>1.8965188937379748E-2</v>
      </c>
      <c r="I40" s="25">
        <v>10337.285</v>
      </c>
      <c r="J40" s="223">
        <v>13167.518999999998</v>
      </c>
      <c r="K40" s="4">
        <f t="shared" ref="K40:K62" si="17">I40/$I$62</f>
        <v>0.11540148360888634</v>
      </c>
      <c r="L40" s="229">
        <f t="shared" ref="L40:L62" si="18">J40/$J$62</f>
        <v>0.13101928257775206</v>
      </c>
      <c r="M40" s="87">
        <f t="shared" ref="M40:M62" si="19">(J40-I40)/I40</f>
        <v>0.27378891072462436</v>
      </c>
      <c r="N40" s="83">
        <f t="shared" ref="N40:N62" si="20">(L40-K40)/K40</f>
        <v>0.13533447301073592</v>
      </c>
      <c r="P40" s="62">
        <f t="shared" si="11"/>
        <v>3.1936012955709732</v>
      </c>
      <c r="Q40" s="236">
        <f t="shared" si="12"/>
        <v>3.2257265499143548</v>
      </c>
      <c r="R40" s="92">
        <f t="shared" ref="R40:R62" si="21">(Q40-P40)/P40</f>
        <v>1.0059256422501571E-2</v>
      </c>
    </row>
    <row r="41" spans="1:19" ht="20.100000000000001" customHeight="1" x14ac:dyDescent="0.25">
      <c r="A41" s="57" t="s">
        <v>145</v>
      </c>
      <c r="B41" s="25">
        <v>60909.779999999984</v>
      </c>
      <c r="C41" s="223">
        <v>57947.969999999979</v>
      </c>
      <c r="D41" s="4">
        <f t="shared" si="13"/>
        <v>0.18330575962560347</v>
      </c>
      <c r="E41" s="229">
        <f t="shared" si="14"/>
        <v>0.14090812743024878</v>
      </c>
      <c r="F41" s="87">
        <f t="shared" si="15"/>
        <v>-4.8626181214248443E-2</v>
      </c>
      <c r="G41" s="83">
        <f t="shared" si="16"/>
        <v>-0.23129459915471609</v>
      </c>
      <c r="I41" s="25">
        <v>11250.838000000002</v>
      </c>
      <c r="J41" s="223">
        <v>11623.76</v>
      </c>
      <c r="K41" s="4">
        <f t="shared" si="17"/>
        <v>0.12560003879579945</v>
      </c>
      <c r="L41" s="229">
        <f t="shared" si="18"/>
        <v>0.11565859111773232</v>
      </c>
      <c r="M41" s="87">
        <f t="shared" si="19"/>
        <v>3.3146153202099134E-2</v>
      </c>
      <c r="N41" s="83">
        <f t="shared" si="20"/>
        <v>-7.9151629039143384E-2</v>
      </c>
      <c r="P41" s="62">
        <f t="shared" si="11"/>
        <v>1.8471316100632778</v>
      </c>
      <c r="Q41" s="236">
        <f t="shared" si="12"/>
        <v>2.0058959787547352</v>
      </c>
      <c r="R41" s="92">
        <f t="shared" si="21"/>
        <v>8.5951844376708303E-2</v>
      </c>
    </row>
    <row r="42" spans="1:19" ht="20.100000000000001" customHeight="1" x14ac:dyDescent="0.25">
      <c r="A42" s="57" t="s">
        <v>148</v>
      </c>
      <c r="B42" s="25">
        <v>33149.18</v>
      </c>
      <c r="C42" s="223">
        <v>36279.380000000005</v>
      </c>
      <c r="D42" s="4">
        <f t="shared" si="13"/>
        <v>9.9761247222791866E-2</v>
      </c>
      <c r="E42" s="229">
        <f t="shared" si="14"/>
        <v>8.8218094613675357E-2</v>
      </c>
      <c r="F42" s="87">
        <f t="shared" si="15"/>
        <v>9.442767513404568E-2</v>
      </c>
      <c r="G42" s="83">
        <f t="shared" si="16"/>
        <v>-0.11570778163326041</v>
      </c>
      <c r="I42" s="25">
        <v>10530.092000000001</v>
      </c>
      <c r="J42" s="223">
        <v>10396.375999999995</v>
      </c>
      <c r="K42" s="4">
        <f t="shared" si="17"/>
        <v>0.11755390698215878</v>
      </c>
      <c r="L42" s="229">
        <f t="shared" si="18"/>
        <v>0.10344589021884526</v>
      </c>
      <c r="M42" s="87">
        <f t="shared" si="19"/>
        <v>-1.2698464552826871E-2</v>
      </c>
      <c r="N42" s="83">
        <f t="shared" si="20"/>
        <v>-0.120013167792498</v>
      </c>
      <c r="P42" s="62">
        <f t="shared" si="11"/>
        <v>3.1765769168347453</v>
      </c>
      <c r="Q42" s="236">
        <f t="shared" si="12"/>
        <v>2.8656432386661495</v>
      </c>
      <c r="R42" s="92">
        <f t="shared" si="21"/>
        <v>-9.7883251786146347E-2</v>
      </c>
    </row>
    <row r="43" spans="1:19" ht="20.100000000000001" customHeight="1" x14ac:dyDescent="0.25">
      <c r="A43" s="57" t="s">
        <v>149</v>
      </c>
      <c r="B43" s="25">
        <v>34324.479999999967</v>
      </c>
      <c r="C43" s="223">
        <v>25963.999999999989</v>
      </c>
      <c r="D43" s="4">
        <f t="shared" si="13"/>
        <v>0.10329826967284776</v>
      </c>
      <c r="E43" s="229">
        <f t="shared" si="14"/>
        <v>6.3134888428343208E-2</v>
      </c>
      <c r="F43" s="87">
        <f t="shared" si="15"/>
        <v>-0.24357193466587071</v>
      </c>
      <c r="G43" s="83">
        <f t="shared" si="16"/>
        <v>-0.38880981619251276</v>
      </c>
      <c r="I43" s="25">
        <v>11243.105000000003</v>
      </c>
      <c r="J43" s="223">
        <v>9013.8809999999994</v>
      </c>
      <c r="K43" s="4">
        <f t="shared" si="17"/>
        <v>0.12551371055073826</v>
      </c>
      <c r="L43" s="229">
        <f t="shared" si="18"/>
        <v>8.968980579114641E-2</v>
      </c>
      <c r="M43" s="87">
        <f t="shared" si="19"/>
        <v>-0.19827476484476514</v>
      </c>
      <c r="N43" s="83">
        <f t="shared" si="20"/>
        <v>-0.2854182591081173</v>
      </c>
      <c r="P43" s="62">
        <f t="shared" si="11"/>
        <v>3.2755354196188886</v>
      </c>
      <c r="Q43" s="236">
        <f t="shared" si="12"/>
        <v>3.4716842551224785</v>
      </c>
      <c r="R43" s="92">
        <f t="shared" si="21"/>
        <v>5.9882984115742499E-2</v>
      </c>
    </row>
    <row r="44" spans="1:19" ht="20.100000000000001" customHeight="1" x14ac:dyDescent="0.25">
      <c r="A44" s="57" t="s">
        <v>152</v>
      </c>
      <c r="B44" s="25">
        <v>16990.619999999995</v>
      </c>
      <c r="C44" s="223">
        <v>31053.239999999987</v>
      </c>
      <c r="D44" s="4">
        <f t="shared" si="13"/>
        <v>5.1132650710772075E-2</v>
      </c>
      <c r="E44" s="229">
        <f t="shared" si="14"/>
        <v>7.5510046323315524E-2</v>
      </c>
      <c r="F44" s="87">
        <f t="shared" si="15"/>
        <v>0.82766962006095102</v>
      </c>
      <c r="G44" s="83">
        <f t="shared" si="16"/>
        <v>0.47674813008291556</v>
      </c>
      <c r="I44" s="25">
        <v>3763.7319999999986</v>
      </c>
      <c r="J44" s="223">
        <v>6509.9640000000018</v>
      </c>
      <c r="K44" s="4">
        <f t="shared" si="17"/>
        <v>4.2016860007849342E-2</v>
      </c>
      <c r="L44" s="229">
        <f t="shared" si="18"/>
        <v>6.4775362229361005E-2</v>
      </c>
      <c r="M44" s="87">
        <f t="shared" si="19"/>
        <v>0.72965662804896958</v>
      </c>
      <c r="N44" s="83">
        <f t="shared" si="20"/>
        <v>0.54165166595647685</v>
      </c>
      <c r="P44" s="62">
        <f t="shared" si="11"/>
        <v>2.2151822593878268</v>
      </c>
      <c r="Q44" s="236">
        <f t="shared" si="12"/>
        <v>2.0963880097535732</v>
      </c>
      <c r="R44" s="92">
        <f t="shared" si="21"/>
        <v>-5.3627302733583085E-2</v>
      </c>
    </row>
    <row r="45" spans="1:19" ht="20.100000000000001" customHeight="1" x14ac:dyDescent="0.25">
      <c r="A45" s="57" t="s">
        <v>153</v>
      </c>
      <c r="B45" s="25">
        <v>8242.5</v>
      </c>
      <c r="C45" s="223">
        <v>53419.29</v>
      </c>
      <c r="D45" s="4">
        <f t="shared" si="13"/>
        <v>2.4805502888272407E-2</v>
      </c>
      <c r="E45" s="229">
        <f t="shared" si="14"/>
        <v>0.12989604506514063</v>
      </c>
      <c r="F45" s="87">
        <f t="shared" si="15"/>
        <v>5.4809572338489536</v>
      </c>
      <c r="G45" s="83">
        <f t="shared" si="16"/>
        <v>4.2365818040541772</v>
      </c>
      <c r="I45" s="25">
        <v>2476.1320000000001</v>
      </c>
      <c r="J45" s="223">
        <v>6211.2520000000013</v>
      </c>
      <c r="K45" s="4">
        <f t="shared" si="17"/>
        <v>2.7642587624452548E-2</v>
      </c>
      <c r="L45" s="229">
        <f t="shared" si="18"/>
        <v>6.180312182952824E-2</v>
      </c>
      <c r="M45" s="87">
        <f t="shared" si="19"/>
        <v>1.5084494687682244</v>
      </c>
      <c r="N45" s="83">
        <f t="shared" si="20"/>
        <v>1.2357936481625689</v>
      </c>
      <c r="P45" s="62">
        <f t="shared" si="11"/>
        <v>3.0041031240521687</v>
      </c>
      <c r="Q45" s="236">
        <f t="shared" si="12"/>
        <v>1.1627357832722975</v>
      </c>
      <c r="R45" s="92">
        <f t="shared" si="21"/>
        <v>-0.61295077590282299</v>
      </c>
    </row>
    <row r="46" spans="1:19" ht="20.100000000000001" customHeight="1" x14ac:dyDescent="0.25">
      <c r="A46" s="57" t="s">
        <v>155</v>
      </c>
      <c r="B46" s="25">
        <v>15643.580000000002</v>
      </c>
      <c r="C46" s="223">
        <v>20028.39</v>
      </c>
      <c r="D46" s="4">
        <f t="shared" si="13"/>
        <v>4.7078782999444402E-2</v>
      </c>
      <c r="E46" s="229">
        <f t="shared" si="14"/>
        <v>4.8701670314641246E-2</v>
      </c>
      <c r="F46" s="87">
        <f t="shared" si="15"/>
        <v>0.28029453616115985</v>
      </c>
      <c r="G46" s="83">
        <f t="shared" si="16"/>
        <v>3.447173464989519E-2</v>
      </c>
      <c r="I46" s="25">
        <v>3919.875</v>
      </c>
      <c r="J46" s="223">
        <v>4627.813000000001</v>
      </c>
      <c r="K46" s="4">
        <f t="shared" si="17"/>
        <v>4.3759980552087262E-2</v>
      </c>
      <c r="L46" s="229">
        <f t="shared" si="18"/>
        <v>4.6047606930659804E-2</v>
      </c>
      <c r="M46" s="87">
        <f t="shared" si="19"/>
        <v>0.18060218756975693</v>
      </c>
      <c r="N46" s="83">
        <f t="shared" si="20"/>
        <v>5.2276677222230325E-2</v>
      </c>
      <c r="P46" s="62">
        <f t="shared" si="11"/>
        <v>2.5057403740064608</v>
      </c>
      <c r="Q46" s="236">
        <f t="shared" si="12"/>
        <v>2.3106265655901455</v>
      </c>
      <c r="R46" s="92">
        <f t="shared" si="21"/>
        <v>-7.7866729706057028E-2</v>
      </c>
    </row>
    <row r="47" spans="1:19" ht="20.100000000000001" customHeight="1" x14ac:dyDescent="0.25">
      <c r="A47" s="57" t="s">
        <v>156</v>
      </c>
      <c r="B47" s="25">
        <v>6915.2800000000016</v>
      </c>
      <c r="C47" s="223">
        <v>7053.76</v>
      </c>
      <c r="D47" s="4">
        <f t="shared" si="13"/>
        <v>2.0811282743489531E-2</v>
      </c>
      <c r="E47" s="229">
        <f t="shared" si="14"/>
        <v>1.7152147226941548E-2</v>
      </c>
      <c r="F47" s="87">
        <f t="shared" si="15"/>
        <v>2.0025219513887887E-2</v>
      </c>
      <c r="G47" s="83">
        <f t="shared" si="16"/>
        <v>-0.17582460253165716</v>
      </c>
      <c r="I47" s="25">
        <v>3057.5650000000005</v>
      </c>
      <c r="J47" s="223">
        <v>3151.2690000000007</v>
      </c>
      <c r="K47" s="4">
        <f t="shared" si="17"/>
        <v>3.4133482556648546E-2</v>
      </c>
      <c r="L47" s="229">
        <f t="shared" si="18"/>
        <v>3.1355717321502274E-2</v>
      </c>
      <c r="M47" s="87">
        <f t="shared" si="19"/>
        <v>3.0646609311658187E-2</v>
      </c>
      <c r="N47" s="83">
        <f t="shared" si="20"/>
        <v>-8.1379485100479931E-2</v>
      </c>
      <c r="P47" s="62">
        <f t="shared" si="11"/>
        <v>4.4214623269050559</v>
      </c>
      <c r="Q47" s="236">
        <f t="shared" si="12"/>
        <v>4.4675024384158242</v>
      </c>
      <c r="R47" s="92">
        <f t="shared" si="21"/>
        <v>1.0412869794368576E-2</v>
      </c>
    </row>
    <row r="48" spans="1:19" ht="20.100000000000001" customHeight="1" x14ac:dyDescent="0.25">
      <c r="A48" s="57" t="s">
        <v>157</v>
      </c>
      <c r="B48" s="25">
        <v>12055.199999999997</v>
      </c>
      <c r="C48" s="223">
        <v>13489.119999999999</v>
      </c>
      <c r="D48" s="4">
        <f t="shared" si="13"/>
        <v>3.6279684369875817E-2</v>
      </c>
      <c r="E48" s="229">
        <f t="shared" si="14"/>
        <v>3.2800573339875717E-2</v>
      </c>
      <c r="F48" s="87">
        <f t="shared" si="15"/>
        <v>0.11894618090118805</v>
      </c>
      <c r="G48" s="83">
        <f t="shared" si="16"/>
        <v>-9.5896948676017613E-2</v>
      </c>
      <c r="I48" s="25">
        <v>2902.7880000000005</v>
      </c>
      <c r="J48" s="223">
        <v>3104.9320000000002</v>
      </c>
      <c r="K48" s="4">
        <f t="shared" si="17"/>
        <v>3.2405611512314116E-2</v>
      </c>
      <c r="L48" s="229">
        <f t="shared" si="18"/>
        <v>3.0894655484659254E-2</v>
      </c>
      <c r="M48" s="87">
        <f t="shared" si="19"/>
        <v>6.9637879169956521E-2</v>
      </c>
      <c r="N48" s="83">
        <f t="shared" si="20"/>
        <v>-4.6626369852045511E-2</v>
      </c>
      <c r="P48" s="62">
        <f t="shared" si="11"/>
        <v>2.407913597451723</v>
      </c>
      <c r="Q48" s="236">
        <f t="shared" si="12"/>
        <v>2.3018047137248394</v>
      </c>
      <c r="R48" s="92">
        <f t="shared" si="21"/>
        <v>-4.4066732227924531E-2</v>
      </c>
    </row>
    <row r="49" spans="1:18" ht="20.100000000000001" customHeight="1" x14ac:dyDescent="0.25">
      <c r="A49" s="57" t="s">
        <v>161</v>
      </c>
      <c r="B49" s="25">
        <v>3168.76</v>
      </c>
      <c r="C49" s="223">
        <v>3910.26</v>
      </c>
      <c r="D49" s="4">
        <f t="shared" si="13"/>
        <v>9.5362675562319782E-3</v>
      </c>
      <c r="E49" s="229">
        <f t="shared" si="14"/>
        <v>9.5083126184645431E-3</v>
      </c>
      <c r="F49" s="87">
        <f t="shared" si="15"/>
        <v>0.23400320630151855</v>
      </c>
      <c r="G49" s="83">
        <f t="shared" si="16"/>
        <v>-2.9314338762618324E-3</v>
      </c>
      <c r="I49" s="25">
        <v>1060.4630000000002</v>
      </c>
      <c r="J49" s="223">
        <v>1381.3899999999996</v>
      </c>
      <c r="K49" s="4">
        <f t="shared" si="17"/>
        <v>1.1838602061598424E-2</v>
      </c>
      <c r="L49" s="229">
        <f t="shared" si="18"/>
        <v>1.3745089470543455E-2</v>
      </c>
      <c r="M49" s="87">
        <f t="shared" si="19"/>
        <v>0.3026291346327023</v>
      </c>
      <c r="N49" s="83">
        <f t="shared" si="20"/>
        <v>0.16103990986648811</v>
      </c>
      <c r="P49" s="62">
        <f t="shared" si="11"/>
        <v>3.3466182355243062</v>
      </c>
      <c r="Q49" s="236">
        <f t="shared" si="12"/>
        <v>3.5327318388035565</v>
      </c>
      <c r="R49" s="92">
        <f t="shared" si="21"/>
        <v>5.5612439239007598E-2</v>
      </c>
    </row>
    <row r="50" spans="1:18" ht="20.100000000000001" customHeight="1" x14ac:dyDescent="0.25">
      <c r="A50" s="57" t="s">
        <v>165</v>
      </c>
      <c r="B50" s="25">
        <v>4337.0099999999984</v>
      </c>
      <c r="C50" s="223">
        <v>3406.54</v>
      </c>
      <c r="D50" s="4">
        <f t="shared" si="13"/>
        <v>1.3052073288621931E-2</v>
      </c>
      <c r="E50" s="229">
        <f t="shared" si="14"/>
        <v>8.2834510409293006E-3</v>
      </c>
      <c r="F50" s="87">
        <f t="shared" si="15"/>
        <v>-0.21454181567485406</v>
      </c>
      <c r="G50" s="83">
        <f t="shared" si="16"/>
        <v>-0.36535362177667585</v>
      </c>
      <c r="I50" s="25">
        <v>1238.3900000000003</v>
      </c>
      <c r="J50" s="223">
        <v>923.83000000000027</v>
      </c>
      <c r="K50" s="4">
        <f t="shared" si="17"/>
        <v>1.3824910823916415E-2</v>
      </c>
      <c r="L50" s="229">
        <f t="shared" si="18"/>
        <v>9.1922816913197342E-3</v>
      </c>
      <c r="M50" s="87">
        <f t="shared" si="19"/>
        <v>-0.25400721905054141</v>
      </c>
      <c r="N50" s="83">
        <f t="shared" si="20"/>
        <v>-0.33509287630141243</v>
      </c>
      <c r="P50" s="62">
        <f t="shared" si="11"/>
        <v>2.855400379524144</v>
      </c>
      <c r="Q50" s="236">
        <f t="shared" si="12"/>
        <v>2.7119305805891032</v>
      </c>
      <c r="R50" s="92">
        <f t="shared" si="21"/>
        <v>-5.0245072447230775E-2</v>
      </c>
    </row>
    <row r="51" spans="1:18" ht="20.100000000000001" customHeight="1" x14ac:dyDescent="0.25">
      <c r="A51" s="57" t="s">
        <v>167</v>
      </c>
      <c r="B51" s="25">
        <v>1668.59</v>
      </c>
      <c r="C51" s="223">
        <v>1892.4500000000003</v>
      </c>
      <c r="D51" s="4">
        <f t="shared" si="13"/>
        <v>5.0215606993439434E-3</v>
      </c>
      <c r="E51" s="229">
        <f t="shared" si="14"/>
        <v>4.6017416271074627E-3</v>
      </c>
      <c r="F51" s="87">
        <f t="shared" si="15"/>
        <v>0.13416117800058755</v>
      </c>
      <c r="G51" s="83">
        <f t="shared" si="16"/>
        <v>-8.3603305301343717E-2</v>
      </c>
      <c r="I51" s="25">
        <v>513.14099999999985</v>
      </c>
      <c r="J51" s="223">
        <v>595.23500000000013</v>
      </c>
      <c r="K51" s="4">
        <f t="shared" si="17"/>
        <v>5.7285092459526399E-3</v>
      </c>
      <c r="L51" s="229">
        <f t="shared" si="18"/>
        <v>5.9226998392915382E-3</v>
      </c>
      <c r="M51" s="87">
        <f t="shared" si="19"/>
        <v>0.15998331842515079</v>
      </c>
      <c r="N51" s="83">
        <f t="shared" si="20"/>
        <v>3.389897528333391E-2</v>
      </c>
      <c r="P51" s="62">
        <f t="shared" si="11"/>
        <v>3.0752971071383617</v>
      </c>
      <c r="Q51" s="236">
        <f t="shared" si="12"/>
        <v>3.1453142751459753</v>
      </c>
      <c r="R51" s="92">
        <f t="shared" si="21"/>
        <v>2.2767610922889418E-2</v>
      </c>
    </row>
    <row r="52" spans="1:18" ht="20.100000000000001" customHeight="1" x14ac:dyDescent="0.25">
      <c r="A52" s="57" t="s">
        <v>168</v>
      </c>
      <c r="B52" s="25">
        <v>1540.1600000000003</v>
      </c>
      <c r="C52" s="223">
        <v>1203.9500000000003</v>
      </c>
      <c r="D52" s="4">
        <f t="shared" si="13"/>
        <v>4.6350553022022007E-3</v>
      </c>
      <c r="E52" s="229">
        <f t="shared" si="14"/>
        <v>2.9275631229126425E-3</v>
      </c>
      <c r="F52" s="87">
        <f t="shared" si="15"/>
        <v>-0.21829550176605025</v>
      </c>
      <c r="G52" s="83">
        <f t="shared" si="16"/>
        <v>-0.36838658181236739</v>
      </c>
      <c r="I52" s="25">
        <v>612.77200000000005</v>
      </c>
      <c r="J52" s="223">
        <v>472.69299999999993</v>
      </c>
      <c r="K52" s="4">
        <f t="shared" si="17"/>
        <v>6.8407515042861362E-3</v>
      </c>
      <c r="L52" s="229">
        <f t="shared" si="18"/>
        <v>4.7033839662221372E-3</v>
      </c>
      <c r="M52" s="87">
        <f t="shared" si="19"/>
        <v>-0.22859889159426364</v>
      </c>
      <c r="N52" s="83">
        <f t="shared" si="20"/>
        <v>-0.31244630604178669</v>
      </c>
      <c r="P52" s="62">
        <f t="shared" si="11"/>
        <v>3.9786255973405353</v>
      </c>
      <c r="Q52" s="236">
        <f t="shared" si="12"/>
        <v>3.9261846422193596</v>
      </c>
      <c r="R52" s="92">
        <f t="shared" si="21"/>
        <v>-1.3180671022734403E-2</v>
      </c>
    </row>
    <row r="53" spans="1:18" ht="20.100000000000001" customHeight="1" x14ac:dyDescent="0.25">
      <c r="A53" s="57" t="s">
        <v>169</v>
      </c>
      <c r="B53" s="25">
        <v>1646.68</v>
      </c>
      <c r="C53" s="223">
        <v>1355.7899999999995</v>
      </c>
      <c r="D53" s="4">
        <f t="shared" si="13"/>
        <v>4.9556233540867948E-3</v>
      </c>
      <c r="E53" s="229">
        <f t="shared" si="14"/>
        <v>3.2967820976068187E-3</v>
      </c>
      <c r="F53" s="87">
        <f t="shared" si="15"/>
        <v>-0.17665241576991311</v>
      </c>
      <c r="G53" s="83">
        <f t="shared" si="16"/>
        <v>-0.33473917163457667</v>
      </c>
      <c r="I53" s="25">
        <v>490.61399999999986</v>
      </c>
      <c r="J53" s="223">
        <v>469.50999999999988</v>
      </c>
      <c r="K53" s="4">
        <f t="shared" si="17"/>
        <v>5.4770264609411614E-3</v>
      </c>
      <c r="L53" s="229">
        <f t="shared" si="18"/>
        <v>4.6717125195019924E-3</v>
      </c>
      <c r="M53" s="87">
        <f t="shared" si="19"/>
        <v>-4.3015486716644839E-2</v>
      </c>
      <c r="N53" s="83">
        <f t="shared" si="20"/>
        <v>-0.14703488237316009</v>
      </c>
      <c r="P53" s="62">
        <f t="shared" si="11"/>
        <v>2.9794131221609534</v>
      </c>
      <c r="Q53" s="236">
        <f t="shared" si="12"/>
        <v>3.4629994320654385</v>
      </c>
      <c r="R53" s="92">
        <f t="shared" si="21"/>
        <v>0.16230925020352407</v>
      </c>
    </row>
    <row r="54" spans="1:18" ht="20.100000000000001" customHeight="1" x14ac:dyDescent="0.25">
      <c r="A54" s="57" t="s">
        <v>170</v>
      </c>
      <c r="B54" s="25">
        <v>169.37000000000003</v>
      </c>
      <c r="C54" s="223">
        <v>274.35000000000002</v>
      </c>
      <c r="D54" s="4">
        <f t="shared" si="13"/>
        <v>5.0971283277970257E-4</v>
      </c>
      <c r="E54" s="229">
        <f t="shared" si="14"/>
        <v>6.6711818827283804E-4</v>
      </c>
      <c r="F54" s="87">
        <f t="shared" si="15"/>
        <v>0.619826415539942</v>
      </c>
      <c r="G54" s="83">
        <f t="shared" si="16"/>
        <v>0.30881183554812702</v>
      </c>
      <c r="I54" s="25">
        <v>70.713999999999999</v>
      </c>
      <c r="J54" s="223">
        <v>231.99200000000002</v>
      </c>
      <c r="K54" s="4">
        <f t="shared" si="17"/>
        <v>7.894239649887556E-4</v>
      </c>
      <c r="L54" s="229">
        <f t="shared" si="18"/>
        <v>2.3083638917686666E-3</v>
      </c>
      <c r="M54" s="87">
        <f t="shared" si="19"/>
        <v>2.2807082048816363</v>
      </c>
      <c r="N54" s="83">
        <f t="shared" si="20"/>
        <v>1.9241117500170475</v>
      </c>
      <c r="P54" s="62">
        <f t="shared" si="11"/>
        <v>4.1751195607250393</v>
      </c>
      <c r="Q54" s="236">
        <f t="shared" si="12"/>
        <v>8.4560597776562787</v>
      </c>
      <c r="R54" s="92">
        <f t="shared" si="21"/>
        <v>1.0253455391317761</v>
      </c>
    </row>
    <row r="55" spans="1:18" ht="20.100000000000001" customHeight="1" x14ac:dyDescent="0.25">
      <c r="A55" s="57" t="s">
        <v>171</v>
      </c>
      <c r="B55" s="25">
        <v>470.26000000000005</v>
      </c>
      <c r="C55" s="223">
        <v>432.36999999999989</v>
      </c>
      <c r="D55" s="4">
        <f t="shared" si="13"/>
        <v>1.4152303049122213E-3</v>
      </c>
      <c r="E55" s="229">
        <f t="shared" si="14"/>
        <v>1.0513646475798319E-3</v>
      </c>
      <c r="F55" s="87">
        <f t="shared" si="15"/>
        <v>-8.057244928337548E-2</v>
      </c>
      <c r="G55" s="83">
        <f t="shared" si="16"/>
        <v>-0.2571070277886382</v>
      </c>
      <c r="I55" s="25">
        <v>207.00600000000003</v>
      </c>
      <c r="J55" s="223">
        <v>192.95100000000005</v>
      </c>
      <c r="K55" s="4">
        <f t="shared" si="17"/>
        <v>2.3109355615077974E-3</v>
      </c>
      <c r="L55" s="229">
        <f t="shared" si="18"/>
        <v>1.9198986227139561E-3</v>
      </c>
      <c r="M55" s="87">
        <f t="shared" si="19"/>
        <v>-6.7896582707747483E-2</v>
      </c>
      <c r="N55" s="83">
        <f t="shared" si="20"/>
        <v>-0.16921152857187613</v>
      </c>
      <c r="P55" s="62">
        <f t="shared" si="11"/>
        <v>4.4019478586313951</v>
      </c>
      <c r="Q55" s="236">
        <f t="shared" si="12"/>
        <v>4.462636168096771</v>
      </c>
      <c r="R55" s="92">
        <f t="shared" si="21"/>
        <v>1.3786694303154327E-2</v>
      </c>
    </row>
    <row r="56" spans="1:18" ht="20.100000000000001" customHeight="1" x14ac:dyDescent="0.25">
      <c r="A56" s="57" t="s">
        <v>172</v>
      </c>
      <c r="B56" s="25">
        <v>1422.74</v>
      </c>
      <c r="C56" s="223">
        <v>3198.5399999999995</v>
      </c>
      <c r="D56" s="4">
        <f t="shared" si="13"/>
        <v>4.2816840981814604E-3</v>
      </c>
      <c r="E56" s="229">
        <f t="shared" si="14"/>
        <v>7.7776716235400138E-3</v>
      </c>
      <c r="F56" s="87">
        <f t="shared" si="15"/>
        <v>1.2481549685817503</v>
      </c>
      <c r="G56" s="83">
        <f t="shared" si="16"/>
        <v>0.81649823882228678</v>
      </c>
      <c r="I56" s="25">
        <v>58.628999999999991</v>
      </c>
      <c r="J56" s="223">
        <v>191.23500000000001</v>
      </c>
      <c r="K56" s="4">
        <f t="shared" si="17"/>
        <v>6.5451166166990624E-4</v>
      </c>
      <c r="L56" s="229">
        <f t="shared" si="18"/>
        <v>1.902824101013746E-3</v>
      </c>
      <c r="M56" s="87">
        <f t="shared" si="19"/>
        <v>2.2617817121219881</v>
      </c>
      <c r="N56" s="83">
        <f t="shared" si="20"/>
        <v>1.907242471675636</v>
      </c>
      <c r="P56" s="62">
        <f t="shared" si="11"/>
        <v>0.41208513150681075</v>
      </c>
      <c r="Q56" s="236">
        <f t="shared" si="12"/>
        <v>0.5978821587349229</v>
      </c>
      <c r="R56" s="92">
        <f t="shared" si="21"/>
        <v>0.45087049500848436</v>
      </c>
    </row>
    <row r="57" spans="1:18" ht="20.100000000000001" customHeight="1" x14ac:dyDescent="0.25">
      <c r="A57" s="57" t="s">
        <v>173</v>
      </c>
      <c r="B57" s="25">
        <v>266.18</v>
      </c>
      <c r="C57" s="223">
        <v>657.0899999999998</v>
      </c>
      <c r="D57" s="4">
        <f t="shared" si="13"/>
        <v>8.0105899409164082E-4</v>
      </c>
      <c r="E57" s="229">
        <f t="shared" si="14"/>
        <v>1.597800948905409E-3</v>
      </c>
      <c r="F57" s="87">
        <f t="shared" si="15"/>
        <v>1.4685926816439996</v>
      </c>
      <c r="G57" s="83">
        <f t="shared" si="16"/>
        <v>0.99461083477033063</v>
      </c>
      <c r="I57" s="25">
        <v>84.87</v>
      </c>
      <c r="J57" s="223">
        <v>189.428</v>
      </c>
      <c r="K57" s="4">
        <f t="shared" si="17"/>
        <v>9.4745611772203097E-4</v>
      </c>
      <c r="L57" s="229">
        <f t="shared" si="18"/>
        <v>1.8848441122536767E-3</v>
      </c>
      <c r="M57" s="87">
        <f t="shared" si="19"/>
        <v>1.2319783197831977</v>
      </c>
      <c r="N57" s="83">
        <f t="shared" si="20"/>
        <v>0.98937352031185144</v>
      </c>
      <c r="P57" s="62">
        <f t="shared" si="11"/>
        <v>3.1884439101359985</v>
      </c>
      <c r="Q57" s="236">
        <f t="shared" si="12"/>
        <v>2.8828318799555626</v>
      </c>
      <c r="R57" s="92">
        <f t="shared" si="21"/>
        <v>-9.5849900074735983E-2</v>
      </c>
    </row>
    <row r="58" spans="1:18" ht="20.100000000000001" customHeight="1" x14ac:dyDescent="0.25">
      <c r="A58" s="57" t="s">
        <v>174</v>
      </c>
      <c r="B58" s="25">
        <v>1176.6099999999997</v>
      </c>
      <c r="C58" s="223">
        <v>581.38</v>
      </c>
      <c r="D58" s="4">
        <f t="shared" si="13"/>
        <v>3.5409648472393314E-3</v>
      </c>
      <c r="E58" s="229">
        <f t="shared" si="14"/>
        <v>1.4137021042393387E-3</v>
      </c>
      <c r="F58" s="87">
        <f t="shared" si="15"/>
        <v>-0.50588555256202128</v>
      </c>
      <c r="G58" s="83">
        <f t="shared" si="16"/>
        <v>-0.60075793880260808</v>
      </c>
      <c r="I58" s="25">
        <v>342.81099999999992</v>
      </c>
      <c r="J58" s="223">
        <v>189.27500000000001</v>
      </c>
      <c r="K58" s="4">
        <f t="shared" si="17"/>
        <v>3.827010476875304E-3</v>
      </c>
      <c r="L58" s="229">
        <f t="shared" si="18"/>
        <v>1.883321733570616E-3</v>
      </c>
      <c r="M58" s="87">
        <f t="shared" si="19"/>
        <v>-0.44787360965663281</v>
      </c>
      <c r="N58" s="83">
        <f t="shared" si="20"/>
        <v>-0.50788696687647439</v>
      </c>
      <c r="P58" s="62">
        <f t="shared" si="11"/>
        <v>2.9135482445330227</v>
      </c>
      <c r="Q58" s="236">
        <f t="shared" si="12"/>
        <v>3.2556159482610343</v>
      </c>
      <c r="R58" s="92">
        <f t="shared" si="21"/>
        <v>0.11740588279938965</v>
      </c>
    </row>
    <row r="59" spans="1:18" ht="20.100000000000001" customHeight="1" x14ac:dyDescent="0.25">
      <c r="A59" s="57" t="s">
        <v>175</v>
      </c>
      <c r="B59" s="25">
        <v>609.1099999999999</v>
      </c>
      <c r="C59" s="223">
        <v>467.91999999999996</v>
      </c>
      <c r="D59" s="4">
        <f t="shared" si="13"/>
        <v>1.8330943117107193E-3</v>
      </c>
      <c r="E59" s="229">
        <f t="shared" si="14"/>
        <v>1.137809158580741E-3</v>
      </c>
      <c r="F59" s="87">
        <f t="shared" si="15"/>
        <v>-0.23179721232618075</v>
      </c>
      <c r="G59" s="83">
        <f t="shared" si="16"/>
        <v>-0.37929589802780495</v>
      </c>
      <c r="I59" s="25">
        <v>258.99400000000003</v>
      </c>
      <c r="J59" s="223">
        <v>181.83499999999998</v>
      </c>
      <c r="K59" s="4">
        <f t="shared" si="17"/>
        <v>2.8913096471462202E-3</v>
      </c>
      <c r="L59" s="229">
        <f t="shared" si="18"/>
        <v>1.8092923387864901E-3</v>
      </c>
      <c r="M59" s="87">
        <f t="shared" si="19"/>
        <v>-0.29791809848876821</v>
      </c>
      <c r="N59" s="83">
        <f t="shared" si="20"/>
        <v>-0.37423086435162783</v>
      </c>
      <c r="P59" s="62">
        <f t="shared" si="11"/>
        <v>4.2520070266454351</v>
      </c>
      <c r="Q59" s="236">
        <f t="shared" si="12"/>
        <v>3.8860275260728327</v>
      </c>
      <c r="R59" s="92">
        <f t="shared" si="21"/>
        <v>-8.6072176804782241E-2</v>
      </c>
    </row>
    <row r="60" spans="1:18" ht="20.100000000000001" customHeight="1" x14ac:dyDescent="0.25">
      <c r="A60" s="57" t="s">
        <v>176</v>
      </c>
      <c r="B60" s="25">
        <v>646.67999999999984</v>
      </c>
      <c r="C60" s="223">
        <v>344.23000000000008</v>
      </c>
      <c r="D60" s="4">
        <f t="shared" si="13"/>
        <v>1.9461598553579614E-3</v>
      </c>
      <c r="E60" s="229">
        <f t="shared" si="14"/>
        <v>8.3704061946112285E-4</v>
      </c>
      <c r="F60" s="87">
        <f t="shared" si="15"/>
        <v>-0.46769654233933294</v>
      </c>
      <c r="G60" s="83">
        <f t="shared" si="16"/>
        <v>-0.56990140498650654</v>
      </c>
      <c r="I60" s="25">
        <v>189.65700000000001</v>
      </c>
      <c r="J60" s="223">
        <v>95.542000000000016</v>
      </c>
      <c r="K60" s="4">
        <f t="shared" si="17"/>
        <v>2.1172579818405472E-3</v>
      </c>
      <c r="L60" s="229">
        <f t="shared" si="18"/>
        <v>9.506608113528138E-4</v>
      </c>
      <c r="M60" s="87">
        <f t="shared" si="19"/>
        <v>-0.49623794534343574</v>
      </c>
      <c r="N60" s="83">
        <f t="shared" si="20"/>
        <v>-0.55099434291592675</v>
      </c>
      <c r="P60" s="62">
        <f t="shared" si="11"/>
        <v>2.9327797365002795</v>
      </c>
      <c r="Q60" s="236">
        <f t="shared" si="12"/>
        <v>2.7755279900066814</v>
      </c>
      <c r="R60" s="92">
        <f t="shared" si="21"/>
        <v>-5.3618669188313622E-2</v>
      </c>
    </row>
    <row r="61" spans="1:18" ht="20.100000000000001" customHeight="1" thickBot="1" x14ac:dyDescent="0.3">
      <c r="A61" s="14" t="s">
        <v>18</v>
      </c>
      <c r="B61" s="25">
        <f>B62-SUM(B39:B60)</f>
        <v>401.79999999998836</v>
      </c>
      <c r="C61" s="223">
        <f>C62-SUM(C39:C60)</f>
        <v>857.08000000007451</v>
      </c>
      <c r="D61" s="4">
        <f t="shared" si="13"/>
        <v>1.2092024337892102E-3</v>
      </c>
      <c r="E61" s="229">
        <f t="shared" si="14"/>
        <v>2.0841029954617595E-3</v>
      </c>
      <c r="F61" s="87">
        <f t="shared" si="15"/>
        <v>1.1331010452964145</v>
      </c>
      <c r="G61" s="83">
        <f t="shared" si="16"/>
        <v>0.72353523051630164</v>
      </c>
      <c r="I61" s="25">
        <f>I62-SUM(I39:I60)</f>
        <v>176.72299999999814</v>
      </c>
      <c r="J61" s="223">
        <f>J62-SUM(J39:J60)</f>
        <v>224.94799999998941</v>
      </c>
      <c r="K61" s="4">
        <f t="shared" si="17"/>
        <v>1.9728677682595581E-3</v>
      </c>
      <c r="L61" s="229">
        <f t="shared" si="18"/>
        <v>2.2382747712229455E-3</v>
      </c>
      <c r="M61" s="87">
        <f t="shared" si="19"/>
        <v>0.27288468394035736</v>
      </c>
      <c r="N61" s="83">
        <f t="shared" si="20"/>
        <v>0.13452853112275562</v>
      </c>
      <c r="P61" s="62">
        <f t="shared" si="11"/>
        <v>4.3982827277253174</v>
      </c>
      <c r="Q61" s="236">
        <f t="shared" si="12"/>
        <v>2.6245858029585318</v>
      </c>
      <c r="R61" s="92">
        <f t="shared" si="21"/>
        <v>-0.40327032948245634</v>
      </c>
    </row>
    <row r="62" spans="1:18" s="2" customFormat="1" ht="26.25" customHeight="1" thickBot="1" x14ac:dyDescent="0.3">
      <c r="A62" s="18" t="s">
        <v>19</v>
      </c>
      <c r="B62" s="61">
        <v>332285.13999999996</v>
      </c>
      <c r="C62" s="251">
        <v>411246.47</v>
      </c>
      <c r="D62" s="58">
        <f>SUM(D39:D61)</f>
        <v>0.99999999999999978</v>
      </c>
      <c r="E62" s="252">
        <f>SUM(E39:E61)</f>
        <v>1.0000000000000002</v>
      </c>
      <c r="F62" s="97">
        <f t="shared" si="15"/>
        <v>0.23763124044608203</v>
      </c>
      <c r="G62" s="98">
        <v>0</v>
      </c>
      <c r="I62" s="61">
        <v>89576.708000000013</v>
      </c>
      <c r="J62" s="251">
        <v>100500.61900000001</v>
      </c>
      <c r="K62" s="58">
        <f t="shared" si="17"/>
        <v>1</v>
      </c>
      <c r="L62" s="252">
        <f t="shared" si="18"/>
        <v>1</v>
      </c>
      <c r="M62" s="97">
        <f t="shared" si="19"/>
        <v>0.12195035120067139</v>
      </c>
      <c r="N62" s="99">
        <f t="shared" si="20"/>
        <v>0</v>
      </c>
      <c r="P62" s="56">
        <f t="shared" si="11"/>
        <v>2.6957783306229111</v>
      </c>
      <c r="Q62" s="250">
        <f t="shared" si="12"/>
        <v>2.4438050252443508</v>
      </c>
      <c r="R62" s="98">
        <f t="shared" si="21"/>
        <v>-9.3469593740794318E-2</v>
      </c>
    </row>
    <row r="64" spans="1:18" ht="15.75" thickBot="1" x14ac:dyDescent="0.3"/>
    <row r="65" spans="1:18" x14ac:dyDescent="0.25">
      <c r="A65" s="394" t="s">
        <v>16</v>
      </c>
      <c r="B65" s="378" t="s">
        <v>1</v>
      </c>
      <c r="C65" s="374"/>
      <c r="D65" s="378" t="s">
        <v>13</v>
      </c>
      <c r="E65" s="374"/>
      <c r="F65" s="397" t="s">
        <v>135</v>
      </c>
      <c r="G65" s="393"/>
      <c r="I65" s="398" t="s">
        <v>20</v>
      </c>
      <c r="J65" s="399"/>
      <c r="K65" s="378" t="s">
        <v>13</v>
      </c>
      <c r="L65" s="380"/>
      <c r="M65" s="392" t="s">
        <v>136</v>
      </c>
      <c r="N65" s="393"/>
      <c r="P65" s="373" t="s">
        <v>23</v>
      </c>
      <c r="Q65" s="374"/>
      <c r="R65" s="208" t="s">
        <v>0</v>
      </c>
    </row>
    <row r="66" spans="1:18" x14ac:dyDescent="0.25">
      <c r="A66" s="395"/>
      <c r="B66" s="381" t="str">
        <f>B37</f>
        <v>jan-mar</v>
      </c>
      <c r="C66" s="382"/>
      <c r="D66" s="381" t="str">
        <f>B66</f>
        <v>jan-mar</v>
      </c>
      <c r="E66" s="382"/>
      <c r="F66" s="381" t="str">
        <f>B66</f>
        <v>jan-mar</v>
      </c>
      <c r="G66" s="383"/>
      <c r="I66" s="371" t="str">
        <f>B66</f>
        <v>jan-mar</v>
      </c>
      <c r="J66" s="382"/>
      <c r="K66" s="381" t="str">
        <f>B66</f>
        <v>jan-mar</v>
      </c>
      <c r="L66" s="372"/>
      <c r="M66" s="382" t="str">
        <f>B66</f>
        <v>jan-mar</v>
      </c>
      <c r="N66" s="383"/>
      <c r="P66" s="371" t="str">
        <f>B66</f>
        <v>jan-mar</v>
      </c>
      <c r="Q66" s="372"/>
      <c r="R66" s="209" t="s">
        <v>133</v>
      </c>
    </row>
    <row r="67" spans="1:18" ht="19.5" customHeight="1" thickBot="1" x14ac:dyDescent="0.3">
      <c r="A67" s="396"/>
      <c r="B67" s="148">
        <f>B6</f>
        <v>2017</v>
      </c>
      <c r="C67" s="213">
        <f>C6</f>
        <v>2018</v>
      </c>
      <c r="D67" s="148">
        <f>B67</f>
        <v>2017</v>
      </c>
      <c r="E67" s="213">
        <f>C67</f>
        <v>2018</v>
      </c>
      <c r="F67" s="148" t="s">
        <v>1</v>
      </c>
      <c r="G67" s="212" t="s">
        <v>15</v>
      </c>
      <c r="I67" s="36">
        <f>B67</f>
        <v>2017</v>
      </c>
      <c r="J67" s="213">
        <f>C67</f>
        <v>2018</v>
      </c>
      <c r="K67" s="148">
        <f>B67</f>
        <v>2017</v>
      </c>
      <c r="L67" s="213">
        <f>C67</f>
        <v>2018</v>
      </c>
      <c r="M67" s="37">
        <v>1000</v>
      </c>
      <c r="N67" s="212" t="s">
        <v>15</v>
      </c>
      <c r="P67" s="36">
        <f>B67</f>
        <v>2017</v>
      </c>
      <c r="Q67" s="213">
        <f>C67</f>
        <v>2018</v>
      </c>
      <c r="R67" s="210" t="s">
        <v>24</v>
      </c>
    </row>
    <row r="68" spans="1:18" ht="20.100000000000001" customHeight="1" x14ac:dyDescent="0.25">
      <c r="A68" s="57" t="s">
        <v>143</v>
      </c>
      <c r="B68" s="59">
        <v>53873.07</v>
      </c>
      <c r="C68" s="245">
        <v>54228.44999999999</v>
      </c>
      <c r="D68" s="4">
        <f>B68/$B$96</f>
        <v>0.1848579845211277</v>
      </c>
      <c r="E68" s="247">
        <f>C68/$C$96</f>
        <v>0.18638967285769825</v>
      </c>
      <c r="F68" s="100">
        <f>(C68-B68)/B68</f>
        <v>6.5966168254378323E-3</v>
      </c>
      <c r="G68" s="101">
        <f>(E68-D68)/D68</f>
        <v>8.2857569854954977E-3</v>
      </c>
      <c r="I68" s="25">
        <v>20176.298999999995</v>
      </c>
      <c r="J68" s="245">
        <v>18599.329999999998</v>
      </c>
      <c r="K68" s="63">
        <f>I68/$I$96</f>
        <v>0.27226618158951382</v>
      </c>
      <c r="L68" s="247">
        <f>J68/$J$96</f>
        <v>0.24359946206062325</v>
      </c>
      <c r="M68" s="100">
        <f>(J68-I68)/I68</f>
        <v>-7.8159478108447825E-2</v>
      </c>
      <c r="N68" s="101">
        <f>(L68-K68)/K68</f>
        <v>-0.10528931416135399</v>
      </c>
      <c r="P68" s="64">
        <f t="shared" ref="P68:P96" si="22">(I68/B68)*10</f>
        <v>3.7451548612321512</v>
      </c>
      <c r="Q68" s="249">
        <f t="shared" ref="Q68:Q96" si="23">(J68/C68)*10</f>
        <v>3.4298103670674713</v>
      </c>
      <c r="R68" s="104">
        <f>(Q68-P68)/P68</f>
        <v>-8.4200655473277805E-2</v>
      </c>
    </row>
    <row r="69" spans="1:18" ht="20.100000000000001" customHeight="1" x14ac:dyDescent="0.25">
      <c r="A69" s="57" t="s">
        <v>146</v>
      </c>
      <c r="B69" s="25">
        <v>31650.860000000004</v>
      </c>
      <c r="C69" s="223">
        <v>39701.399999999994</v>
      </c>
      <c r="D69" s="4">
        <f t="shared" ref="D69:D95" si="24">B69/$B$96</f>
        <v>0.10860554610977954</v>
      </c>
      <c r="E69" s="229">
        <f t="shared" ref="E69:E95" si="25">C69/$C$96</f>
        <v>0.13645846337102796</v>
      </c>
      <c r="F69" s="102">
        <f t="shared" ref="F69:F96" si="26">(C69-B69)/B69</f>
        <v>0.25435454202508206</v>
      </c>
      <c r="G69" s="83">
        <f t="shared" ref="G69:G95" si="27">(E69-D69)/D69</f>
        <v>0.25645943746827088</v>
      </c>
      <c r="I69" s="25">
        <v>8044.3450000000021</v>
      </c>
      <c r="J69" s="223">
        <v>11606.332999999999</v>
      </c>
      <c r="K69" s="31">
        <f t="shared" ref="K69:K96" si="28">I69/$I$96</f>
        <v>0.10855326323914503</v>
      </c>
      <c r="L69" s="229">
        <f t="shared" ref="L69:L96" si="29">J69/$J$96</f>
        <v>0.15201066249679207</v>
      </c>
      <c r="M69" s="102">
        <f t="shared" ref="M69:M96" si="30">(J69-I69)/I69</f>
        <v>0.44279403730197991</v>
      </c>
      <c r="N69" s="83">
        <f t="shared" ref="N69:N96" si="31">(L69-K69)/K69</f>
        <v>0.40033250001807413</v>
      </c>
      <c r="P69" s="62">
        <f t="shared" si="22"/>
        <v>2.5415881274632035</v>
      </c>
      <c r="Q69" s="236">
        <f t="shared" si="23"/>
        <v>2.9234064793684862</v>
      </c>
      <c r="R69" s="92">
        <f t="shared" ref="R69:R96" si="32">(Q69-P69)/P69</f>
        <v>0.15022825601816972</v>
      </c>
    </row>
    <row r="70" spans="1:18" ht="20.100000000000001" customHeight="1" x14ac:dyDescent="0.25">
      <c r="A70" s="57" t="s">
        <v>147</v>
      </c>
      <c r="B70" s="25">
        <v>26290.130000000008</v>
      </c>
      <c r="C70" s="223">
        <v>30428.619999999995</v>
      </c>
      <c r="D70" s="4">
        <f t="shared" si="24"/>
        <v>9.0210942955328832E-2</v>
      </c>
      <c r="E70" s="229">
        <f t="shared" si="25"/>
        <v>0.10458680871961515</v>
      </c>
      <c r="F70" s="102">
        <f t="shared" si="26"/>
        <v>0.15741611015236462</v>
      </c>
      <c r="G70" s="83">
        <f t="shared" si="27"/>
        <v>0.15935833606578129</v>
      </c>
      <c r="I70" s="25">
        <v>10116.502999999999</v>
      </c>
      <c r="J70" s="223">
        <v>10569.924999999997</v>
      </c>
      <c r="K70" s="31">
        <f t="shared" si="28"/>
        <v>0.13651570304587882</v>
      </c>
      <c r="L70" s="229">
        <f t="shared" si="29"/>
        <v>0.13843660196475532</v>
      </c>
      <c r="M70" s="102">
        <f t="shared" si="30"/>
        <v>4.4820033167587529E-2</v>
      </c>
      <c r="N70" s="83">
        <f t="shared" si="31"/>
        <v>1.4070900826925021E-2</v>
      </c>
      <c r="P70" s="62">
        <f t="shared" si="22"/>
        <v>3.8480231934950475</v>
      </c>
      <c r="Q70" s="236">
        <f t="shared" si="23"/>
        <v>3.473678727461186</v>
      </c>
      <c r="R70" s="92">
        <f t="shared" si="32"/>
        <v>-9.7282279032693486E-2</v>
      </c>
    </row>
    <row r="71" spans="1:18" ht="20.100000000000001" customHeight="1" x14ac:dyDescent="0.25">
      <c r="A71" s="57" t="s">
        <v>150</v>
      </c>
      <c r="B71" s="25">
        <v>24302.340000000004</v>
      </c>
      <c r="C71" s="223">
        <v>23720.969999999998</v>
      </c>
      <c r="D71" s="4">
        <f t="shared" si="24"/>
        <v>8.3390116649138118E-2</v>
      </c>
      <c r="E71" s="229">
        <f t="shared" si="25"/>
        <v>8.1531812879904825E-2</v>
      </c>
      <c r="F71" s="102">
        <f t="shared" si="26"/>
        <v>-2.392238772068888E-2</v>
      </c>
      <c r="G71" s="83">
        <f t="shared" si="27"/>
        <v>-2.228446060403131E-2</v>
      </c>
      <c r="I71" s="25">
        <v>6953.8429999999989</v>
      </c>
      <c r="J71" s="223">
        <v>7239.2819999999956</v>
      </c>
      <c r="K71" s="31">
        <f t="shared" si="28"/>
        <v>9.3837639944916049E-2</v>
      </c>
      <c r="L71" s="229">
        <f t="shared" si="29"/>
        <v>9.4814447665864943E-2</v>
      </c>
      <c r="M71" s="102">
        <f t="shared" si="30"/>
        <v>4.104766242205881E-2</v>
      </c>
      <c r="N71" s="83">
        <f t="shared" si="31"/>
        <v>1.0409551236820249E-2</v>
      </c>
      <c r="P71" s="62">
        <f t="shared" si="22"/>
        <v>2.8613882449179782</v>
      </c>
      <c r="Q71" s="236">
        <f t="shared" si="23"/>
        <v>3.0518490601353978</v>
      </c>
      <c r="R71" s="92">
        <f t="shared" si="32"/>
        <v>6.6562381234245696E-2</v>
      </c>
    </row>
    <row r="72" spans="1:18" ht="20.100000000000001" customHeight="1" x14ac:dyDescent="0.25">
      <c r="A72" s="57" t="s">
        <v>151</v>
      </c>
      <c r="B72" s="25">
        <v>59775.780000000013</v>
      </c>
      <c r="C72" s="223">
        <v>43403.080000000016</v>
      </c>
      <c r="D72" s="4">
        <f t="shared" si="24"/>
        <v>0.20511231704408786</v>
      </c>
      <c r="E72" s="229">
        <f t="shared" si="25"/>
        <v>0.14918158055811129</v>
      </c>
      <c r="F72" s="102">
        <f t="shared" si="26"/>
        <v>-0.27390190475138915</v>
      </c>
      <c r="G72" s="83">
        <f t="shared" si="27"/>
        <v>-0.27268346090573653</v>
      </c>
      <c r="I72" s="25">
        <v>9446.4450000000033</v>
      </c>
      <c r="J72" s="223">
        <v>7107.7630000000008</v>
      </c>
      <c r="K72" s="31">
        <f t="shared" si="28"/>
        <v>0.12747370118500706</v>
      </c>
      <c r="L72" s="229">
        <f t="shared" si="29"/>
        <v>9.3091914776199033E-2</v>
      </c>
      <c r="M72" s="102">
        <f t="shared" si="30"/>
        <v>-0.2475727112157009</v>
      </c>
      <c r="N72" s="83">
        <f t="shared" si="31"/>
        <v>-0.26971670304691736</v>
      </c>
      <c r="P72" s="62">
        <f t="shared" si="22"/>
        <v>1.5803131301674358</v>
      </c>
      <c r="Q72" s="236">
        <f t="shared" si="23"/>
        <v>1.6376171921439673</v>
      </c>
      <c r="R72" s="92">
        <f t="shared" si="32"/>
        <v>3.6261207277610903E-2</v>
      </c>
    </row>
    <row r="73" spans="1:18" ht="20.100000000000001" customHeight="1" x14ac:dyDescent="0.25">
      <c r="A73" s="57" t="s">
        <v>154</v>
      </c>
      <c r="B73" s="25">
        <v>21570.460000000003</v>
      </c>
      <c r="C73" s="223">
        <v>22866.440000000002</v>
      </c>
      <c r="D73" s="4">
        <f t="shared" si="24"/>
        <v>7.4016048478276905E-2</v>
      </c>
      <c r="E73" s="229">
        <f t="shared" si="25"/>
        <v>7.8594690997441138E-2</v>
      </c>
      <c r="F73" s="102">
        <f t="shared" si="26"/>
        <v>6.0081240733855436E-2</v>
      </c>
      <c r="G73" s="83">
        <f t="shared" si="27"/>
        <v>6.1860131867320998E-2</v>
      </c>
      <c r="I73" s="25">
        <v>4196.0209999999997</v>
      </c>
      <c r="J73" s="223">
        <v>4938.2260000000006</v>
      </c>
      <c r="K73" s="31">
        <f t="shared" si="28"/>
        <v>5.662260534201112E-2</v>
      </c>
      <c r="L73" s="229">
        <f t="shared" si="29"/>
        <v>6.4677017781489099E-2</v>
      </c>
      <c r="M73" s="102">
        <f t="shared" si="30"/>
        <v>0.17688305182457401</v>
      </c>
      <c r="N73" s="83">
        <f t="shared" si="31"/>
        <v>0.14224729488916701</v>
      </c>
      <c r="P73" s="62">
        <f t="shared" si="22"/>
        <v>1.9452626415941057</v>
      </c>
      <c r="Q73" s="236">
        <f t="shared" si="23"/>
        <v>2.1595954595468294</v>
      </c>
      <c r="R73" s="92">
        <f t="shared" si="32"/>
        <v>0.11018194323470998</v>
      </c>
    </row>
    <row r="74" spans="1:18" ht="20.100000000000001" customHeight="1" x14ac:dyDescent="0.25">
      <c r="A74" s="57" t="s">
        <v>158</v>
      </c>
      <c r="B74" s="25">
        <v>6672.46</v>
      </c>
      <c r="C74" s="223">
        <v>9263.8699999999972</v>
      </c>
      <c r="D74" s="4">
        <f t="shared" si="24"/>
        <v>2.2895623126691012E-2</v>
      </c>
      <c r="E74" s="229">
        <f t="shared" si="25"/>
        <v>3.1841029915039891E-2</v>
      </c>
      <c r="F74" s="102">
        <f t="shared" si="26"/>
        <v>0.38837400299140001</v>
      </c>
      <c r="G74" s="83">
        <f t="shared" si="27"/>
        <v>0.39070379254804377</v>
      </c>
      <c r="I74" s="25">
        <v>1704.1419999999998</v>
      </c>
      <c r="J74" s="223">
        <v>2423.0660000000003</v>
      </c>
      <c r="K74" s="31">
        <f t="shared" si="28"/>
        <v>2.2996300522029205E-2</v>
      </c>
      <c r="L74" s="229">
        <f t="shared" si="29"/>
        <v>3.1735421337079683E-2</v>
      </c>
      <c r="M74" s="102">
        <f t="shared" si="30"/>
        <v>0.42186860015186556</v>
      </c>
      <c r="N74" s="83">
        <f t="shared" si="31"/>
        <v>0.38002290006076739</v>
      </c>
      <c r="P74" s="62">
        <f t="shared" si="22"/>
        <v>2.5539935795793451</v>
      </c>
      <c r="Q74" s="236">
        <f t="shared" si="23"/>
        <v>2.6156088114362581</v>
      </c>
      <c r="R74" s="92">
        <f t="shared" si="32"/>
        <v>2.412505354342406E-2</v>
      </c>
    </row>
    <row r="75" spans="1:18" ht="20.100000000000001" customHeight="1" x14ac:dyDescent="0.25">
      <c r="A75" s="57" t="s">
        <v>159</v>
      </c>
      <c r="B75" s="25">
        <v>3907.5499999999997</v>
      </c>
      <c r="C75" s="223">
        <v>3939.0199999999991</v>
      </c>
      <c r="D75" s="4">
        <f t="shared" si="24"/>
        <v>1.3408217081661256E-2</v>
      </c>
      <c r="E75" s="229">
        <f t="shared" si="25"/>
        <v>1.3538883172576949E-2</v>
      </c>
      <c r="F75" s="102">
        <f t="shared" si="26"/>
        <v>8.0536397486914678E-3</v>
      </c>
      <c r="G75" s="83">
        <f t="shared" si="27"/>
        <v>9.7452248960384399E-3</v>
      </c>
      <c r="I75" s="25">
        <v>1396.7970000000003</v>
      </c>
      <c r="J75" s="223">
        <v>1517.6139999999998</v>
      </c>
      <c r="K75" s="31">
        <f t="shared" si="28"/>
        <v>1.8848877370705515E-2</v>
      </c>
      <c r="L75" s="229">
        <f t="shared" si="29"/>
        <v>1.9876519961507789E-2</v>
      </c>
      <c r="M75" s="102">
        <f t="shared" si="30"/>
        <v>8.6495747055584687E-2</v>
      </c>
      <c r="N75" s="83">
        <f t="shared" si="31"/>
        <v>5.4520095313443546E-2</v>
      </c>
      <c r="P75" s="62">
        <f t="shared" si="22"/>
        <v>3.5746106895625145</v>
      </c>
      <c r="Q75" s="236">
        <f t="shared" si="23"/>
        <v>3.8527704860599847</v>
      </c>
      <c r="R75" s="92">
        <f t="shared" si="32"/>
        <v>7.7815410027633911E-2</v>
      </c>
    </row>
    <row r="76" spans="1:18" ht="20.100000000000001" customHeight="1" x14ac:dyDescent="0.25">
      <c r="A76" s="57" t="s">
        <v>160</v>
      </c>
      <c r="B76" s="25">
        <v>1008.1199999999999</v>
      </c>
      <c r="C76" s="223">
        <v>617.29999999999984</v>
      </c>
      <c r="D76" s="4">
        <f t="shared" si="24"/>
        <v>3.4592242720795242E-3</v>
      </c>
      <c r="E76" s="229">
        <f t="shared" si="25"/>
        <v>2.1217339801350974E-3</v>
      </c>
      <c r="F76" s="102">
        <f t="shared" si="26"/>
        <v>-0.38767210252747697</v>
      </c>
      <c r="G76" s="83">
        <f t="shared" si="27"/>
        <v>-0.38664457310262512</v>
      </c>
      <c r="I76" s="25">
        <v>1187.5049999999999</v>
      </c>
      <c r="J76" s="223">
        <v>1399.7269999999996</v>
      </c>
      <c r="K76" s="31">
        <f t="shared" si="28"/>
        <v>1.6024616406034409E-2</v>
      </c>
      <c r="L76" s="229">
        <f t="shared" si="29"/>
        <v>1.8332528334715818E-2</v>
      </c>
      <c r="M76" s="102">
        <f t="shared" si="30"/>
        <v>0.17871251068416535</v>
      </c>
      <c r="N76" s="83">
        <f t="shared" si="31"/>
        <v>0.14402291263660549</v>
      </c>
      <c r="P76" s="62">
        <f t="shared" si="22"/>
        <v>11.779401261754554</v>
      </c>
      <c r="Q76" s="236">
        <f t="shared" si="23"/>
        <v>22.674987850315894</v>
      </c>
      <c r="R76" s="92">
        <f t="shared" si="32"/>
        <v>0.92496947395256923</v>
      </c>
    </row>
    <row r="77" spans="1:18" ht="20.100000000000001" customHeight="1" x14ac:dyDescent="0.25">
      <c r="A77" s="57" t="s">
        <v>162</v>
      </c>
      <c r="B77" s="25">
        <v>5152.2200000000012</v>
      </c>
      <c r="C77" s="223">
        <v>3977.2799999999984</v>
      </c>
      <c r="D77" s="4">
        <f t="shared" si="24"/>
        <v>1.7679129943948709E-2</v>
      </c>
      <c r="E77" s="229">
        <f t="shared" si="25"/>
        <v>1.3670387371637321E-2</v>
      </c>
      <c r="F77" s="102">
        <f t="shared" si="26"/>
        <v>-0.22804538626068036</v>
      </c>
      <c r="G77" s="83">
        <f t="shared" si="27"/>
        <v>-0.22674999194083748</v>
      </c>
      <c r="I77" s="25">
        <v>1420.4949999999999</v>
      </c>
      <c r="J77" s="223">
        <v>1345.1940000000002</v>
      </c>
      <c r="K77" s="31">
        <f t="shared" si="28"/>
        <v>1.916866664282664E-2</v>
      </c>
      <c r="L77" s="229">
        <f t="shared" si="29"/>
        <v>1.7618297797134527E-2</v>
      </c>
      <c r="M77" s="102">
        <f t="shared" si="30"/>
        <v>-5.301039426397116E-2</v>
      </c>
      <c r="N77" s="83">
        <f t="shared" si="31"/>
        <v>-8.0880369750302772E-2</v>
      </c>
      <c r="P77" s="62">
        <f t="shared" si="22"/>
        <v>2.7570542406962426</v>
      </c>
      <c r="Q77" s="236">
        <f t="shared" si="23"/>
        <v>3.382195872556121</v>
      </c>
      <c r="R77" s="92">
        <f t="shared" si="32"/>
        <v>0.2267425945533848</v>
      </c>
    </row>
    <row r="78" spans="1:18" ht="20.100000000000001" customHeight="1" x14ac:dyDescent="0.25">
      <c r="A78" s="57" t="s">
        <v>163</v>
      </c>
      <c r="B78" s="25">
        <v>5760.21</v>
      </c>
      <c r="C78" s="223">
        <v>5485.26</v>
      </c>
      <c r="D78" s="4">
        <f t="shared" si="24"/>
        <v>1.9765363492714356E-2</v>
      </c>
      <c r="E78" s="229">
        <f t="shared" si="25"/>
        <v>1.8853495110765991E-2</v>
      </c>
      <c r="F78" s="102">
        <f t="shared" si="26"/>
        <v>-4.773263474769146E-2</v>
      </c>
      <c r="G78" s="83">
        <f t="shared" si="27"/>
        <v>-4.6134662905869941E-2</v>
      </c>
      <c r="I78" s="25">
        <v>1100.501</v>
      </c>
      <c r="J78" s="223">
        <v>1101.3910000000001</v>
      </c>
      <c r="K78" s="31">
        <f t="shared" si="28"/>
        <v>1.4850553369844571E-2</v>
      </c>
      <c r="L78" s="229">
        <f t="shared" si="29"/>
        <v>1.4425156987827623E-2</v>
      </c>
      <c r="M78" s="102">
        <f t="shared" si="30"/>
        <v>8.0872257271924334E-4</v>
      </c>
      <c r="N78" s="83">
        <f t="shared" si="31"/>
        <v>-2.8645153579310672E-2</v>
      </c>
      <c r="P78" s="62">
        <f t="shared" si="22"/>
        <v>1.9105223594278682</v>
      </c>
      <c r="Q78" s="236">
        <f t="shared" si="23"/>
        <v>2.0079102904875978</v>
      </c>
      <c r="R78" s="92">
        <f t="shared" si="32"/>
        <v>5.0974504736439614E-2</v>
      </c>
    </row>
    <row r="79" spans="1:18" ht="20.100000000000001" customHeight="1" x14ac:dyDescent="0.25">
      <c r="A79" s="57" t="s">
        <v>164</v>
      </c>
      <c r="B79" s="25">
        <v>14098.849999999999</v>
      </c>
      <c r="C79" s="223">
        <v>13930.170000000002</v>
      </c>
      <c r="D79" s="4">
        <f t="shared" si="24"/>
        <v>4.8378252716351627E-2</v>
      </c>
      <c r="E79" s="229">
        <f t="shared" si="25"/>
        <v>4.7879661490456082E-2</v>
      </c>
      <c r="F79" s="102">
        <f t="shared" si="26"/>
        <v>-1.1964096362469043E-2</v>
      </c>
      <c r="G79" s="83">
        <f t="shared" si="27"/>
        <v>-1.0306102388998092E-2</v>
      </c>
      <c r="I79" s="25">
        <v>840.30499999999984</v>
      </c>
      <c r="J79" s="223">
        <v>1017.8789999999996</v>
      </c>
      <c r="K79" s="31">
        <f t="shared" si="28"/>
        <v>1.133937565658481E-2</v>
      </c>
      <c r="L79" s="229">
        <f t="shared" si="29"/>
        <v>1.3331382197251463E-2</v>
      </c>
      <c r="M79" s="102">
        <f t="shared" si="30"/>
        <v>0.21132088943895344</v>
      </c>
      <c r="N79" s="83">
        <f t="shared" si="31"/>
        <v>0.17567162434643294</v>
      </c>
      <c r="P79" s="62">
        <f t="shared" si="22"/>
        <v>0.59600960362015332</v>
      </c>
      <c r="Q79" s="236">
        <f t="shared" si="23"/>
        <v>0.73070106107822053</v>
      </c>
      <c r="R79" s="92">
        <f t="shared" si="32"/>
        <v>0.22598873682563728</v>
      </c>
    </row>
    <row r="80" spans="1:18" ht="20.100000000000001" customHeight="1" x14ac:dyDescent="0.25">
      <c r="A80" s="57" t="s">
        <v>166</v>
      </c>
      <c r="B80" s="25">
        <v>12259.14</v>
      </c>
      <c r="C80" s="223">
        <v>14692.76</v>
      </c>
      <c r="D80" s="4">
        <f t="shared" si="24"/>
        <v>4.2065542438222615E-2</v>
      </c>
      <c r="E80" s="229">
        <f t="shared" si="25"/>
        <v>5.050077458929169E-2</v>
      </c>
      <c r="F80" s="102">
        <f t="shared" si="26"/>
        <v>0.19851474083826443</v>
      </c>
      <c r="G80" s="83">
        <f t="shared" si="27"/>
        <v>0.20052593315436362</v>
      </c>
      <c r="I80" s="25">
        <v>815.92200000000059</v>
      </c>
      <c r="J80" s="223">
        <v>853.29799999999955</v>
      </c>
      <c r="K80" s="31">
        <f t="shared" si="28"/>
        <v>1.1010342749920564E-2</v>
      </c>
      <c r="L80" s="229">
        <f t="shared" si="29"/>
        <v>1.117582911736098E-2</v>
      </c>
      <c r="M80" s="102">
        <f t="shared" si="30"/>
        <v>4.5808300303213943E-2</v>
      </c>
      <c r="N80" s="83">
        <f t="shared" si="31"/>
        <v>1.5030083186248672E-2</v>
      </c>
      <c r="P80" s="62">
        <f t="shared" si="22"/>
        <v>0.66556218462306538</v>
      </c>
      <c r="Q80" s="236">
        <f t="shared" si="23"/>
        <v>0.58076086453464126</v>
      </c>
      <c r="R80" s="92">
        <f t="shared" si="32"/>
        <v>-0.12741306830172527</v>
      </c>
    </row>
    <row r="81" spans="1:18" ht="20.100000000000001" customHeight="1" x14ac:dyDescent="0.25">
      <c r="A81" s="57" t="s">
        <v>177</v>
      </c>
      <c r="B81" s="25">
        <v>8133.0799999999981</v>
      </c>
      <c r="C81" s="223">
        <v>7150.7699999999986</v>
      </c>
      <c r="D81" s="4">
        <f t="shared" si="24"/>
        <v>2.7907538529901729E-2</v>
      </c>
      <c r="E81" s="229">
        <f t="shared" si="25"/>
        <v>2.4578052313511504E-2</v>
      </c>
      <c r="F81" s="102">
        <f t="shared" ref="F81:F86" si="33">(C81-B81)/B81</f>
        <v>-0.12077958165910083</v>
      </c>
      <c r="G81" s="83">
        <f t="shared" ref="G81:G86" si="34">(E81-D81)/D81</f>
        <v>-0.11930418774922852</v>
      </c>
      <c r="I81" s="25">
        <v>782.99699999999984</v>
      </c>
      <c r="J81" s="223">
        <v>710.56599999999992</v>
      </c>
      <c r="K81" s="31">
        <f t="shared" si="28"/>
        <v>1.0566041045785681E-2</v>
      </c>
      <c r="L81" s="229">
        <f t="shared" si="29"/>
        <v>9.3064371328735393E-3</v>
      </c>
      <c r="M81" s="102">
        <f>(J81-I81)/I81</f>
        <v>-9.2504824411843142E-2</v>
      </c>
      <c r="N81" s="83">
        <f>(L81-K81)/K81</f>
        <v>-0.11921247584160587</v>
      </c>
      <c r="P81" s="62">
        <f t="shared" si="22"/>
        <v>0.96273121621821012</v>
      </c>
      <c r="Q81" s="236">
        <f t="shared" si="23"/>
        <v>0.99369158845830596</v>
      </c>
      <c r="R81" s="92">
        <f>(Q81-P81)/P81</f>
        <v>3.2158895150106413E-2</v>
      </c>
    </row>
    <row r="82" spans="1:18" ht="20.100000000000001" customHeight="1" x14ac:dyDescent="0.25">
      <c r="A82" s="57" t="s">
        <v>178</v>
      </c>
      <c r="B82" s="25">
        <v>1278.1200000000008</v>
      </c>
      <c r="C82" s="223">
        <v>2042.6999999999998</v>
      </c>
      <c r="D82" s="4">
        <f t="shared" si="24"/>
        <v>4.3856919083346078E-3</v>
      </c>
      <c r="E82" s="229">
        <f t="shared" si="25"/>
        <v>7.0210043758658089E-3</v>
      </c>
      <c r="F82" s="102">
        <f>(C82-B82)/B82</f>
        <v>0.59820674115106454</v>
      </c>
      <c r="G82" s="83">
        <f>(E82-D82)/D82</f>
        <v>0.60088864485054916</v>
      </c>
      <c r="I82" s="25">
        <v>314.28100000000006</v>
      </c>
      <c r="J82" s="223">
        <v>601.73799999999983</v>
      </c>
      <c r="K82" s="31">
        <f t="shared" si="28"/>
        <v>4.2410200114567113E-3</v>
      </c>
      <c r="L82" s="229">
        <f t="shared" si="29"/>
        <v>7.8810931953696879E-3</v>
      </c>
      <c r="M82" s="102">
        <f>(J82-I82)/I82</f>
        <v>0.91464962883534073</v>
      </c>
      <c r="N82" s="83">
        <f>(L82-K82)/K82</f>
        <v>0.85830134592142127</v>
      </c>
      <c r="P82" s="62">
        <f t="shared" si="22"/>
        <v>2.4589318686821255</v>
      </c>
      <c r="Q82" s="236">
        <f t="shared" si="23"/>
        <v>2.945797229157487</v>
      </c>
      <c r="R82" s="92">
        <f>(Q82-P82)/P82</f>
        <v>0.19799871914966838</v>
      </c>
    </row>
    <row r="83" spans="1:18" ht="20.100000000000001" customHeight="1" x14ac:dyDescent="0.25">
      <c r="A83" s="57" t="s">
        <v>179</v>
      </c>
      <c r="B83" s="25">
        <v>1820.9399999999998</v>
      </c>
      <c r="C83" s="223">
        <v>1392.3899999999996</v>
      </c>
      <c r="D83" s="4">
        <f t="shared" si="24"/>
        <v>6.2483036206012069E-3</v>
      </c>
      <c r="E83" s="229">
        <f t="shared" si="25"/>
        <v>4.7858110750045486E-3</v>
      </c>
      <c r="F83" s="102">
        <f>(C83-B83)/B83</f>
        <v>-0.23534548090546653</v>
      </c>
      <c r="G83" s="83">
        <f>(E83-D83)/D83</f>
        <v>-0.23406233665961615</v>
      </c>
      <c r="I83" s="25">
        <v>617.35400000000004</v>
      </c>
      <c r="J83" s="223">
        <v>545.58100000000002</v>
      </c>
      <c r="K83" s="31">
        <f t="shared" si="28"/>
        <v>8.3307952696881019E-3</v>
      </c>
      <c r="L83" s="229">
        <f t="shared" si="29"/>
        <v>7.1455927772934242E-3</v>
      </c>
      <c r="M83" s="102">
        <f>(J83-I83)/I83</f>
        <v>-0.11625906692108583</v>
      </c>
      <c r="N83" s="83">
        <f>(L83-K83)/K83</f>
        <v>-0.14226762920307015</v>
      </c>
      <c r="P83" s="62">
        <f t="shared" si="22"/>
        <v>3.3903039089700933</v>
      </c>
      <c r="Q83" s="236">
        <f t="shared" si="23"/>
        <v>3.9183059344005642</v>
      </c>
      <c r="R83" s="92">
        <f>(Q83-P83)/P83</f>
        <v>0.15573884808187222</v>
      </c>
    </row>
    <row r="84" spans="1:18" ht="20.100000000000001" customHeight="1" x14ac:dyDescent="0.25">
      <c r="A84" s="57" t="s">
        <v>180</v>
      </c>
      <c r="B84" s="25">
        <v>1147.4499999999998</v>
      </c>
      <c r="C84" s="223">
        <v>777.83999999999992</v>
      </c>
      <c r="D84" s="4">
        <f t="shared" si="24"/>
        <v>3.9373158860033031E-3</v>
      </c>
      <c r="E84" s="229">
        <f t="shared" si="25"/>
        <v>2.6735291739968968E-3</v>
      </c>
      <c r="F84" s="102">
        <f t="shared" si="33"/>
        <v>-0.32211425334437227</v>
      </c>
      <c r="G84" s="83">
        <f t="shared" si="34"/>
        <v>-0.32097671322207599</v>
      </c>
      <c r="I84" s="25">
        <v>605.18999999999983</v>
      </c>
      <c r="J84" s="223">
        <v>443.83399999999995</v>
      </c>
      <c r="K84" s="31">
        <f t="shared" si="28"/>
        <v>8.1666499111733952E-3</v>
      </c>
      <c r="L84" s="229">
        <f t="shared" si="29"/>
        <v>5.8129902337457672E-3</v>
      </c>
      <c r="M84" s="102">
        <f t="shared" si="30"/>
        <v>-0.26662040020489419</v>
      </c>
      <c r="N84" s="83">
        <f t="shared" si="31"/>
        <v>-0.28820381711323428</v>
      </c>
      <c r="P84" s="62">
        <f t="shared" si="22"/>
        <v>5.2742167414702159</v>
      </c>
      <c r="Q84" s="236">
        <f t="shared" si="23"/>
        <v>5.7059806644039899</v>
      </c>
      <c r="R84" s="92">
        <f t="shared" si="32"/>
        <v>8.1863136101118492E-2</v>
      </c>
    </row>
    <row r="85" spans="1:18" ht="20.100000000000001" customHeight="1" x14ac:dyDescent="0.25">
      <c r="A85" s="57" t="s">
        <v>181</v>
      </c>
      <c r="B85" s="25">
        <v>243.31000000000006</v>
      </c>
      <c r="C85" s="223">
        <v>801.7299999999999</v>
      </c>
      <c r="D85" s="4">
        <f t="shared" si="24"/>
        <v>8.3488459473045795E-4</v>
      </c>
      <c r="E85" s="229">
        <f t="shared" si="25"/>
        <v>2.7556419632167694E-3</v>
      </c>
      <c r="F85" s="102">
        <f t="shared" si="33"/>
        <v>2.2950967901031594</v>
      </c>
      <c r="G85" s="83">
        <f t="shared" si="34"/>
        <v>2.3006261950568474</v>
      </c>
      <c r="I85" s="25">
        <v>193.16699999999997</v>
      </c>
      <c r="J85" s="223">
        <v>337.77900000000005</v>
      </c>
      <c r="K85" s="31">
        <f t="shared" si="28"/>
        <v>2.6066644580902388E-3</v>
      </c>
      <c r="L85" s="229">
        <f t="shared" si="29"/>
        <v>4.4239648791314142E-3</v>
      </c>
      <c r="M85" s="102">
        <f t="shared" si="30"/>
        <v>0.74863718958207204</v>
      </c>
      <c r="N85" s="83">
        <f t="shared" si="31"/>
        <v>0.6971746652703481</v>
      </c>
      <c r="P85" s="62">
        <f t="shared" si="22"/>
        <v>7.9391311495622841</v>
      </c>
      <c r="Q85" s="236">
        <f t="shared" si="23"/>
        <v>4.2131266136978791</v>
      </c>
      <c r="R85" s="92">
        <f t="shared" si="32"/>
        <v>-0.46932144911976098</v>
      </c>
    </row>
    <row r="86" spans="1:18" ht="20.100000000000001" customHeight="1" x14ac:dyDescent="0.25">
      <c r="A86" s="57" t="s">
        <v>182</v>
      </c>
      <c r="B86" s="25">
        <v>592.70000000000005</v>
      </c>
      <c r="C86" s="223">
        <v>361.03000000000009</v>
      </c>
      <c r="D86" s="4">
        <f t="shared" si="24"/>
        <v>2.0337680296606897E-3</v>
      </c>
      <c r="E86" s="229">
        <f t="shared" si="25"/>
        <v>1.2409033190477474E-3</v>
      </c>
      <c r="F86" s="102">
        <f t="shared" si="33"/>
        <v>-0.39087227939935876</v>
      </c>
      <c r="G86" s="83">
        <f t="shared" si="34"/>
        <v>-0.38985012009713932</v>
      </c>
      <c r="I86" s="25">
        <v>718.4910000000001</v>
      </c>
      <c r="J86" s="223">
        <v>336.17500000000007</v>
      </c>
      <c r="K86" s="31">
        <f t="shared" si="28"/>
        <v>9.6955740533202581E-3</v>
      </c>
      <c r="L86" s="229">
        <f t="shared" si="29"/>
        <v>4.4029569429775185E-3</v>
      </c>
      <c r="M86" s="102">
        <f t="shared" si="30"/>
        <v>-0.53210965760183493</v>
      </c>
      <c r="N86" s="83">
        <f t="shared" si="31"/>
        <v>-0.54587970565087662</v>
      </c>
      <c r="P86" s="62">
        <f t="shared" si="22"/>
        <v>12.122338451155731</v>
      </c>
      <c r="Q86" s="236">
        <f t="shared" si="23"/>
        <v>9.3115530565326985</v>
      </c>
      <c r="R86" s="92">
        <f t="shared" si="32"/>
        <v>-0.23186824934384298</v>
      </c>
    </row>
    <row r="87" spans="1:18" ht="20.100000000000001" customHeight="1" x14ac:dyDescent="0.25">
      <c r="A87" s="57" t="s">
        <v>183</v>
      </c>
      <c r="B87" s="25">
        <v>603.85</v>
      </c>
      <c r="C87" s="223">
        <v>1244.1799999999998</v>
      </c>
      <c r="D87" s="4">
        <f t="shared" si="24"/>
        <v>2.0720277116764085E-3</v>
      </c>
      <c r="E87" s="229">
        <f t="shared" si="25"/>
        <v>4.2763955668305292E-3</v>
      </c>
      <c r="F87" s="102">
        <f t="shared" ref="F87:F93" si="35">(C87-B87)/B87</f>
        <v>1.0604123540614387</v>
      </c>
      <c r="G87" s="83">
        <f t="shared" ref="G87:G93" si="36">(E87-D87)/D87</f>
        <v>1.0638698713979264</v>
      </c>
      <c r="I87" s="25">
        <v>149.25200000000001</v>
      </c>
      <c r="J87" s="223">
        <v>330.53399999999999</v>
      </c>
      <c r="K87" s="31">
        <f t="shared" si="28"/>
        <v>2.0140597705554488E-3</v>
      </c>
      <c r="L87" s="229">
        <f t="shared" si="29"/>
        <v>4.3290755415784357E-3</v>
      </c>
      <c r="M87" s="102">
        <f t="shared" ref="M87:M93" si="37">(J87-I87)/I87</f>
        <v>1.2146034894004769</v>
      </c>
      <c r="N87" s="83">
        <f t="shared" ref="N87:N93" si="38">(L87-K87)/K87</f>
        <v>1.1494275417578788</v>
      </c>
      <c r="P87" s="62">
        <f t="shared" ref="P87:P94" si="39">(I87/B87)*10</f>
        <v>2.4716734288316635</v>
      </c>
      <c r="Q87" s="236">
        <f t="shared" ref="Q87:Q94" si="40">(J87/C87)*10</f>
        <v>2.6566413219952101</v>
      </c>
      <c r="R87" s="92">
        <f t="shared" ref="R87:R94" si="41">(Q87-P87)/P87</f>
        <v>7.4835085819156585E-2</v>
      </c>
    </row>
    <row r="88" spans="1:18" ht="20.100000000000001" customHeight="1" x14ac:dyDescent="0.25">
      <c r="A88" s="57" t="s">
        <v>184</v>
      </c>
      <c r="B88" s="25">
        <v>489.46</v>
      </c>
      <c r="C88" s="223">
        <v>427.88</v>
      </c>
      <c r="D88" s="4">
        <f t="shared" si="24"/>
        <v>1.6795142564496727E-3</v>
      </c>
      <c r="E88" s="229">
        <f t="shared" si="25"/>
        <v>1.4706747698367173E-3</v>
      </c>
      <c r="F88" s="102">
        <f t="shared" si="35"/>
        <v>-0.12581211947860904</v>
      </c>
      <c r="G88" s="83">
        <f t="shared" si="36"/>
        <v>-0.12434517052235176</v>
      </c>
      <c r="I88" s="25">
        <v>335.48900000000003</v>
      </c>
      <c r="J88" s="223">
        <v>286.73900000000003</v>
      </c>
      <c r="K88" s="31">
        <f t="shared" si="28"/>
        <v>4.5272083346546577E-3</v>
      </c>
      <c r="L88" s="229">
        <f t="shared" si="29"/>
        <v>3.7554829207181689E-3</v>
      </c>
      <c r="M88" s="102">
        <f t="shared" si="37"/>
        <v>-0.14531027842939709</v>
      </c>
      <c r="N88" s="83">
        <f t="shared" si="38"/>
        <v>-0.17046386136664443</v>
      </c>
      <c r="P88" s="62">
        <f t="shared" si="39"/>
        <v>6.8542679687819241</v>
      </c>
      <c r="Q88" s="236">
        <f t="shared" si="40"/>
        <v>6.7013882396933733</v>
      </c>
      <c r="R88" s="92">
        <f t="shared" si="41"/>
        <v>-2.2304311676294031E-2</v>
      </c>
    </row>
    <row r="89" spans="1:18" ht="20.100000000000001" customHeight="1" x14ac:dyDescent="0.25">
      <c r="A89" s="57" t="s">
        <v>185</v>
      </c>
      <c r="B89" s="25">
        <v>589.06999999999994</v>
      </c>
      <c r="C89" s="223">
        <v>408.42</v>
      </c>
      <c r="D89" s="4">
        <f t="shared" si="24"/>
        <v>2.021312186995482E-3</v>
      </c>
      <c r="E89" s="229">
        <f t="shared" si="25"/>
        <v>1.4037884208112372E-3</v>
      </c>
      <c r="F89" s="102">
        <f t="shared" si="35"/>
        <v>-0.30666983550342053</v>
      </c>
      <c r="G89" s="83">
        <f t="shared" si="36"/>
        <v>-0.30550637855805152</v>
      </c>
      <c r="I89" s="25">
        <v>303.05799999999999</v>
      </c>
      <c r="J89" s="223">
        <v>270.11299999999994</v>
      </c>
      <c r="K89" s="31">
        <f t="shared" si="28"/>
        <v>4.0895728428764315E-3</v>
      </c>
      <c r="L89" s="229">
        <f t="shared" si="29"/>
        <v>3.5377285899858284E-3</v>
      </c>
      <c r="M89" s="102">
        <f t="shared" si="37"/>
        <v>-0.10870856403724716</v>
      </c>
      <c r="N89" s="83">
        <f t="shared" si="38"/>
        <v>-0.13493933818830314</v>
      </c>
      <c r="P89" s="62">
        <f t="shared" si="39"/>
        <v>5.1446856910044652</v>
      </c>
      <c r="Q89" s="236">
        <f t="shared" si="40"/>
        <v>6.6136085402281957</v>
      </c>
      <c r="R89" s="92">
        <f t="shared" si="41"/>
        <v>0.28552236957685423</v>
      </c>
    </row>
    <row r="90" spans="1:18" ht="20.100000000000001" customHeight="1" x14ac:dyDescent="0.25">
      <c r="A90" s="57" t="s">
        <v>186</v>
      </c>
      <c r="B90" s="25">
        <v>405.85999999999996</v>
      </c>
      <c r="C90" s="223">
        <v>449.15999999999991</v>
      </c>
      <c r="D90" s="4">
        <f t="shared" si="24"/>
        <v>1.3926524253721735E-3</v>
      </c>
      <c r="E90" s="229">
        <f t="shared" si="25"/>
        <v>1.5438166766847245E-3</v>
      </c>
      <c r="F90" s="102">
        <f t="shared" si="35"/>
        <v>0.10668703493815591</v>
      </c>
      <c r="G90" s="83">
        <f t="shared" si="36"/>
        <v>0.10854413388333681</v>
      </c>
      <c r="I90" s="25">
        <v>221.054</v>
      </c>
      <c r="J90" s="223">
        <v>252.76299999999995</v>
      </c>
      <c r="K90" s="31">
        <f t="shared" si="28"/>
        <v>2.9829815916729034E-3</v>
      </c>
      <c r="L90" s="229">
        <f t="shared" si="29"/>
        <v>3.310491874106718E-3</v>
      </c>
      <c r="M90" s="102">
        <f t="shared" si="37"/>
        <v>0.14344458820016803</v>
      </c>
      <c r="N90" s="83">
        <f t="shared" si="38"/>
        <v>0.10979292777001071</v>
      </c>
      <c r="P90" s="62">
        <f t="shared" si="39"/>
        <v>5.4465579263785546</v>
      </c>
      <c r="Q90" s="236">
        <f t="shared" si="40"/>
        <v>5.6274601478315081</v>
      </c>
      <c r="R90" s="92">
        <f t="shared" si="41"/>
        <v>3.3214045255410746E-2</v>
      </c>
    </row>
    <row r="91" spans="1:18" ht="20.100000000000001" customHeight="1" x14ac:dyDescent="0.25">
      <c r="A91" s="57" t="s">
        <v>187</v>
      </c>
      <c r="B91" s="25">
        <v>382.87</v>
      </c>
      <c r="C91" s="223">
        <v>688.96</v>
      </c>
      <c r="D91" s="4">
        <f t="shared" si="24"/>
        <v>1.3137654218258615E-3</v>
      </c>
      <c r="E91" s="229">
        <f t="shared" si="25"/>
        <v>2.3680379765978893E-3</v>
      </c>
      <c r="F91" s="102">
        <f t="shared" si="35"/>
        <v>0.79946195836706979</v>
      </c>
      <c r="G91" s="83">
        <f t="shared" si="36"/>
        <v>0.80248158252392388</v>
      </c>
      <c r="I91" s="25">
        <v>148.61500000000001</v>
      </c>
      <c r="J91" s="223">
        <v>237.65300000000005</v>
      </c>
      <c r="K91" s="31">
        <f t="shared" si="28"/>
        <v>2.0054638651481925E-3</v>
      </c>
      <c r="L91" s="229">
        <f t="shared" si="29"/>
        <v>3.1125929244275635E-3</v>
      </c>
      <c r="M91" s="102">
        <f t="shared" si="37"/>
        <v>0.59911852773946128</v>
      </c>
      <c r="N91" s="83">
        <f t="shared" si="38"/>
        <v>0.55205634891734157</v>
      </c>
      <c r="P91" s="62">
        <f t="shared" si="39"/>
        <v>3.8816047222294774</v>
      </c>
      <c r="Q91" s="236">
        <f t="shared" si="40"/>
        <v>3.449445541105435</v>
      </c>
      <c r="R91" s="92">
        <f t="shared" si="41"/>
        <v>-0.11133518532918084</v>
      </c>
    </row>
    <row r="92" spans="1:18" ht="20.100000000000001" customHeight="1" x14ac:dyDescent="0.25">
      <c r="A92" s="57" t="s">
        <v>188</v>
      </c>
      <c r="B92" s="25">
        <v>557.44999999999993</v>
      </c>
      <c r="C92" s="223">
        <v>431.14000000000004</v>
      </c>
      <c r="D92" s="4">
        <f t="shared" si="24"/>
        <v>1.9128125327051648E-3</v>
      </c>
      <c r="E92" s="229">
        <f t="shared" si="25"/>
        <v>1.4818797800023428E-3</v>
      </c>
      <c r="F92" s="102">
        <f t="shared" si="35"/>
        <v>-0.22658534397703814</v>
      </c>
      <c r="G92" s="83">
        <f t="shared" si="36"/>
        <v>-0.22528749960320582</v>
      </c>
      <c r="I92" s="25">
        <v>216.28700000000001</v>
      </c>
      <c r="J92" s="223">
        <v>235.86500000000001</v>
      </c>
      <c r="K92" s="31">
        <f t="shared" si="28"/>
        <v>2.9186539918669521E-3</v>
      </c>
      <c r="L92" s="229">
        <f t="shared" si="29"/>
        <v>3.0891751003358139E-3</v>
      </c>
      <c r="M92" s="102">
        <f t="shared" si="37"/>
        <v>9.0518616467933827E-2</v>
      </c>
      <c r="N92" s="83">
        <f t="shared" si="38"/>
        <v>5.8424571375720324E-2</v>
      </c>
      <c r="P92" s="62">
        <f t="shared" si="39"/>
        <v>3.8799354202170604</v>
      </c>
      <c r="Q92" s="236">
        <f t="shared" si="40"/>
        <v>5.4707287655981816</v>
      </c>
      <c r="R92" s="92">
        <f t="shared" si="41"/>
        <v>0.41000510912940025</v>
      </c>
    </row>
    <row r="93" spans="1:18" ht="20.100000000000001" customHeight="1" x14ac:dyDescent="0.25">
      <c r="A93" s="57" t="s">
        <v>189</v>
      </c>
      <c r="B93" s="25">
        <v>558.20000000000005</v>
      </c>
      <c r="C93" s="223">
        <v>640.14</v>
      </c>
      <c r="D93" s="4">
        <f t="shared" si="24"/>
        <v>1.9153860539169849E-3</v>
      </c>
      <c r="E93" s="229">
        <f t="shared" si="25"/>
        <v>2.2002377936881281E-3</v>
      </c>
      <c r="F93" s="102">
        <f t="shared" si="35"/>
        <v>0.14679326406305973</v>
      </c>
      <c r="G93" s="83">
        <f t="shared" si="36"/>
        <v>0.14871766409106843</v>
      </c>
      <c r="I93" s="25">
        <v>138.05199999999999</v>
      </c>
      <c r="J93" s="223">
        <v>164.10500000000002</v>
      </c>
      <c r="K93" s="31">
        <f t="shared" si="28"/>
        <v>1.8629229721861067E-3</v>
      </c>
      <c r="L93" s="229">
        <f t="shared" si="29"/>
        <v>2.1493188045729919E-3</v>
      </c>
      <c r="M93" s="102">
        <f t="shared" si="37"/>
        <v>0.1887187436618088</v>
      </c>
      <c r="N93" s="83">
        <f t="shared" si="38"/>
        <v>0.15373466142338929</v>
      </c>
      <c r="P93" s="62">
        <f t="shared" si="39"/>
        <v>2.4731637405947686</v>
      </c>
      <c r="Q93" s="236">
        <f t="shared" si="40"/>
        <v>2.5635798419095828</v>
      </c>
      <c r="R93" s="92">
        <f t="shared" si="41"/>
        <v>3.6558881982100409E-2</v>
      </c>
    </row>
    <row r="94" spans="1:18" ht="20.100000000000001" customHeight="1" x14ac:dyDescent="0.25">
      <c r="A94" s="57" t="s">
        <v>190</v>
      </c>
      <c r="B94" s="25">
        <v>1891.9399999999998</v>
      </c>
      <c r="C94" s="223">
        <v>929.5899999999998</v>
      </c>
      <c r="D94" s="4">
        <f t="shared" si="24"/>
        <v>6.4919302953201355E-3</v>
      </c>
      <c r="E94" s="229">
        <f t="shared" si="25"/>
        <v>3.1951120858477E-3</v>
      </c>
      <c r="F94" s="102">
        <f>(C94-B94)/B94</f>
        <v>-0.5086577798450268</v>
      </c>
      <c r="G94" s="83">
        <f>(E94-D94)/D94</f>
        <v>-0.50783327292485358</v>
      </c>
      <c r="I94" s="25">
        <v>251.45700000000008</v>
      </c>
      <c r="J94" s="223">
        <v>131.79</v>
      </c>
      <c r="K94" s="31">
        <f t="shared" si="28"/>
        <v>3.3932505274606815E-3</v>
      </c>
      <c r="L94" s="229">
        <f t="shared" si="29"/>
        <v>1.7260822354874901E-3</v>
      </c>
      <c r="M94" s="102">
        <f>(J94-I94)/I94</f>
        <v>-0.47589448693017117</v>
      </c>
      <c r="N94" s="83">
        <f>(L94-K94)/K94</f>
        <v>-0.49131895168990269</v>
      </c>
      <c r="P94" s="62">
        <f t="shared" si="39"/>
        <v>1.3290960601287571</v>
      </c>
      <c r="Q94" s="236">
        <f t="shared" si="40"/>
        <v>1.4177217913273596</v>
      </c>
      <c r="R94" s="92">
        <f t="shared" si="41"/>
        <v>6.6681208271745854E-2</v>
      </c>
    </row>
    <row r="95" spans="1:18" ht="20.100000000000001" customHeight="1" thickBot="1" x14ac:dyDescent="0.3">
      <c r="A95" s="14" t="s">
        <v>18</v>
      </c>
      <c r="B95" s="25">
        <f>B96-SUM(B68:B94)</f>
        <v>6414.0100000000093</v>
      </c>
      <c r="C95" s="223">
        <f>C96-SUM(C68:C94)</f>
        <v>6940.7299999999232</v>
      </c>
      <c r="D95" s="4">
        <f t="shared" si="24"/>
        <v>2.2008787717097987E-2</v>
      </c>
      <c r="E95" s="229">
        <f t="shared" si="25"/>
        <v>2.3856119695355442E-2</v>
      </c>
      <c r="F95" s="102">
        <f t="shared" si="26"/>
        <v>8.2120233675955154E-2</v>
      </c>
      <c r="G95" s="83">
        <f t="shared" si="27"/>
        <v>8.393610779490214E-2</v>
      </c>
      <c r="I95" s="25">
        <f>I96-SUM(I68:I94)</f>
        <v>1711.1829999999754</v>
      </c>
      <c r="J95" s="223">
        <f>J96-SUM(J68:J94)</f>
        <v>1747.8350000000355</v>
      </c>
      <c r="K95" s="31">
        <f t="shared" si="28"/>
        <v>2.3091314289646604E-2</v>
      </c>
      <c r="L95" s="229">
        <f t="shared" si="29"/>
        <v>2.2891774368793829E-2</v>
      </c>
      <c r="M95" s="102">
        <f t="shared" si="30"/>
        <v>2.1419100119660257E-2</v>
      </c>
      <c r="N95" s="83">
        <f t="shared" si="31"/>
        <v>-8.6413409973048524E-3</v>
      </c>
      <c r="P95" s="62">
        <f t="shared" si="22"/>
        <v>2.6678832742698768</v>
      </c>
      <c r="Q95" s="236">
        <f t="shared" si="23"/>
        <v>2.5182293505150826</v>
      </c>
      <c r="R95" s="92">
        <f t="shared" si="32"/>
        <v>-5.6094629475778035E-2</v>
      </c>
    </row>
    <row r="96" spans="1:18" s="2" customFormat="1" ht="26.25" customHeight="1" thickBot="1" x14ac:dyDescent="0.3">
      <c r="A96" s="18" t="s">
        <v>19</v>
      </c>
      <c r="B96" s="23">
        <v>291429.50000000006</v>
      </c>
      <c r="C96" s="242">
        <v>290941.28000000003</v>
      </c>
      <c r="D96" s="20">
        <f>SUM(D68:D95)</f>
        <v>0.99999999999999989</v>
      </c>
      <c r="E96" s="243">
        <f>SUM(E68:E95)</f>
        <v>0.99999999999999933</v>
      </c>
      <c r="F96" s="103">
        <f t="shared" si="26"/>
        <v>-1.6752593680462347E-3</v>
      </c>
      <c r="G96" s="99">
        <v>0</v>
      </c>
      <c r="I96" s="23">
        <v>74105.049999999974</v>
      </c>
      <c r="J96" s="242">
        <v>76352.098000000042</v>
      </c>
      <c r="K96" s="30">
        <f t="shared" si="28"/>
        <v>1</v>
      </c>
      <c r="L96" s="243">
        <f t="shared" si="29"/>
        <v>1</v>
      </c>
      <c r="M96" s="103">
        <f t="shared" si="30"/>
        <v>3.0322467901986016E-2</v>
      </c>
      <c r="N96" s="99">
        <f t="shared" si="31"/>
        <v>0</v>
      </c>
      <c r="P96" s="56">
        <f t="shared" si="22"/>
        <v>2.5428122410394267</v>
      </c>
      <c r="Q96" s="250">
        <f t="shared" si="23"/>
        <v>2.624312988517822</v>
      </c>
      <c r="R96" s="98">
        <f t="shared" si="32"/>
        <v>3.2051421714518809E-2</v>
      </c>
    </row>
  </sheetData>
  <customSheetViews>
    <customSheetView guid="{D2454DF7-9151-402B-B9E4-208D72282370}" showGridLines="0" fitToPage="1" hiddenColumns="1" topLeftCell="A25">
      <selection activeCell="N7" sqref="N7:N10"/>
      <pageMargins left="0.31496062992125984" right="0.31496062992125984" top="0.35433070866141736" bottom="0.35433070866141736" header="0.31496062992125984" footer="0.31496062992125984"/>
      <printOptions horizontalCentered="1"/>
      <pageSetup paperSize="9" scale="44" orientation="portrait" r:id="rId1"/>
    </customSheetView>
  </customSheetViews>
  <mergeCells count="45">
    <mergeCell ref="I4:J4"/>
    <mergeCell ref="K4:L4"/>
    <mergeCell ref="M4:N4"/>
    <mergeCell ref="I5:J5"/>
    <mergeCell ref="K5:L5"/>
    <mergeCell ref="M5:N5"/>
    <mergeCell ref="A4:A6"/>
    <mergeCell ref="B4:C4"/>
    <mergeCell ref="D5:E5"/>
    <mergeCell ref="D4:E4"/>
    <mergeCell ref="F4:G4"/>
    <mergeCell ref="F5:G5"/>
    <mergeCell ref="B5:C5"/>
    <mergeCell ref="A36:A38"/>
    <mergeCell ref="B36:C36"/>
    <mergeCell ref="D36:E36"/>
    <mergeCell ref="F36:G36"/>
    <mergeCell ref="I36:J36"/>
    <mergeCell ref="K36:L36"/>
    <mergeCell ref="M36:N36"/>
    <mergeCell ref="B37:C37"/>
    <mergeCell ref="D37:E37"/>
    <mergeCell ref="F37:G37"/>
    <mergeCell ref="I37:J37"/>
    <mergeCell ref="K37:L37"/>
    <mergeCell ref="M37:N37"/>
    <mergeCell ref="A65:A67"/>
    <mergeCell ref="B65:C65"/>
    <mergeCell ref="D65:E65"/>
    <mergeCell ref="F65:G65"/>
    <mergeCell ref="I65:J65"/>
    <mergeCell ref="K65:L65"/>
    <mergeCell ref="M65:N65"/>
    <mergeCell ref="B66:C66"/>
    <mergeCell ref="D66:E66"/>
    <mergeCell ref="F66:G66"/>
    <mergeCell ref="I66:J66"/>
    <mergeCell ref="K66:L66"/>
    <mergeCell ref="M66:N66"/>
    <mergeCell ref="P66:Q66"/>
    <mergeCell ref="P4:Q4"/>
    <mergeCell ref="P5:Q5"/>
    <mergeCell ref="P36:Q36"/>
    <mergeCell ref="P37:Q37"/>
    <mergeCell ref="P65:Q65"/>
  </mergeCells>
  <conditionalFormatting sqref="S7:S33">
    <cfRule type="cellIs" dxfId="5" priority="27" operator="greaterThan">
      <formula>0</formula>
    </cfRule>
    <cfRule type="cellIs" dxfId="4" priority="28" operator="lessThan">
      <formula>0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82" fitToHeight="3" orientation="landscape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B666C80E-09AD-47EE-AB05-0B5F8A38A5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F7:G33 F39:G62 F68:G96</xm:sqref>
        </x14:conditionalFormatting>
        <x14:conditionalFormatting xmlns:xm="http://schemas.microsoft.com/office/excel/2006/main">
          <x14:cfRule type="iconSet" priority="2" id="{E489B013-DFD0-4B47-944A-DED4BCDCCC5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M7:N33 M39:N62 M68:N96</xm:sqref>
        </x14:conditionalFormatting>
        <x14:conditionalFormatting xmlns:xm="http://schemas.microsoft.com/office/excel/2006/main">
          <x14:cfRule type="iconSet" priority="1" id="{5808023C-AE2D-4A8A-84ED-44A967D2F94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R7:R33 R39:R62 R68:R96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8">
    <pageSetUpPr fitToPage="1"/>
  </sheetPr>
  <dimension ref="A1:U19"/>
  <sheetViews>
    <sheetView showGridLines="0" workbookViewId="0">
      <selection activeCell="L7" sqref="L7:M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10" width="9.5703125" customWidth="1"/>
    <col min="11" max="11" width="2.140625" customWidth="1"/>
    <col min="16" max="17" width="9.5703125" customWidth="1"/>
    <col min="18" max="18" width="2" style="13" customWidth="1"/>
    <col min="19" max="20" width="9.140625" style="51"/>
    <col min="21" max="21" width="10.85546875" customWidth="1"/>
  </cols>
  <sheetData>
    <row r="1" spans="1:21" ht="15.75" x14ac:dyDescent="0.25">
      <c r="A1" s="41" t="s">
        <v>103</v>
      </c>
      <c r="B1" s="6"/>
    </row>
    <row r="3" spans="1:21" ht="15.75" thickBot="1" x14ac:dyDescent="0.3"/>
    <row r="4" spans="1:21" x14ac:dyDescent="0.25">
      <c r="A4" s="367" t="s">
        <v>17</v>
      </c>
      <c r="B4" s="375"/>
      <c r="C4" s="375"/>
      <c r="D4" s="375"/>
      <c r="E4" s="378" t="s">
        <v>1</v>
      </c>
      <c r="F4" s="380"/>
      <c r="G4" s="374" t="s">
        <v>13</v>
      </c>
      <c r="H4" s="374"/>
      <c r="I4" s="391" t="s">
        <v>134</v>
      </c>
      <c r="J4" s="379"/>
      <c r="L4" s="386" t="s">
        <v>20</v>
      </c>
      <c r="M4" s="374"/>
      <c r="N4" s="387" t="s">
        <v>13</v>
      </c>
      <c r="O4" s="388"/>
      <c r="P4" s="389" t="s">
        <v>134</v>
      </c>
      <c r="Q4" s="379"/>
      <c r="R4"/>
      <c r="S4" s="373" t="s">
        <v>23</v>
      </c>
      <c r="T4" s="374"/>
      <c r="U4" s="208" t="s">
        <v>0</v>
      </c>
    </row>
    <row r="5" spans="1:21" x14ac:dyDescent="0.25">
      <c r="A5" s="376"/>
      <c r="B5" s="377"/>
      <c r="C5" s="377"/>
      <c r="D5" s="377"/>
      <c r="E5" s="381" t="s">
        <v>141</v>
      </c>
      <c r="F5" s="372"/>
      <c r="G5" s="382" t="str">
        <f>E5</f>
        <v>jan-mar</v>
      </c>
      <c r="H5" s="382"/>
      <c r="I5" s="381" t="str">
        <f>G5</f>
        <v>jan-mar</v>
      </c>
      <c r="J5" s="383"/>
      <c r="L5" s="371" t="str">
        <f>E5</f>
        <v>jan-mar</v>
      </c>
      <c r="M5" s="382"/>
      <c r="N5" s="384" t="str">
        <f>E5</f>
        <v>jan-mar</v>
      </c>
      <c r="O5" s="385"/>
      <c r="P5" s="382" t="str">
        <f>E5</f>
        <v>jan-mar</v>
      </c>
      <c r="Q5" s="383"/>
      <c r="R5"/>
      <c r="S5" s="371" t="str">
        <f>E5</f>
        <v>jan-mar</v>
      </c>
      <c r="T5" s="372"/>
      <c r="U5" s="209" t="s">
        <v>132</v>
      </c>
    </row>
    <row r="6" spans="1:21" ht="15.75" thickBot="1" x14ac:dyDescent="0.3">
      <c r="A6" s="368"/>
      <c r="B6" s="390"/>
      <c r="C6" s="390"/>
      <c r="D6" s="390"/>
      <c r="E6" s="148">
        <v>2017</v>
      </c>
      <c r="F6" s="241">
        <v>2018</v>
      </c>
      <c r="G6" s="295">
        <f>E6</f>
        <v>2017</v>
      </c>
      <c r="H6" s="219">
        <f>F6</f>
        <v>2018</v>
      </c>
      <c r="I6" s="221" t="s">
        <v>1</v>
      </c>
      <c r="J6" s="222" t="s">
        <v>15</v>
      </c>
      <c r="L6" s="294">
        <f>E6</f>
        <v>2017</v>
      </c>
      <c r="M6" s="220">
        <f>F6</f>
        <v>2018</v>
      </c>
      <c r="N6" s="218">
        <f>G6</f>
        <v>2017</v>
      </c>
      <c r="O6" s="219">
        <f>H6</f>
        <v>2018</v>
      </c>
      <c r="P6" s="217">
        <v>1000</v>
      </c>
      <c r="Q6" s="222" t="s">
        <v>15</v>
      </c>
      <c r="R6"/>
      <c r="S6" s="294">
        <f>E6</f>
        <v>2017</v>
      </c>
      <c r="T6" s="220">
        <f>F6</f>
        <v>2018</v>
      </c>
      <c r="U6" s="209" t="s">
        <v>24</v>
      </c>
    </row>
    <row r="7" spans="1:21" ht="24" customHeight="1" thickBot="1" x14ac:dyDescent="0.3">
      <c r="A7" s="18" t="s">
        <v>21</v>
      </c>
      <c r="B7" s="19"/>
      <c r="C7" s="19"/>
      <c r="D7" s="19"/>
      <c r="E7" s="23">
        <v>209791.68999999989</v>
      </c>
      <c r="F7" s="242">
        <v>282622.04999999976</v>
      </c>
      <c r="G7" s="20">
        <f>E7/E15</f>
        <v>0.43943924911813315</v>
      </c>
      <c r="H7" s="243">
        <f>F7/F15</f>
        <v>0.51303120113616107</v>
      </c>
      <c r="I7" s="153">
        <f t="shared" ref="I7:I18" si="0">(F7-E7)/E7</f>
        <v>0.34715559991913841</v>
      </c>
      <c r="J7" s="99">
        <f t="shared" ref="J7:J18" si="1">(H7-G7)/G7</f>
        <v>0.16746786311352999</v>
      </c>
      <c r="K7" s="12"/>
      <c r="L7" s="23">
        <v>40083.856999999975</v>
      </c>
      <c r="M7" s="242">
        <v>48343.063999999984</v>
      </c>
      <c r="N7" s="20">
        <f>L7/L15</f>
        <v>0.41677533356650254</v>
      </c>
      <c r="O7" s="243">
        <f>M7/M15</f>
        <v>0.44581271357354452</v>
      </c>
      <c r="P7" s="153">
        <f t="shared" ref="P7:P18" si="2">(M7-L7)/L7</f>
        <v>0.20604821038055332</v>
      </c>
      <c r="Q7" s="99">
        <f t="shared" ref="Q7:Q18" si="3">(O7-N7)/N7</f>
        <v>6.9671541639852452E-2</v>
      </c>
      <c r="R7" s="67"/>
      <c r="S7" s="334">
        <f>(L7/E7)*10</f>
        <v>1.9106503694212098</v>
      </c>
      <c r="T7" s="335">
        <f>(M7/F7)*10</f>
        <v>1.7105198975097671</v>
      </c>
      <c r="U7" s="95">
        <f>(T7-S7)/S7</f>
        <v>-0.10474468542984551</v>
      </c>
    </row>
    <row r="8" spans="1:21" s="9" customFormat="1" ht="24" customHeight="1" x14ac:dyDescent="0.25">
      <c r="A8" s="73"/>
      <c r="B8" s="303" t="s">
        <v>36</v>
      </c>
      <c r="C8" s="303"/>
      <c r="D8" s="304"/>
      <c r="E8" s="306">
        <v>146831.99999999988</v>
      </c>
      <c r="F8" s="307">
        <v>166054.08999999976</v>
      </c>
      <c r="G8" s="308">
        <f>E8/E7</f>
        <v>0.69989426177938685</v>
      </c>
      <c r="H8" s="309">
        <f>F8/F7</f>
        <v>0.58754824685476559</v>
      </c>
      <c r="I8" s="318">
        <f t="shared" si="0"/>
        <v>0.13091213087065418</v>
      </c>
      <c r="J8" s="317">
        <f t="shared" si="1"/>
        <v>-0.16051855410129617</v>
      </c>
      <c r="K8" s="5"/>
      <c r="L8" s="306">
        <v>35131.331999999973</v>
      </c>
      <c r="M8" s="307">
        <v>39303.589999999982</v>
      </c>
      <c r="N8" s="321">
        <f>L8/L7</f>
        <v>0.87644589691056918</v>
      </c>
      <c r="O8" s="309">
        <f>M8/M7</f>
        <v>0.81301404478623851</v>
      </c>
      <c r="P8" s="316">
        <f t="shared" si="2"/>
        <v>0.11876173667426024</v>
      </c>
      <c r="Q8" s="317">
        <f t="shared" si="3"/>
        <v>-7.2373950688713343E-2</v>
      </c>
      <c r="R8" s="72"/>
      <c r="S8" s="336">
        <f t="shared" ref="S8:T18" si="4">(L8/E8)*10</f>
        <v>2.3926209545603139</v>
      </c>
      <c r="T8" s="337">
        <f t="shared" si="4"/>
        <v>2.3669149010421866</v>
      </c>
      <c r="U8" s="310">
        <f t="shared" ref="U8:U18" si="5">(T8-S8)/S8</f>
        <v>-1.074388881746261E-2</v>
      </c>
    </row>
    <row r="9" spans="1:21" ht="24" customHeight="1" x14ac:dyDescent="0.25">
      <c r="A9" s="14"/>
      <c r="B9" s="1" t="s">
        <v>40</v>
      </c>
      <c r="D9" s="1"/>
      <c r="E9" s="25">
        <v>31311.449999999997</v>
      </c>
      <c r="F9" s="223">
        <v>38924.400000000009</v>
      </c>
      <c r="G9" s="4">
        <f>E9/E7</f>
        <v>0.14925019194039579</v>
      </c>
      <c r="H9" s="229">
        <f>F9/F7</f>
        <v>0.1377259842252225</v>
      </c>
      <c r="I9" s="314">
        <f t="shared" si="0"/>
        <v>0.24313629678600041</v>
      </c>
      <c r="J9" s="315">
        <f t="shared" si="1"/>
        <v>-7.7214022744946084E-2</v>
      </c>
      <c r="K9" s="1"/>
      <c r="L9" s="25">
        <v>3309.065000000001</v>
      </c>
      <c r="M9" s="223">
        <v>4369.6730000000016</v>
      </c>
      <c r="N9" s="4">
        <f>L9/L7</f>
        <v>8.2553557657887147E-2</v>
      </c>
      <c r="O9" s="229">
        <f>M9/M7</f>
        <v>9.038883013290186E-2</v>
      </c>
      <c r="P9" s="314">
        <f t="shared" si="2"/>
        <v>0.32051591612736535</v>
      </c>
      <c r="Q9" s="315">
        <f t="shared" si="3"/>
        <v>9.4911384770176924E-2</v>
      </c>
      <c r="R9" s="8"/>
      <c r="S9" s="336">
        <f t="shared" si="4"/>
        <v>1.0568226639136806</v>
      </c>
      <c r="T9" s="337">
        <f t="shared" si="4"/>
        <v>1.1226051011704743</v>
      </c>
      <c r="U9" s="310">
        <f t="shared" si="5"/>
        <v>6.2245483090970749E-2</v>
      </c>
    </row>
    <row r="10" spans="1:21" ht="24" customHeight="1" thickBot="1" x14ac:dyDescent="0.3">
      <c r="A10" s="14"/>
      <c r="B10" s="1" t="s">
        <v>39</v>
      </c>
      <c r="D10" s="1"/>
      <c r="E10" s="25">
        <v>31648.240000000002</v>
      </c>
      <c r="F10" s="223">
        <v>77643.56</v>
      </c>
      <c r="G10" s="4">
        <f>E10/E7</f>
        <v>0.15085554628021738</v>
      </c>
      <c r="H10" s="229">
        <f>F10/F7</f>
        <v>0.27472576892001194</v>
      </c>
      <c r="I10" s="319">
        <f t="shared" si="0"/>
        <v>1.4533294742456448</v>
      </c>
      <c r="J10" s="312">
        <f t="shared" si="1"/>
        <v>0.82111812057412181</v>
      </c>
      <c r="K10" s="1"/>
      <c r="L10" s="25">
        <v>1643.4600000000005</v>
      </c>
      <c r="M10" s="223">
        <v>4669.8009999999967</v>
      </c>
      <c r="N10" s="4">
        <f>L10/L7</f>
        <v>4.1000545431543717E-2</v>
      </c>
      <c r="O10" s="229">
        <f>M10/M7</f>
        <v>9.6597125080859547E-2</v>
      </c>
      <c r="P10" s="320">
        <f t="shared" si="2"/>
        <v>1.841444878488065</v>
      </c>
      <c r="Q10" s="315">
        <f t="shared" si="3"/>
        <v>1.3559960986895232</v>
      </c>
      <c r="R10" s="8"/>
      <c r="S10" s="336">
        <f t="shared" si="4"/>
        <v>0.51928954027143381</v>
      </c>
      <c r="T10" s="337">
        <f t="shared" si="4"/>
        <v>0.60144086644146622</v>
      </c>
      <c r="U10" s="310">
        <f t="shared" si="5"/>
        <v>0.15819946253315967</v>
      </c>
    </row>
    <row r="11" spans="1:21" ht="24" customHeight="1" thickBot="1" x14ac:dyDescent="0.3">
      <c r="A11" s="18" t="s">
        <v>22</v>
      </c>
      <c r="B11" s="19"/>
      <c r="C11" s="19"/>
      <c r="D11" s="19"/>
      <c r="E11" s="23">
        <v>267616.02999999997</v>
      </c>
      <c r="F11" s="242">
        <v>268264.61999999982</v>
      </c>
      <c r="G11" s="20">
        <f>E11/E15</f>
        <v>0.56056075088186685</v>
      </c>
      <c r="H11" s="243">
        <f>F11/F15</f>
        <v>0.48696879886383898</v>
      </c>
      <c r="I11" s="153">
        <f t="shared" si="0"/>
        <v>2.4235842673544297E-3</v>
      </c>
      <c r="J11" s="99">
        <f t="shared" si="1"/>
        <v>-0.13128274125909453</v>
      </c>
      <c r="K11" s="12"/>
      <c r="L11" s="23">
        <v>56092.31700000001</v>
      </c>
      <c r="M11" s="242">
        <v>60094.992000000027</v>
      </c>
      <c r="N11" s="20">
        <f>L11/L15</f>
        <v>0.58322466643349768</v>
      </c>
      <c r="O11" s="243">
        <f>M11/M15</f>
        <v>0.55418728642645554</v>
      </c>
      <c r="P11" s="153">
        <f t="shared" si="2"/>
        <v>7.135870318924456E-2</v>
      </c>
      <c r="Q11" s="99">
        <f t="shared" si="3"/>
        <v>-4.9787640472427001E-2</v>
      </c>
      <c r="R11" s="8"/>
      <c r="S11" s="338">
        <f t="shared" si="4"/>
        <v>2.0959998920841931</v>
      </c>
      <c r="T11" s="339">
        <f t="shared" si="4"/>
        <v>2.2401385616933038</v>
      </c>
      <c r="U11" s="98">
        <f t="shared" si="5"/>
        <v>6.8768452781638248E-2</v>
      </c>
    </row>
    <row r="12" spans="1:21" s="9" customFormat="1" ht="24" customHeight="1" x14ac:dyDescent="0.25">
      <c r="A12" s="73"/>
      <c r="B12" s="5" t="s">
        <v>36</v>
      </c>
      <c r="C12" s="5"/>
      <c r="D12" s="5"/>
      <c r="E12" s="42">
        <v>198925.49</v>
      </c>
      <c r="F12" s="225">
        <v>206184.93999999983</v>
      </c>
      <c r="G12" s="74">
        <f>E12/E11</f>
        <v>0.74332426947668273</v>
      </c>
      <c r="H12" s="231">
        <f>F12/F11</f>
        <v>0.76858789653290827</v>
      </c>
      <c r="I12" s="318">
        <f t="shared" si="0"/>
        <v>3.6493312144159289E-2</v>
      </c>
      <c r="J12" s="317">
        <f t="shared" si="1"/>
        <v>3.3987356653929386E-2</v>
      </c>
      <c r="K12" s="5"/>
      <c r="L12" s="42">
        <v>50347.727000000006</v>
      </c>
      <c r="M12" s="225">
        <v>54733.633000000031</v>
      </c>
      <c r="N12" s="74">
        <f>L12/L11</f>
        <v>0.89758686559515799</v>
      </c>
      <c r="O12" s="231">
        <f>M12/M11</f>
        <v>0.91078526144075378</v>
      </c>
      <c r="P12" s="318">
        <f t="shared" si="2"/>
        <v>8.7112294066423776E-2</v>
      </c>
      <c r="Q12" s="317">
        <f t="shared" si="3"/>
        <v>1.4704310358690912E-2</v>
      </c>
      <c r="R12" s="72"/>
      <c r="S12" s="336">
        <f t="shared" si="4"/>
        <v>2.5309841891051779</v>
      </c>
      <c r="T12" s="337">
        <f t="shared" si="4"/>
        <v>2.6545892731059832</v>
      </c>
      <c r="U12" s="310">
        <f t="shared" si="5"/>
        <v>4.8836766556216854E-2</v>
      </c>
    </row>
    <row r="13" spans="1:21" ht="24" customHeight="1" x14ac:dyDescent="0.25">
      <c r="A13" s="14"/>
      <c r="B13" s="5" t="s">
        <v>40</v>
      </c>
      <c r="D13" s="5"/>
      <c r="E13" s="273">
        <v>31144.05</v>
      </c>
      <c r="F13" s="269">
        <v>31202.959999999995</v>
      </c>
      <c r="G13" s="261">
        <f>E13/E11</f>
        <v>0.11637587628812819</v>
      </c>
      <c r="H13" s="272">
        <f>F13/F11</f>
        <v>0.11631410806240501</v>
      </c>
      <c r="I13" s="314">
        <f t="shared" si="0"/>
        <v>1.8915330536650248E-3</v>
      </c>
      <c r="J13" s="315">
        <f t="shared" si="1"/>
        <v>-5.3076486032424498E-4</v>
      </c>
      <c r="K13" s="324"/>
      <c r="L13" s="273">
        <v>2988.2819999999988</v>
      </c>
      <c r="M13" s="269">
        <v>3308.5339999999997</v>
      </c>
      <c r="N13" s="261">
        <f>L13/L11</f>
        <v>5.327435484613692E-2</v>
      </c>
      <c r="O13" s="272">
        <f>M13/M11</f>
        <v>5.5055070146277717E-2</v>
      </c>
      <c r="P13" s="314">
        <f t="shared" si="2"/>
        <v>0.1071692698346411</v>
      </c>
      <c r="Q13" s="315">
        <f t="shared" si="3"/>
        <v>3.342537521634429E-2</v>
      </c>
      <c r="R13" s="325"/>
      <c r="S13" s="336">
        <f t="shared" si="4"/>
        <v>0.95950334012435734</v>
      </c>
      <c r="T13" s="337">
        <f t="shared" si="4"/>
        <v>1.060326968979866</v>
      </c>
      <c r="U13" s="310">
        <f t="shared" si="5"/>
        <v>0.10507897642382498</v>
      </c>
    </row>
    <row r="14" spans="1:21" ht="24" customHeight="1" thickBot="1" x14ac:dyDescent="0.3">
      <c r="A14" s="14"/>
      <c r="B14" s="1" t="s">
        <v>39</v>
      </c>
      <c r="D14" s="1"/>
      <c r="E14" s="273">
        <v>37546.490000000013</v>
      </c>
      <c r="F14" s="269">
        <v>30876.719999999987</v>
      </c>
      <c r="G14" s="261">
        <f>E14/E11</f>
        <v>0.14029985423518918</v>
      </c>
      <c r="H14" s="272">
        <f>F14/F11</f>
        <v>0.11509799540468664</v>
      </c>
      <c r="I14" s="319">
        <f t="shared" si="0"/>
        <v>-0.17764030672374498</v>
      </c>
      <c r="J14" s="312">
        <f t="shared" si="1"/>
        <v>-0.17962854607286938</v>
      </c>
      <c r="K14" s="324"/>
      <c r="L14" s="273">
        <v>2756.3080000000009</v>
      </c>
      <c r="M14" s="269">
        <v>2052.8249999999998</v>
      </c>
      <c r="N14" s="261">
        <f>L14/L11</f>
        <v>4.9138779558704992E-2</v>
      </c>
      <c r="O14" s="272">
        <f>M14/M11</f>
        <v>3.4159668412968566E-2</v>
      </c>
      <c r="P14" s="320">
        <f t="shared" si="2"/>
        <v>-0.25522655668379618</v>
      </c>
      <c r="Q14" s="315">
        <f t="shared" si="3"/>
        <v>-0.30483278746964443</v>
      </c>
      <c r="R14" s="325"/>
      <c r="S14" s="336">
        <f t="shared" si="4"/>
        <v>0.73410537176710799</v>
      </c>
      <c r="T14" s="337">
        <f t="shared" si="4"/>
        <v>0.66484555354325225</v>
      </c>
      <c r="U14" s="310">
        <f t="shared" si="5"/>
        <v>-9.4345881242002605E-2</v>
      </c>
    </row>
    <row r="15" spans="1:21" ht="24" customHeight="1" thickBot="1" x14ac:dyDescent="0.3">
      <c r="A15" s="18" t="s">
        <v>12</v>
      </c>
      <c r="B15" s="19"/>
      <c r="C15" s="19"/>
      <c r="D15" s="19"/>
      <c r="E15" s="23">
        <v>477407.71999999986</v>
      </c>
      <c r="F15" s="242">
        <v>550886.66999999958</v>
      </c>
      <c r="G15" s="20">
        <f>G7+G11</f>
        <v>1</v>
      </c>
      <c r="H15" s="243">
        <f>H7+H11</f>
        <v>1</v>
      </c>
      <c r="I15" s="153">
        <f t="shared" si="0"/>
        <v>0.15391236237235489</v>
      </c>
      <c r="J15" s="99">
        <v>0</v>
      </c>
      <c r="K15" s="12"/>
      <c r="L15" s="23">
        <v>96176.17399999997</v>
      </c>
      <c r="M15" s="242">
        <v>108438.05600000001</v>
      </c>
      <c r="N15" s="20">
        <f>N7+N11</f>
        <v>1.0000000000000002</v>
      </c>
      <c r="O15" s="243">
        <f>O7+O11</f>
        <v>1</v>
      </c>
      <c r="P15" s="153">
        <f t="shared" si="2"/>
        <v>0.12749396747681027</v>
      </c>
      <c r="Q15" s="99">
        <v>0</v>
      </c>
      <c r="R15" s="8"/>
      <c r="S15" s="338">
        <f t="shared" si="4"/>
        <v>2.0145500370207667</v>
      </c>
      <c r="T15" s="339">
        <f t="shared" si="4"/>
        <v>1.9684276622630947</v>
      </c>
      <c r="U15" s="98">
        <f t="shared" si="5"/>
        <v>-2.2894628532473902E-2</v>
      </c>
    </row>
    <row r="16" spans="1:21" s="68" customFormat="1" ht="24" customHeight="1" x14ac:dyDescent="0.25">
      <c r="A16" s="305"/>
      <c r="B16" s="303" t="s">
        <v>36</v>
      </c>
      <c r="C16" s="303"/>
      <c r="D16" s="304"/>
      <c r="E16" s="306">
        <f>E8+E12</f>
        <v>345757.48999999987</v>
      </c>
      <c r="F16" s="307">
        <f t="shared" ref="F16:F17" si="6">F8+F12</f>
        <v>372239.02999999956</v>
      </c>
      <c r="G16" s="308">
        <f>E16/E15</f>
        <v>0.72423941950498827</v>
      </c>
      <c r="H16" s="309">
        <f>F16/F15</f>
        <v>0.67570890760526092</v>
      </c>
      <c r="I16" s="316">
        <f t="shared" si="0"/>
        <v>7.6589924342635923E-2</v>
      </c>
      <c r="J16" s="317">
        <f t="shared" si="1"/>
        <v>-6.7008934604660925E-2</v>
      </c>
      <c r="K16" s="5"/>
      <c r="L16" s="306">
        <f t="shared" ref="L16:M18" si="7">L8+L12</f>
        <v>85479.058999999979</v>
      </c>
      <c r="M16" s="307">
        <f t="shared" si="7"/>
        <v>94037.223000000013</v>
      </c>
      <c r="N16" s="321">
        <f>L16/L15</f>
        <v>0.8887758313197196</v>
      </c>
      <c r="O16" s="309">
        <f>M16/M15</f>
        <v>0.86719761003461737</v>
      </c>
      <c r="P16" s="316">
        <f t="shared" si="2"/>
        <v>0.10012000717041158</v>
      </c>
      <c r="Q16" s="317">
        <f t="shared" si="3"/>
        <v>-2.4278586933514271E-2</v>
      </c>
      <c r="R16" s="72"/>
      <c r="S16" s="336">
        <f t="shared" si="4"/>
        <v>2.4722258077475057</v>
      </c>
      <c r="T16" s="337">
        <f t="shared" si="4"/>
        <v>2.5262590814294814</v>
      </c>
      <c r="U16" s="310">
        <f t="shared" si="5"/>
        <v>2.1856123948162543E-2</v>
      </c>
    </row>
    <row r="17" spans="1:21" ht="24" customHeight="1" x14ac:dyDescent="0.25">
      <c r="A17" s="14"/>
      <c r="B17" s="5" t="s">
        <v>40</v>
      </c>
      <c r="C17" s="5"/>
      <c r="D17" s="326"/>
      <c r="E17" s="273">
        <f>E9+E13</f>
        <v>62455.5</v>
      </c>
      <c r="F17" s="269">
        <f t="shared" si="6"/>
        <v>70127.360000000001</v>
      </c>
      <c r="G17" s="313">
        <f>E17/E15</f>
        <v>0.13082214087363317</v>
      </c>
      <c r="H17" s="272">
        <f>F17/F15</f>
        <v>0.127299068608794</v>
      </c>
      <c r="I17" s="314">
        <f t="shared" si="0"/>
        <v>0.12283722010071171</v>
      </c>
      <c r="J17" s="315">
        <f t="shared" si="1"/>
        <v>-2.6930244691854236E-2</v>
      </c>
      <c r="K17" s="324"/>
      <c r="L17" s="273">
        <f t="shared" si="7"/>
        <v>6297.3469999999998</v>
      </c>
      <c r="M17" s="269">
        <f t="shared" si="7"/>
        <v>7678.2070000000012</v>
      </c>
      <c r="N17" s="74">
        <f>L17/L15</f>
        <v>6.5477204364565403E-2</v>
      </c>
      <c r="O17" s="231">
        <f>M17/M15</f>
        <v>7.0807309566670959E-2</v>
      </c>
      <c r="P17" s="314">
        <f t="shared" si="2"/>
        <v>0.21927646674067691</v>
      </c>
      <c r="Q17" s="315">
        <f t="shared" si="3"/>
        <v>8.1403982559006036E-2</v>
      </c>
      <c r="R17" s="325"/>
      <c r="S17" s="336">
        <f t="shared" si="4"/>
        <v>1.008293424918542</v>
      </c>
      <c r="T17" s="337">
        <f t="shared" si="4"/>
        <v>1.0948946317100774</v>
      </c>
      <c r="U17" s="310">
        <f t="shared" si="5"/>
        <v>8.5888893700295343E-2</v>
      </c>
    </row>
    <row r="18" spans="1:21" ht="24" customHeight="1" thickBot="1" x14ac:dyDescent="0.3">
      <c r="A18" s="15"/>
      <c r="B18" s="327" t="s">
        <v>39</v>
      </c>
      <c r="C18" s="327"/>
      <c r="D18" s="328"/>
      <c r="E18" s="329">
        <f>E10+E14</f>
        <v>69194.73000000001</v>
      </c>
      <c r="F18" s="330">
        <f>F10+F14</f>
        <v>108520.27999999998</v>
      </c>
      <c r="G18" s="331">
        <f>E18/E15</f>
        <v>0.14493843962137862</v>
      </c>
      <c r="H18" s="332">
        <f>F18/F15</f>
        <v>0.19699202378594508</v>
      </c>
      <c r="I18" s="311">
        <f t="shared" si="0"/>
        <v>0.56833157669666412</v>
      </c>
      <c r="J18" s="312">
        <f t="shared" si="1"/>
        <v>0.3591427112127436</v>
      </c>
      <c r="K18" s="324"/>
      <c r="L18" s="329">
        <f t="shared" si="7"/>
        <v>4399.7680000000018</v>
      </c>
      <c r="M18" s="330">
        <f t="shared" si="7"/>
        <v>6722.6259999999966</v>
      </c>
      <c r="N18" s="322">
        <f>L18/L15</f>
        <v>4.5746964315715066E-2</v>
      </c>
      <c r="O18" s="323">
        <f>M18/M15</f>
        <v>6.1995080398711648E-2</v>
      </c>
      <c r="P18" s="311">
        <f t="shared" si="2"/>
        <v>0.52795011009671278</v>
      </c>
      <c r="Q18" s="312">
        <f t="shared" si="3"/>
        <v>0.35517364542186691</v>
      </c>
      <c r="R18" s="325"/>
      <c r="S18" s="340">
        <f t="shared" si="4"/>
        <v>0.63585304834631207</v>
      </c>
      <c r="T18" s="341">
        <f t="shared" si="4"/>
        <v>0.61948107763820714</v>
      </c>
      <c r="U18" s="333">
        <f t="shared" si="5"/>
        <v>-2.5748041549355071E-2</v>
      </c>
    </row>
    <row r="19" spans="1:21" ht="6.75" customHeight="1" x14ac:dyDescent="0.25">
      <c r="S19" s="342"/>
      <c r="T19" s="342"/>
    </row>
  </sheetData>
  <mergeCells count="15">
    <mergeCell ref="P4:Q4"/>
    <mergeCell ref="S4:T4"/>
    <mergeCell ref="E5:F5"/>
    <mergeCell ref="G5:H5"/>
    <mergeCell ref="I5:J5"/>
    <mergeCell ref="L5:M5"/>
    <mergeCell ref="N5:O5"/>
    <mergeCell ref="P5:Q5"/>
    <mergeCell ref="S5:T5"/>
    <mergeCell ref="N4:O4"/>
    <mergeCell ref="A4:D6"/>
    <mergeCell ref="E4:F4"/>
    <mergeCell ref="G4:H4"/>
    <mergeCell ref="I4:J4"/>
    <mergeCell ref="L4:M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F3E484C1-802D-4598-839B-71A17A749FF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I7:J18</xm:sqref>
        </x14:conditionalFormatting>
        <x14:conditionalFormatting xmlns:xm="http://schemas.microsoft.com/office/excel/2006/main">
          <x14:cfRule type="iconSet" priority="2" id="{6585B2EE-F035-4D35-881D-9C1617E6847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U7:U18</xm:sqref>
        </x14:conditionalFormatting>
        <x14:conditionalFormatting xmlns:xm="http://schemas.microsoft.com/office/excel/2006/main">
          <x14:cfRule type="iconSet" priority="3" id="{79E16714-05A7-47AD-8277-E178561D377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P7:Q18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9">
    <pageSetUpPr fitToPage="1"/>
  </sheetPr>
  <dimension ref="A1:R96"/>
  <sheetViews>
    <sheetView showGridLines="0" workbookViewId="0">
      <selection activeCell="R94" sqref="R94"/>
    </sheetView>
  </sheetViews>
  <sheetFormatPr defaultRowHeight="15" x14ac:dyDescent="0.25"/>
  <cols>
    <col min="1" max="1" width="26.7109375" customWidth="1"/>
    <col min="6" max="7" width="10.140625" customWidth="1"/>
    <col min="8" max="8" width="2" customWidth="1"/>
    <col min="13" max="14" width="10.140625" customWidth="1"/>
    <col min="15" max="15" width="2" customWidth="1"/>
    <col min="18" max="18" width="10.140625" customWidth="1"/>
  </cols>
  <sheetData>
    <row r="1" spans="1:18" ht="15.75" x14ac:dyDescent="0.25">
      <c r="A1" s="6" t="s">
        <v>130</v>
      </c>
    </row>
    <row r="3" spans="1:18" ht="8.25" customHeight="1" thickBot="1" x14ac:dyDescent="0.3"/>
    <row r="4" spans="1:18" x14ac:dyDescent="0.25">
      <c r="A4" s="394" t="s">
        <v>3</v>
      </c>
      <c r="B4" s="378" t="s">
        <v>1</v>
      </c>
      <c r="C4" s="374"/>
      <c r="D4" s="378" t="s">
        <v>13</v>
      </c>
      <c r="E4" s="374"/>
      <c r="F4" s="397" t="s">
        <v>136</v>
      </c>
      <c r="G4" s="393"/>
      <c r="I4" s="398" t="s">
        <v>20</v>
      </c>
      <c r="J4" s="399"/>
      <c r="K4" s="378" t="s">
        <v>13</v>
      </c>
      <c r="L4" s="380"/>
      <c r="M4" s="392" t="s">
        <v>136</v>
      </c>
      <c r="N4" s="393"/>
      <c r="P4" s="373" t="s">
        <v>23</v>
      </c>
      <c r="Q4" s="374"/>
      <c r="R4" s="208" t="s">
        <v>0</v>
      </c>
    </row>
    <row r="5" spans="1:18" x14ac:dyDescent="0.25">
      <c r="A5" s="395"/>
      <c r="B5" s="381" t="s">
        <v>141</v>
      </c>
      <c r="C5" s="382"/>
      <c r="D5" s="381" t="str">
        <f>B5</f>
        <v>jan-mar</v>
      </c>
      <c r="E5" s="382"/>
      <c r="F5" s="381" t="str">
        <f>D5</f>
        <v>jan-mar</v>
      </c>
      <c r="G5" s="383"/>
      <c r="I5" s="371" t="str">
        <f>B5</f>
        <v>jan-mar</v>
      </c>
      <c r="J5" s="382"/>
      <c r="K5" s="381" t="str">
        <f>B5</f>
        <v>jan-mar</v>
      </c>
      <c r="L5" s="372"/>
      <c r="M5" s="382" t="str">
        <f>B5</f>
        <v>jan-mar</v>
      </c>
      <c r="N5" s="383"/>
      <c r="P5" s="371" t="str">
        <f>B5</f>
        <v>jan-mar</v>
      </c>
      <c r="Q5" s="372"/>
      <c r="R5" s="209" t="s">
        <v>132</v>
      </c>
    </row>
    <row r="6" spans="1:18" ht="19.5" customHeight="1" thickBot="1" x14ac:dyDescent="0.3">
      <c r="A6" s="396"/>
      <c r="B6" s="148">
        <f>'4'!E6</f>
        <v>2017</v>
      </c>
      <c r="C6" s="213">
        <f>'4'!F6</f>
        <v>2018</v>
      </c>
      <c r="D6" s="148">
        <f>B6</f>
        <v>2017</v>
      </c>
      <c r="E6" s="213">
        <f>C6</f>
        <v>2018</v>
      </c>
      <c r="F6" s="148" t="s">
        <v>1</v>
      </c>
      <c r="G6" s="212" t="s">
        <v>15</v>
      </c>
      <c r="I6" s="36">
        <f>B6</f>
        <v>2017</v>
      </c>
      <c r="J6" s="213">
        <f>E6</f>
        <v>2018</v>
      </c>
      <c r="K6" s="148">
        <f>B6</f>
        <v>2017</v>
      </c>
      <c r="L6" s="213">
        <f>C6</f>
        <v>2018</v>
      </c>
      <c r="M6" s="37">
        <v>1000</v>
      </c>
      <c r="N6" s="212" t="s">
        <v>15</v>
      </c>
      <c r="P6" s="36">
        <f>B6</f>
        <v>2017</v>
      </c>
      <c r="Q6" s="213">
        <f>C6</f>
        <v>2018</v>
      </c>
      <c r="R6" s="210" t="s">
        <v>24</v>
      </c>
    </row>
    <row r="7" spans="1:18" ht="20.100000000000001" customHeight="1" x14ac:dyDescent="0.25">
      <c r="A7" s="14" t="s">
        <v>143</v>
      </c>
      <c r="B7" s="59">
        <v>45659.79</v>
      </c>
      <c r="C7" s="245">
        <v>46708.309999999983</v>
      </c>
      <c r="D7" s="4">
        <f>B7/$B$33</f>
        <v>9.5641080123295835E-2</v>
      </c>
      <c r="E7" s="247">
        <f>C7/$C$33</f>
        <v>8.4787511739937288E-2</v>
      </c>
      <c r="F7" s="87">
        <f>(C7-B7)/B7</f>
        <v>2.2963749942782965E-2</v>
      </c>
      <c r="G7" s="101">
        <f>(E7-D7)/D7</f>
        <v>-0.11348228574339242</v>
      </c>
      <c r="I7" s="59">
        <v>12417.362000000001</v>
      </c>
      <c r="J7" s="245">
        <v>12421.748</v>
      </c>
      <c r="K7" s="4">
        <f>I7/$I$33</f>
        <v>0.12911058408291429</v>
      </c>
      <c r="L7" s="247">
        <f>J7/$J$33</f>
        <v>0.1145515555904101</v>
      </c>
      <c r="M7" s="87">
        <f>(J7-I7)/I7</f>
        <v>3.5321511928206674E-4</v>
      </c>
      <c r="N7" s="101">
        <f>(L7-K7)/K7</f>
        <v>-0.1127640200524106</v>
      </c>
      <c r="P7" s="49">
        <f t="shared" ref="P7:P33" si="0">(I7/B7)*10</f>
        <v>2.7195398839985909</v>
      </c>
      <c r="Q7" s="253">
        <f t="shared" ref="Q7:Q33" si="1">(J7/C7)*10</f>
        <v>2.6594299815172082</v>
      </c>
      <c r="R7" s="104">
        <f>(Q7-P7)/P7</f>
        <v>-2.2102967797994557E-2</v>
      </c>
    </row>
    <row r="8" spans="1:18" ht="20.100000000000001" customHeight="1" x14ac:dyDescent="0.25">
      <c r="A8" s="14" t="s">
        <v>146</v>
      </c>
      <c r="B8" s="25">
        <v>30261.090000000004</v>
      </c>
      <c r="C8" s="223">
        <v>37526.449999999997</v>
      </c>
      <c r="D8" s="4">
        <f t="shared" ref="D8:D32" si="2">B8/$B$33</f>
        <v>6.3386260280834994E-2</v>
      </c>
      <c r="E8" s="229">
        <f t="shared" ref="E8:E32" si="3">C8/$C$33</f>
        <v>6.812009083465384E-2</v>
      </c>
      <c r="F8" s="87">
        <f t="shared" ref="F8:F33" si="4">(C8-B8)/B8</f>
        <v>0.24008917061480575</v>
      </c>
      <c r="G8" s="83">
        <f t="shared" ref="G8:G33" si="5">(E8-D8)/D8</f>
        <v>7.4682281820152324E-2</v>
      </c>
      <c r="I8" s="25">
        <v>7321.1400000000012</v>
      </c>
      <c r="J8" s="223">
        <v>10458.841999999997</v>
      </c>
      <c r="K8" s="4">
        <f t="shared" ref="K8:K32" si="6">I8/$I$33</f>
        <v>7.6122179699100928E-2</v>
      </c>
      <c r="L8" s="229">
        <f t="shared" ref="L8:L32" si="7">J8/$J$33</f>
        <v>9.6449921603168537E-2</v>
      </c>
      <c r="M8" s="87">
        <f t="shared" ref="M8:M33" si="8">(J8-I8)/I8</f>
        <v>0.42858106797575174</v>
      </c>
      <c r="N8" s="83">
        <f t="shared" ref="N8:N32" si="9">(L8-K8)/K8</f>
        <v>0.26704098574712382</v>
      </c>
      <c r="P8" s="49">
        <f t="shared" si="0"/>
        <v>2.4193246178508443</v>
      </c>
      <c r="Q8" s="254">
        <f t="shared" si="1"/>
        <v>2.7870587279105798</v>
      </c>
      <c r="R8" s="92">
        <f t="shared" ref="R8:R71" si="10">(Q8-P8)/P8</f>
        <v>0.15199866415049518</v>
      </c>
    </row>
    <row r="9" spans="1:18" ht="20.100000000000001" customHeight="1" x14ac:dyDescent="0.25">
      <c r="A9" s="14" t="s">
        <v>145</v>
      </c>
      <c r="B9" s="25">
        <v>53840.729999999974</v>
      </c>
      <c r="C9" s="223">
        <v>50376.159999999974</v>
      </c>
      <c r="D9" s="4">
        <f t="shared" si="2"/>
        <v>0.11277725043910047</v>
      </c>
      <c r="E9" s="229">
        <f t="shared" si="3"/>
        <v>9.1445596242145322E-2</v>
      </c>
      <c r="F9" s="87">
        <f t="shared" si="4"/>
        <v>-6.4348496017791759E-2</v>
      </c>
      <c r="G9" s="83">
        <f t="shared" si="5"/>
        <v>-0.1891485571238874</v>
      </c>
      <c r="I9" s="25">
        <v>8044.8430000000008</v>
      </c>
      <c r="J9" s="223">
        <v>8398.982</v>
      </c>
      <c r="K9" s="4">
        <f t="shared" si="6"/>
        <v>8.3646943576690808E-2</v>
      </c>
      <c r="L9" s="229">
        <f t="shared" si="7"/>
        <v>7.7454191912108811E-2</v>
      </c>
      <c r="M9" s="87">
        <f t="shared" si="8"/>
        <v>4.4020622900906727E-2</v>
      </c>
      <c r="N9" s="83">
        <f t="shared" si="9"/>
        <v>-7.4034404603250545E-2</v>
      </c>
      <c r="P9" s="49">
        <f t="shared" si="0"/>
        <v>1.4941927793326735</v>
      </c>
      <c r="Q9" s="254">
        <f t="shared" si="1"/>
        <v>1.6672533198242987</v>
      </c>
      <c r="R9" s="92">
        <f t="shared" si="10"/>
        <v>0.11582209664332362</v>
      </c>
    </row>
    <row r="10" spans="1:18" ht="20.100000000000001" customHeight="1" x14ac:dyDescent="0.25">
      <c r="A10" s="14" t="s">
        <v>147</v>
      </c>
      <c r="B10" s="25">
        <v>22883.93</v>
      </c>
      <c r="C10" s="223">
        <v>27003.690000000006</v>
      </c>
      <c r="D10" s="4">
        <f t="shared" si="2"/>
        <v>4.7933724238895831E-2</v>
      </c>
      <c r="E10" s="229">
        <f t="shared" si="3"/>
        <v>4.9018593969609017E-2</v>
      </c>
      <c r="F10" s="87">
        <f t="shared" si="4"/>
        <v>0.18002851782888715</v>
      </c>
      <c r="G10" s="83">
        <f t="shared" si="5"/>
        <v>2.2632702714821998E-2</v>
      </c>
      <c r="I10" s="25">
        <v>7684.8139999999994</v>
      </c>
      <c r="J10" s="223">
        <v>8222.869999999999</v>
      </c>
      <c r="K10" s="4">
        <f t="shared" si="6"/>
        <v>7.9903511237616881E-2</v>
      </c>
      <c r="L10" s="229">
        <f t="shared" si="7"/>
        <v>7.5830112631307234E-2</v>
      </c>
      <c r="M10" s="87">
        <f t="shared" si="8"/>
        <v>7.0015487687795655E-2</v>
      </c>
      <c r="N10" s="83">
        <f t="shared" si="9"/>
        <v>-5.097896879895783E-2</v>
      </c>
      <c r="P10" s="49">
        <f t="shared" si="0"/>
        <v>3.3581705589905226</v>
      </c>
      <c r="Q10" s="254">
        <f t="shared" si="1"/>
        <v>3.0450912449372645</v>
      </c>
      <c r="R10" s="92">
        <f t="shared" si="10"/>
        <v>-9.3229128346408605E-2</v>
      </c>
    </row>
    <row r="11" spans="1:18" ht="20.100000000000001" customHeight="1" x14ac:dyDescent="0.25">
      <c r="A11" s="14" t="s">
        <v>142</v>
      </c>
      <c r="B11" s="25">
        <v>46097.020000000004</v>
      </c>
      <c r="C11" s="223">
        <v>54481.51999999999</v>
      </c>
      <c r="D11" s="4">
        <f t="shared" si="2"/>
        <v>9.6556922037205409E-2</v>
      </c>
      <c r="E11" s="229">
        <f t="shared" si="3"/>
        <v>9.8897873132417533E-2</v>
      </c>
      <c r="F11" s="87">
        <f t="shared" si="4"/>
        <v>0.18188811337479049</v>
      </c>
      <c r="G11" s="83">
        <f t="shared" si="5"/>
        <v>2.424425971563288E-2</v>
      </c>
      <c r="I11" s="25">
        <v>7168.9719999999979</v>
      </c>
      <c r="J11" s="223">
        <v>8103.1889999999985</v>
      </c>
      <c r="K11" s="4">
        <f t="shared" si="6"/>
        <v>7.4539999896439987E-2</v>
      </c>
      <c r="L11" s="229">
        <f t="shared" si="7"/>
        <v>7.4726431834963927E-2</v>
      </c>
      <c r="M11" s="87">
        <f t="shared" si="8"/>
        <v>0.13031394180365063</v>
      </c>
      <c r="N11" s="83">
        <f t="shared" si="9"/>
        <v>2.5010992592293235E-3</v>
      </c>
      <c r="P11" s="49">
        <f t="shared" si="0"/>
        <v>1.5551920709841975</v>
      </c>
      <c r="Q11" s="254">
        <f t="shared" si="1"/>
        <v>1.4873279967225583</v>
      </c>
      <c r="R11" s="92">
        <f t="shared" si="10"/>
        <v>-4.3637101505212585E-2</v>
      </c>
    </row>
    <row r="12" spans="1:18" ht="20.100000000000001" customHeight="1" x14ac:dyDescent="0.25">
      <c r="A12" s="14" t="s">
        <v>151</v>
      </c>
      <c r="B12" s="25">
        <v>59326.590000000004</v>
      </c>
      <c r="C12" s="223">
        <v>43057.97</v>
      </c>
      <c r="D12" s="4">
        <f t="shared" si="2"/>
        <v>0.12426818317893977</v>
      </c>
      <c r="E12" s="229">
        <f t="shared" si="3"/>
        <v>7.8161212359703636E-2</v>
      </c>
      <c r="F12" s="87">
        <f t="shared" si="4"/>
        <v>-0.27422139044229582</v>
      </c>
      <c r="G12" s="83">
        <f t="shared" si="5"/>
        <v>-0.37102796258672643</v>
      </c>
      <c r="I12" s="25">
        <v>8834.4090000000051</v>
      </c>
      <c r="J12" s="223">
        <v>6853.0530000000017</v>
      </c>
      <c r="K12" s="4">
        <f t="shared" si="6"/>
        <v>9.1856523633389711E-2</v>
      </c>
      <c r="L12" s="229">
        <f t="shared" si="7"/>
        <v>6.3197859246019714E-2</v>
      </c>
      <c r="M12" s="87">
        <f t="shared" si="8"/>
        <v>-0.22427714179861971</v>
      </c>
      <c r="N12" s="83">
        <f t="shared" si="9"/>
        <v>-0.31199378393362814</v>
      </c>
      <c r="P12" s="49">
        <f t="shared" si="0"/>
        <v>1.4891145774601244</v>
      </c>
      <c r="Q12" s="254">
        <f t="shared" si="1"/>
        <v>1.5915875736826426</v>
      </c>
      <c r="R12" s="92">
        <f t="shared" si="10"/>
        <v>6.8814715652907629E-2</v>
      </c>
    </row>
    <row r="13" spans="1:18" ht="20.100000000000001" customHeight="1" x14ac:dyDescent="0.25">
      <c r="A13" s="14" t="s">
        <v>148</v>
      </c>
      <c r="B13" s="25">
        <v>22258.2</v>
      </c>
      <c r="C13" s="223">
        <v>27983.03999999999</v>
      </c>
      <c r="D13" s="4">
        <f t="shared" si="2"/>
        <v>4.6623041621530532E-2</v>
      </c>
      <c r="E13" s="229">
        <f t="shared" si="3"/>
        <v>5.0796364341144748E-2</v>
      </c>
      <c r="F13" s="87">
        <f t="shared" si="4"/>
        <v>0.25720139094805461</v>
      </c>
      <c r="G13" s="83">
        <f t="shared" si="5"/>
        <v>8.951202183443506E-2</v>
      </c>
      <c r="I13" s="25">
        <v>4881.5130000000017</v>
      </c>
      <c r="J13" s="223">
        <v>6345.3379999999997</v>
      </c>
      <c r="K13" s="4">
        <f t="shared" si="6"/>
        <v>5.0755949181342977E-2</v>
      </c>
      <c r="L13" s="229">
        <f t="shared" si="7"/>
        <v>5.8515785270071619E-2</v>
      </c>
      <c r="M13" s="87">
        <f t="shared" si="8"/>
        <v>0.29987116699269212</v>
      </c>
      <c r="N13" s="83">
        <f t="shared" si="9"/>
        <v>0.15288525215052082</v>
      </c>
      <c r="P13" s="49">
        <f t="shared" si="0"/>
        <v>2.1931301722511263</v>
      </c>
      <c r="Q13" s="254">
        <f t="shared" si="1"/>
        <v>2.2675656397589403</v>
      </c>
      <c r="R13" s="92">
        <f t="shared" si="10"/>
        <v>3.3940287015161608E-2</v>
      </c>
    </row>
    <row r="14" spans="1:18" ht="20.100000000000001" customHeight="1" x14ac:dyDescent="0.25">
      <c r="A14" s="14" t="s">
        <v>150</v>
      </c>
      <c r="B14" s="25">
        <v>21704.910000000003</v>
      </c>
      <c r="C14" s="223">
        <v>21320.089999999997</v>
      </c>
      <c r="D14" s="4">
        <f t="shared" si="2"/>
        <v>4.5464095134448178E-2</v>
      </c>
      <c r="E14" s="229">
        <f t="shared" si="3"/>
        <v>3.8701408404018901E-2</v>
      </c>
      <c r="F14" s="87">
        <f t="shared" si="4"/>
        <v>-1.7729628918065402E-2</v>
      </c>
      <c r="G14" s="83">
        <f t="shared" si="5"/>
        <v>-0.14874785719215125</v>
      </c>
      <c r="I14" s="25">
        <v>5787.9600000000009</v>
      </c>
      <c r="J14" s="223">
        <v>6171.4819999999945</v>
      </c>
      <c r="K14" s="4">
        <f t="shared" si="6"/>
        <v>6.0180809438312638E-2</v>
      </c>
      <c r="L14" s="229">
        <f t="shared" si="7"/>
        <v>5.6912510493548465E-2</v>
      </c>
      <c r="M14" s="87">
        <f t="shared" si="8"/>
        <v>6.6262033600783962E-2</v>
      </c>
      <c r="N14" s="83">
        <f t="shared" si="9"/>
        <v>-5.4307992452549005E-2</v>
      </c>
      <c r="P14" s="49">
        <f t="shared" si="0"/>
        <v>2.6666592950627299</v>
      </c>
      <c r="Q14" s="254">
        <f t="shared" si="1"/>
        <v>2.8946791500411093</v>
      </c>
      <c r="R14" s="92">
        <f t="shared" si="10"/>
        <v>8.5507681990179218E-2</v>
      </c>
    </row>
    <row r="15" spans="1:18" ht="20.100000000000001" customHeight="1" x14ac:dyDescent="0.25">
      <c r="A15" s="14" t="s">
        <v>152</v>
      </c>
      <c r="B15" s="25">
        <v>15520.709999999997</v>
      </c>
      <c r="C15" s="223">
        <v>28795.339999999986</v>
      </c>
      <c r="D15" s="4">
        <f t="shared" si="2"/>
        <v>3.2510387557201613E-2</v>
      </c>
      <c r="E15" s="229">
        <f t="shared" si="3"/>
        <v>5.2270896298870273E-2</v>
      </c>
      <c r="F15" s="87">
        <f t="shared" si="4"/>
        <v>0.85528497085506983</v>
      </c>
      <c r="G15" s="83">
        <f t="shared" si="5"/>
        <v>0.60782138345475878</v>
      </c>
      <c r="I15" s="25">
        <v>3240.2889999999993</v>
      </c>
      <c r="J15" s="223">
        <v>5726.1820000000007</v>
      </c>
      <c r="K15" s="4">
        <f t="shared" si="6"/>
        <v>3.3691182184061488E-2</v>
      </c>
      <c r="L15" s="229">
        <f t="shared" si="7"/>
        <v>5.280601858078314E-2</v>
      </c>
      <c r="M15" s="87">
        <f t="shared" si="8"/>
        <v>0.76718249514163761</v>
      </c>
      <c r="N15" s="83">
        <f t="shared" si="9"/>
        <v>0.56735427959439289</v>
      </c>
      <c r="P15" s="49">
        <f t="shared" si="0"/>
        <v>2.0877195695300022</v>
      </c>
      <c r="Q15" s="254">
        <f t="shared" si="1"/>
        <v>1.9885794020838108</v>
      </c>
      <c r="R15" s="92">
        <f t="shared" si="10"/>
        <v>-4.7487300925435252E-2</v>
      </c>
    </row>
    <row r="16" spans="1:18" ht="20.100000000000001" customHeight="1" x14ac:dyDescent="0.25">
      <c r="A16" s="14" t="s">
        <v>154</v>
      </c>
      <c r="B16" s="25">
        <v>20497.27</v>
      </c>
      <c r="C16" s="223">
        <v>22131.380000000005</v>
      </c>
      <c r="D16" s="4">
        <f t="shared" si="2"/>
        <v>4.2934517271735771E-2</v>
      </c>
      <c r="E16" s="229">
        <f t="shared" si="3"/>
        <v>4.0174106953795037E-2</v>
      </c>
      <c r="F16" s="87">
        <f t="shared" si="4"/>
        <v>7.9723299736989564E-2</v>
      </c>
      <c r="G16" s="83">
        <f t="shared" si="5"/>
        <v>-6.4293498409913191E-2</v>
      </c>
      <c r="I16" s="25">
        <v>3657.3929999999991</v>
      </c>
      <c r="J16" s="223">
        <v>4377.6329999999998</v>
      </c>
      <c r="K16" s="4">
        <f t="shared" si="6"/>
        <v>3.8028056720160207E-2</v>
      </c>
      <c r="L16" s="229">
        <f t="shared" si="7"/>
        <v>4.0369895601964696E-2</v>
      </c>
      <c r="M16" s="87">
        <f t="shared" si="8"/>
        <v>0.19692715549026338</v>
      </c>
      <c r="N16" s="83">
        <f t="shared" si="9"/>
        <v>6.1581870960105783E-2</v>
      </c>
      <c r="P16" s="49">
        <f t="shared" si="0"/>
        <v>1.7843317671084975</v>
      </c>
      <c r="Q16" s="254">
        <f t="shared" si="1"/>
        <v>1.9780208012333613</v>
      </c>
      <c r="R16" s="92">
        <f t="shared" si="10"/>
        <v>0.10854989957318091</v>
      </c>
    </row>
    <row r="17" spans="1:18" ht="20.100000000000001" customHeight="1" x14ac:dyDescent="0.25">
      <c r="A17" s="14" t="s">
        <v>155</v>
      </c>
      <c r="B17" s="25">
        <v>14538.020000000002</v>
      </c>
      <c r="C17" s="223">
        <v>18830.64</v>
      </c>
      <c r="D17" s="4">
        <f t="shared" si="2"/>
        <v>3.0452000231584019E-2</v>
      </c>
      <c r="E17" s="229">
        <f t="shared" si="3"/>
        <v>3.4182420859811311E-2</v>
      </c>
      <c r="F17" s="87">
        <f t="shared" si="4"/>
        <v>0.29526854413462056</v>
      </c>
      <c r="G17" s="83">
        <f t="shared" si="5"/>
        <v>0.1225016616267524</v>
      </c>
      <c r="I17" s="25">
        <v>3292.5860000000007</v>
      </c>
      <c r="J17" s="223">
        <v>3982.9009999999998</v>
      </c>
      <c r="K17" s="4">
        <f t="shared" si="6"/>
        <v>3.4234944717181193E-2</v>
      </c>
      <c r="L17" s="229">
        <f t="shared" si="7"/>
        <v>3.6729734439355878E-2</v>
      </c>
      <c r="M17" s="87">
        <f t="shared" si="8"/>
        <v>0.20965739391469168</v>
      </c>
      <c r="N17" s="83">
        <f t="shared" si="9"/>
        <v>7.2872608464375502E-2</v>
      </c>
      <c r="P17" s="49">
        <f t="shared" si="0"/>
        <v>2.2648104762546759</v>
      </c>
      <c r="Q17" s="254">
        <f t="shared" si="1"/>
        <v>2.1151171707387535</v>
      </c>
      <c r="R17" s="92">
        <f t="shared" si="10"/>
        <v>-6.6095290129296241E-2</v>
      </c>
    </row>
    <row r="18" spans="1:18" ht="20.100000000000001" customHeight="1" x14ac:dyDescent="0.25">
      <c r="A18" s="14" t="s">
        <v>153</v>
      </c>
      <c r="B18" s="25">
        <v>5134.0500000000011</v>
      </c>
      <c r="C18" s="223">
        <v>48201.960000000006</v>
      </c>
      <c r="D18" s="4">
        <f t="shared" si="2"/>
        <v>1.0754015456641546E-2</v>
      </c>
      <c r="E18" s="229">
        <f t="shared" si="3"/>
        <v>8.7498867961353977E-2</v>
      </c>
      <c r="F18" s="87">
        <f t="shared" si="4"/>
        <v>8.3886814503169997</v>
      </c>
      <c r="G18" s="83">
        <f t="shared" si="5"/>
        <v>7.1363903849808734</v>
      </c>
      <c r="I18" s="25">
        <v>1271.124</v>
      </c>
      <c r="J18" s="223">
        <v>3867.9559999999997</v>
      </c>
      <c r="K18" s="4">
        <f t="shared" si="6"/>
        <v>1.3216620573823196E-2</v>
      </c>
      <c r="L18" s="229">
        <f t="shared" si="7"/>
        <v>3.5669728347029764E-2</v>
      </c>
      <c r="M18" s="87">
        <f t="shared" si="8"/>
        <v>2.0429415226209238</v>
      </c>
      <c r="N18" s="83">
        <f t="shared" si="9"/>
        <v>1.698853927733776</v>
      </c>
      <c r="P18" s="49">
        <f t="shared" si="0"/>
        <v>2.4758699272504159</v>
      </c>
      <c r="Q18" s="254">
        <f t="shared" si="1"/>
        <v>0.80244786726514827</v>
      </c>
      <c r="R18" s="92">
        <f t="shared" si="10"/>
        <v>-0.67589255863844633</v>
      </c>
    </row>
    <row r="19" spans="1:18" ht="20.100000000000001" customHeight="1" x14ac:dyDescent="0.25">
      <c r="A19" s="14" t="s">
        <v>144</v>
      </c>
      <c r="B19" s="25">
        <v>14855.340000000002</v>
      </c>
      <c r="C19" s="223">
        <v>15536.220000000001</v>
      </c>
      <c r="D19" s="4">
        <f t="shared" si="2"/>
        <v>3.111667318660033E-2</v>
      </c>
      <c r="E19" s="229">
        <f t="shared" si="3"/>
        <v>2.8202207179926851E-2</v>
      </c>
      <c r="F19" s="87">
        <f t="shared" si="4"/>
        <v>4.5834023320906768E-2</v>
      </c>
      <c r="G19" s="83">
        <f t="shared" si="5"/>
        <v>-9.3662519421533974E-2</v>
      </c>
      <c r="I19" s="25">
        <v>3583.5970000000002</v>
      </c>
      <c r="J19" s="223">
        <v>3447.7829999999994</v>
      </c>
      <c r="K19" s="4">
        <f t="shared" si="6"/>
        <v>3.7260756494638669E-2</v>
      </c>
      <c r="L19" s="229">
        <f t="shared" si="7"/>
        <v>3.1794953978149521E-2</v>
      </c>
      <c r="M19" s="87">
        <f t="shared" si="8"/>
        <v>-3.7898792749296514E-2</v>
      </c>
      <c r="N19" s="83">
        <f t="shared" si="9"/>
        <v>-0.14669059435966109</v>
      </c>
      <c r="P19" s="49">
        <f t="shared" si="0"/>
        <v>2.4123291691741824</v>
      </c>
      <c r="Q19" s="254">
        <f t="shared" si="1"/>
        <v>2.2191903822165231</v>
      </c>
      <c r="R19" s="92">
        <f t="shared" si="10"/>
        <v>-8.0063197604071962E-2</v>
      </c>
    </row>
    <row r="20" spans="1:18" ht="20.100000000000001" customHeight="1" x14ac:dyDescent="0.25">
      <c r="A20" s="14" t="s">
        <v>157</v>
      </c>
      <c r="B20" s="25">
        <v>10940.850000000002</v>
      </c>
      <c r="C20" s="223">
        <v>12488.699999999997</v>
      </c>
      <c r="D20" s="4">
        <f t="shared" si="2"/>
        <v>2.2917203768719949E-2</v>
      </c>
      <c r="E20" s="229">
        <f t="shared" si="3"/>
        <v>2.267018005717944E-2</v>
      </c>
      <c r="F20" s="87">
        <f t="shared" si="4"/>
        <v>0.14147438270335436</v>
      </c>
      <c r="G20" s="83">
        <f t="shared" si="5"/>
        <v>-1.0778963875063854E-2</v>
      </c>
      <c r="I20" s="25">
        <v>2428.7379999999998</v>
      </c>
      <c r="J20" s="223">
        <v>2666.2709999999997</v>
      </c>
      <c r="K20" s="4">
        <f t="shared" si="6"/>
        <v>2.5253011208368495E-2</v>
      </c>
      <c r="L20" s="229">
        <f t="shared" si="7"/>
        <v>2.458796384177157E-2</v>
      </c>
      <c r="M20" s="87">
        <f t="shared" si="8"/>
        <v>9.7800997884498003E-2</v>
      </c>
      <c r="N20" s="83">
        <f t="shared" si="9"/>
        <v>-2.6335368923312303E-2</v>
      </c>
      <c r="P20" s="49">
        <f t="shared" si="0"/>
        <v>2.2198805394462031</v>
      </c>
      <c r="Q20" s="254">
        <f t="shared" si="1"/>
        <v>2.1349467918998775</v>
      </c>
      <c r="R20" s="92">
        <f t="shared" si="10"/>
        <v>-3.8260503678956614E-2</v>
      </c>
    </row>
    <row r="21" spans="1:18" ht="20.100000000000001" customHeight="1" x14ac:dyDescent="0.25">
      <c r="A21" s="14" t="s">
        <v>158</v>
      </c>
      <c r="B21" s="25">
        <v>6371.4700000000012</v>
      </c>
      <c r="C21" s="223">
        <v>8935.58</v>
      </c>
      <c r="D21" s="4">
        <f t="shared" si="2"/>
        <v>1.3345971866563028E-2</v>
      </c>
      <c r="E21" s="229">
        <f t="shared" si="3"/>
        <v>1.6220359806491589E-2</v>
      </c>
      <c r="F21" s="87">
        <f t="shared" si="4"/>
        <v>0.4024361725002234</v>
      </c>
      <c r="G21" s="83">
        <f t="shared" si="5"/>
        <v>0.21537494374089361</v>
      </c>
      <c r="I21" s="25">
        <v>1453.2769999999998</v>
      </c>
      <c r="J21" s="223">
        <v>2165.5100000000002</v>
      </c>
      <c r="K21" s="4">
        <f t="shared" si="6"/>
        <v>1.5110571980124715E-2</v>
      </c>
      <c r="L21" s="229">
        <f t="shared" si="7"/>
        <v>1.9970018643639287E-2</v>
      </c>
      <c r="M21" s="87">
        <f t="shared" si="8"/>
        <v>0.49008757449543378</v>
      </c>
      <c r="N21" s="83">
        <f t="shared" si="9"/>
        <v>0.32159250291162467</v>
      </c>
      <c r="P21" s="49">
        <f t="shared" si="0"/>
        <v>2.2809131958559008</v>
      </c>
      <c r="Q21" s="254">
        <f t="shared" si="1"/>
        <v>2.423468873872765</v>
      </c>
      <c r="R21" s="92">
        <f t="shared" si="10"/>
        <v>6.2499387646959934E-2</v>
      </c>
    </row>
    <row r="22" spans="1:18" ht="20.100000000000001" customHeight="1" x14ac:dyDescent="0.25">
      <c r="A22" s="14" t="s">
        <v>149</v>
      </c>
      <c r="B22" s="25">
        <v>8253.880000000001</v>
      </c>
      <c r="C22" s="223">
        <v>7753.2599999999993</v>
      </c>
      <c r="D22" s="4">
        <f t="shared" si="2"/>
        <v>1.7288953768908467E-2</v>
      </c>
      <c r="E22" s="229">
        <f t="shared" si="3"/>
        <v>1.4074147047340963E-2</v>
      </c>
      <c r="F22" s="87">
        <f t="shared" si="4"/>
        <v>-6.0652686978730205E-2</v>
      </c>
      <c r="G22" s="83">
        <f t="shared" si="5"/>
        <v>-0.18594570640525637</v>
      </c>
      <c r="I22" s="25">
        <v>1659.9459999999999</v>
      </c>
      <c r="J22" s="223">
        <v>1751.1460000000004</v>
      </c>
      <c r="K22" s="4">
        <f t="shared" si="6"/>
        <v>1.7259430594525407E-2</v>
      </c>
      <c r="L22" s="229">
        <f t="shared" si="7"/>
        <v>1.6148814028905136E-2</v>
      </c>
      <c r="M22" s="87">
        <f t="shared" si="8"/>
        <v>5.49415462912652E-2</v>
      </c>
      <c r="N22" s="83">
        <f t="shared" si="9"/>
        <v>-6.4348389683988316E-2</v>
      </c>
      <c r="P22" s="49">
        <f t="shared" si="0"/>
        <v>2.0111099264830599</v>
      </c>
      <c r="Q22" s="254">
        <f t="shared" si="1"/>
        <v>2.2585931595225759</v>
      </c>
      <c r="R22" s="92">
        <f t="shared" si="10"/>
        <v>0.12305803366616749</v>
      </c>
    </row>
    <row r="23" spans="1:18" ht="20.100000000000001" customHeight="1" x14ac:dyDescent="0.25">
      <c r="A23" s="14" t="s">
        <v>162</v>
      </c>
      <c r="B23" s="25">
        <v>5070.05</v>
      </c>
      <c r="C23" s="223">
        <v>3855.5199999999995</v>
      </c>
      <c r="D23" s="4">
        <f t="shared" si="2"/>
        <v>1.0619958135574344E-2</v>
      </c>
      <c r="E23" s="229">
        <f t="shared" si="3"/>
        <v>6.9987534822724927E-3</v>
      </c>
      <c r="F23" s="87">
        <f t="shared" si="4"/>
        <v>-0.23954990581946936</v>
      </c>
      <c r="G23" s="83">
        <f t="shared" si="5"/>
        <v>-0.34098106669287831</v>
      </c>
      <c r="I23" s="25">
        <v>1308.999</v>
      </c>
      <c r="J23" s="223">
        <v>1242.6450000000002</v>
      </c>
      <c r="K23" s="4">
        <f t="shared" si="6"/>
        <v>1.3610429127696423E-2</v>
      </c>
      <c r="L23" s="229">
        <f t="shared" si="7"/>
        <v>1.1459491675136638E-2</v>
      </c>
      <c r="M23" s="87">
        <f t="shared" si="8"/>
        <v>-5.0690642238840379E-2</v>
      </c>
      <c r="N23" s="83">
        <f t="shared" si="9"/>
        <v>-0.15803597611648804</v>
      </c>
      <c r="P23" s="49">
        <f t="shared" si="0"/>
        <v>2.5818266092050375</v>
      </c>
      <c r="Q23" s="254">
        <f t="shared" si="1"/>
        <v>3.2230282815288218</v>
      </c>
      <c r="R23" s="92">
        <f t="shared" si="10"/>
        <v>0.24835194975436978</v>
      </c>
    </row>
    <row r="24" spans="1:18" ht="20.100000000000001" customHeight="1" x14ac:dyDescent="0.25">
      <c r="A24" s="14" t="s">
        <v>156</v>
      </c>
      <c r="B24" s="25">
        <v>4403.2</v>
      </c>
      <c r="C24" s="223">
        <v>3803.41</v>
      </c>
      <c r="D24" s="4">
        <f t="shared" si="2"/>
        <v>9.2231436894233687E-3</v>
      </c>
      <c r="E24" s="229">
        <f t="shared" si="3"/>
        <v>6.9041605236154976E-3</v>
      </c>
      <c r="F24" s="87">
        <f t="shared" si="4"/>
        <v>-0.13621684229651163</v>
      </c>
      <c r="G24" s="83">
        <f t="shared" si="5"/>
        <v>-0.25143088342721615</v>
      </c>
      <c r="I24" s="25">
        <v>1120.5059999999999</v>
      </c>
      <c r="J24" s="223">
        <v>1056.7660000000001</v>
      </c>
      <c r="K24" s="4">
        <f t="shared" si="6"/>
        <v>1.1650557028812555E-2</v>
      </c>
      <c r="L24" s="229">
        <f t="shared" si="7"/>
        <v>9.7453425391543381E-3</v>
      </c>
      <c r="M24" s="87">
        <f t="shared" si="8"/>
        <v>-5.688501444882918E-2</v>
      </c>
      <c r="N24" s="83">
        <f t="shared" si="9"/>
        <v>-0.16352990547546378</v>
      </c>
      <c r="P24" s="49">
        <f t="shared" si="0"/>
        <v>2.5447538154069766</v>
      </c>
      <c r="Q24" s="254">
        <f t="shared" si="1"/>
        <v>2.7784698467953763</v>
      </c>
      <c r="R24" s="92">
        <f t="shared" si="10"/>
        <v>9.1842295303139976E-2</v>
      </c>
    </row>
    <row r="25" spans="1:18" ht="20.100000000000001" customHeight="1" x14ac:dyDescent="0.25">
      <c r="A25" s="14" t="s">
        <v>164</v>
      </c>
      <c r="B25" s="25">
        <v>13956.109999999997</v>
      </c>
      <c r="C25" s="223">
        <v>13803.680000000002</v>
      </c>
      <c r="D25" s="4">
        <f t="shared" si="2"/>
        <v>2.9233104986236907E-2</v>
      </c>
      <c r="E25" s="229">
        <f t="shared" si="3"/>
        <v>2.5057204597090713E-2</v>
      </c>
      <c r="F25" s="87">
        <f t="shared" si="4"/>
        <v>-1.092209791983546E-2</v>
      </c>
      <c r="G25" s="83">
        <f t="shared" si="5"/>
        <v>-0.14284833551250301</v>
      </c>
      <c r="I25" s="25">
        <v>800.37400000000002</v>
      </c>
      <c r="J25" s="223">
        <v>983.7379999999996</v>
      </c>
      <c r="K25" s="4">
        <f t="shared" si="6"/>
        <v>8.3219571616562713E-3</v>
      </c>
      <c r="L25" s="229">
        <f t="shared" si="7"/>
        <v>9.0718889316864903E-3</v>
      </c>
      <c r="M25" s="87">
        <f t="shared" si="8"/>
        <v>0.22909789673327666</v>
      </c>
      <c r="N25" s="83">
        <f t="shared" si="9"/>
        <v>9.0114831819317412E-2</v>
      </c>
      <c r="P25" s="49">
        <f t="shared" si="0"/>
        <v>0.57349361677430188</v>
      </c>
      <c r="Q25" s="254">
        <f t="shared" si="1"/>
        <v>0.71266357956718751</v>
      </c>
      <c r="R25" s="92">
        <f t="shared" si="10"/>
        <v>0.24267046523667915</v>
      </c>
    </row>
    <row r="26" spans="1:18" ht="20.100000000000001" customHeight="1" x14ac:dyDescent="0.25">
      <c r="A26" s="14" t="s">
        <v>159</v>
      </c>
      <c r="B26" s="25">
        <v>2734.9199999999996</v>
      </c>
      <c r="C26" s="223">
        <v>2777.4399999999987</v>
      </c>
      <c r="D26" s="4">
        <f t="shared" si="2"/>
        <v>5.7286882583297959E-3</v>
      </c>
      <c r="E26" s="229">
        <f t="shared" si="3"/>
        <v>5.0417629455437674E-3</v>
      </c>
      <c r="F26" s="87">
        <f t="shared" si="4"/>
        <v>1.5547072674885948E-2</v>
      </c>
      <c r="G26" s="83">
        <f t="shared" si="5"/>
        <v>-0.11990970389900431</v>
      </c>
      <c r="I26" s="25">
        <v>769.97500000000014</v>
      </c>
      <c r="J26" s="223">
        <v>826.56100000000004</v>
      </c>
      <c r="K26" s="4">
        <f t="shared" si="6"/>
        <v>8.0058809575851899E-3</v>
      </c>
      <c r="L26" s="229">
        <f t="shared" si="7"/>
        <v>7.6224254702611073E-3</v>
      </c>
      <c r="M26" s="87">
        <f t="shared" si="8"/>
        <v>7.3490697749926795E-2</v>
      </c>
      <c r="N26" s="83">
        <f t="shared" si="9"/>
        <v>-4.7896726088685691E-2</v>
      </c>
      <c r="P26" s="49">
        <f t="shared" si="0"/>
        <v>2.8153474324660328</v>
      </c>
      <c r="Q26" s="254">
        <f t="shared" si="1"/>
        <v>2.9759814793478903</v>
      </c>
      <c r="R26" s="92">
        <f t="shared" si="10"/>
        <v>5.7056562550489229E-2</v>
      </c>
    </row>
    <row r="27" spans="1:18" ht="20.100000000000001" customHeight="1" x14ac:dyDescent="0.25">
      <c r="A27" s="14" t="s">
        <v>166</v>
      </c>
      <c r="B27" s="25">
        <v>11339.22</v>
      </c>
      <c r="C27" s="223">
        <v>14186.960000000003</v>
      </c>
      <c r="D27" s="4">
        <f t="shared" si="2"/>
        <v>2.3751647752994015E-2</v>
      </c>
      <c r="E27" s="229">
        <f t="shared" si="3"/>
        <v>2.57529556850595E-2</v>
      </c>
      <c r="F27" s="87">
        <f t="shared" si="4"/>
        <v>0.25114073102029977</v>
      </c>
      <c r="G27" s="83">
        <f t="shared" si="5"/>
        <v>8.4259751276128184E-2</v>
      </c>
      <c r="I27" s="25">
        <v>737.77300000000014</v>
      </c>
      <c r="J27" s="223">
        <v>807.64499999999998</v>
      </c>
      <c r="K27" s="4">
        <f t="shared" si="6"/>
        <v>7.6710579067119037E-3</v>
      </c>
      <c r="L27" s="229">
        <f t="shared" si="7"/>
        <v>7.4479848661248614E-3</v>
      </c>
      <c r="M27" s="87">
        <f t="shared" si="8"/>
        <v>9.4706637407440813E-2</v>
      </c>
      <c r="N27" s="83">
        <f t="shared" si="9"/>
        <v>-2.9079827489225607E-2</v>
      </c>
      <c r="P27" s="49">
        <f t="shared" si="0"/>
        <v>0.65063822732075061</v>
      </c>
      <c r="Q27" s="254">
        <f t="shared" si="1"/>
        <v>0.56928686624900604</v>
      </c>
      <c r="R27" s="92">
        <f t="shared" si="10"/>
        <v>-0.12503317151643489</v>
      </c>
    </row>
    <row r="28" spans="1:18" ht="20.100000000000001" customHeight="1" x14ac:dyDescent="0.25">
      <c r="A28" s="14" t="s">
        <v>165</v>
      </c>
      <c r="B28" s="25">
        <v>4082.1000000000004</v>
      </c>
      <c r="C28" s="223">
        <v>3171.6699999999996</v>
      </c>
      <c r="D28" s="4">
        <f t="shared" si="2"/>
        <v>8.550552973881527E-3</v>
      </c>
      <c r="E28" s="229">
        <f t="shared" si="3"/>
        <v>5.7573910800927499E-3</v>
      </c>
      <c r="F28" s="87">
        <f t="shared" si="4"/>
        <v>-0.22302981308640177</v>
      </c>
      <c r="G28" s="83">
        <f t="shared" si="5"/>
        <v>-0.32666447448729391</v>
      </c>
      <c r="I28" s="25">
        <v>1042.2899999999997</v>
      </c>
      <c r="J28" s="223">
        <v>735.03399999999999</v>
      </c>
      <c r="K28" s="4">
        <f t="shared" si="6"/>
        <v>1.0837299475023817E-2</v>
      </c>
      <c r="L28" s="229">
        <f t="shared" si="7"/>
        <v>6.778376772080829E-3</v>
      </c>
      <c r="M28" s="87">
        <f t="shared" si="8"/>
        <v>-0.29478935804814382</v>
      </c>
      <c r="N28" s="83">
        <f t="shared" si="9"/>
        <v>-0.37453266953611319</v>
      </c>
      <c r="P28" s="49">
        <f t="shared" si="0"/>
        <v>2.5533181450723887</v>
      </c>
      <c r="Q28" s="254">
        <f t="shared" si="1"/>
        <v>2.3174983526028878</v>
      </c>
      <c r="R28" s="92">
        <f t="shared" si="10"/>
        <v>-9.2358170455415459E-2</v>
      </c>
    </row>
    <row r="29" spans="1:18" ht="20.100000000000001" customHeight="1" x14ac:dyDescent="0.25">
      <c r="A29" s="14" t="s">
        <v>161</v>
      </c>
      <c r="B29" s="25">
        <v>2273.1899999999996</v>
      </c>
      <c r="C29" s="223">
        <v>2629.3700000000003</v>
      </c>
      <c r="D29" s="4">
        <f t="shared" si="2"/>
        <v>4.7615275261991968E-3</v>
      </c>
      <c r="E29" s="229">
        <f t="shared" si="3"/>
        <v>4.7729780791392158E-3</v>
      </c>
      <c r="F29" s="87">
        <f>(C29-B29)/B29</f>
        <v>0.15668729846603266</v>
      </c>
      <c r="G29" s="83">
        <f>(E29-D29)/D29</f>
        <v>2.4048066249780023E-3</v>
      </c>
      <c r="I29" s="25">
        <v>587.09500000000003</v>
      </c>
      <c r="J29" s="223">
        <v>699.24599999999998</v>
      </c>
      <c r="K29" s="4">
        <f t="shared" si="6"/>
        <v>6.104370506566416E-3</v>
      </c>
      <c r="L29" s="229">
        <f t="shared" si="7"/>
        <v>6.4483450348833274E-3</v>
      </c>
      <c r="M29" s="87">
        <f>(J29-I29)/I29</f>
        <v>0.19102700585084176</v>
      </c>
      <c r="N29" s="83">
        <f>(L29-K29)/K29</f>
        <v>5.6348894279418513E-2</v>
      </c>
      <c r="P29" s="49">
        <f t="shared" si="0"/>
        <v>2.5826921638754357</v>
      </c>
      <c r="Q29" s="254">
        <f t="shared" si="1"/>
        <v>2.6593670727208414</v>
      </c>
      <c r="R29" s="92">
        <f>(Q29-P29)/P29</f>
        <v>2.9687978272389955E-2</v>
      </c>
    </row>
    <row r="30" spans="1:18" ht="20.100000000000001" customHeight="1" x14ac:dyDescent="0.25">
      <c r="A30" s="14" t="s">
        <v>163</v>
      </c>
      <c r="B30" s="25">
        <v>5359.84</v>
      </c>
      <c r="C30" s="223">
        <v>4861.1499999999996</v>
      </c>
      <c r="D30" s="4">
        <f t="shared" si="2"/>
        <v>1.1226965496075342E-2</v>
      </c>
      <c r="E30" s="229">
        <f t="shared" si="3"/>
        <v>8.8242287656007303E-3</v>
      </c>
      <c r="F30" s="87">
        <f t="shared" si="4"/>
        <v>-9.3041956476312818E-2</v>
      </c>
      <c r="G30" s="83">
        <f t="shared" si="5"/>
        <v>-0.21401479601184728</v>
      </c>
      <c r="I30" s="25">
        <v>816.50999999999988</v>
      </c>
      <c r="J30" s="223">
        <v>698.41300000000001</v>
      </c>
      <c r="K30" s="4">
        <f t="shared" si="6"/>
        <v>8.4897326025882413E-3</v>
      </c>
      <c r="L30" s="229">
        <f t="shared" si="7"/>
        <v>6.4406632298904384E-3</v>
      </c>
      <c r="M30" s="87">
        <f t="shared" si="8"/>
        <v>-0.14463631798753215</v>
      </c>
      <c r="N30" s="83">
        <f t="shared" si="9"/>
        <v>-0.24135852901575591</v>
      </c>
      <c r="P30" s="49">
        <f t="shared" si="0"/>
        <v>1.5233850264186988</v>
      </c>
      <c r="Q30" s="254">
        <f t="shared" si="1"/>
        <v>1.4367238204951505</v>
      </c>
      <c r="R30" s="92">
        <f t="shared" si="10"/>
        <v>-5.6887263837218316E-2</v>
      </c>
    </row>
    <row r="31" spans="1:18" ht="20.100000000000001" customHeight="1" x14ac:dyDescent="0.25">
      <c r="A31" s="14" t="s">
        <v>177</v>
      </c>
      <c r="B31" s="25">
        <v>8082.2000000000016</v>
      </c>
      <c r="C31" s="223">
        <v>7090.1399999999994</v>
      </c>
      <c r="D31" s="4">
        <f t="shared" si="2"/>
        <v>1.6929345005145705E-2</v>
      </c>
      <c r="E31" s="229">
        <f t="shared" si="3"/>
        <v>1.2870414889508937E-2</v>
      </c>
      <c r="F31" s="87">
        <f t="shared" si="4"/>
        <v>-0.12274628195293386</v>
      </c>
      <c r="G31" s="83">
        <f t="shared" si="5"/>
        <v>-0.23975706764810151</v>
      </c>
      <c r="I31" s="25">
        <v>767.96799999999985</v>
      </c>
      <c r="J31" s="223">
        <v>694.73300000000006</v>
      </c>
      <c r="K31" s="4">
        <f t="shared" si="6"/>
        <v>7.9850130033244978E-3</v>
      </c>
      <c r="L31" s="229">
        <f t="shared" si="7"/>
        <v>6.4067268044716722E-3</v>
      </c>
      <c r="M31" s="87">
        <f t="shared" si="8"/>
        <v>-9.5362046335263712E-2</v>
      </c>
      <c r="N31" s="83">
        <f t="shared" si="9"/>
        <v>-0.1976560586934196</v>
      </c>
      <c r="P31" s="49">
        <f t="shared" si="0"/>
        <v>0.95019672861349591</v>
      </c>
      <c r="Q31" s="254">
        <f t="shared" si="1"/>
        <v>0.97985794356669986</v>
      </c>
      <c r="R31" s="92">
        <f t="shared" si="10"/>
        <v>3.121586726201939E-2</v>
      </c>
    </row>
    <row r="32" spans="1:18" ht="20.100000000000001" customHeight="1" thickBot="1" x14ac:dyDescent="0.3">
      <c r="A32" s="14" t="s">
        <v>18</v>
      </c>
      <c r="B32" s="25">
        <f>B33-SUM(B7:B31)</f>
        <v>21963.040000000095</v>
      </c>
      <c r="C32" s="223">
        <f>C33-SUM(C7:C31)</f>
        <v>23577.020000000251</v>
      </c>
      <c r="D32" s="4">
        <f t="shared" si="2"/>
        <v>4.6004786013933936E-2</v>
      </c>
      <c r="E32" s="229">
        <f t="shared" si="3"/>
        <v>4.2798312763676495E-2</v>
      </c>
      <c r="F32" s="87">
        <f t="shared" si="4"/>
        <v>7.3486184061958129E-2</v>
      </c>
      <c r="G32" s="83">
        <f t="shared" si="5"/>
        <v>-6.9698688507892723E-2</v>
      </c>
      <c r="I32" s="25">
        <f>I33-SUM(I7:I31)</f>
        <v>5496.7210000000923</v>
      </c>
      <c r="J32" s="223">
        <f>J33-SUM(J7:J31)</f>
        <v>5732.3889999999956</v>
      </c>
      <c r="K32" s="4">
        <f t="shared" si="6"/>
        <v>5.715262701134368E-2</v>
      </c>
      <c r="L32" s="229">
        <f t="shared" si="7"/>
        <v>5.2863258633113058E-2</v>
      </c>
      <c r="M32" s="87">
        <f t="shared" si="8"/>
        <v>4.2874288143767765E-2</v>
      </c>
      <c r="N32" s="83">
        <f t="shared" si="9"/>
        <v>-7.5051114927390236E-2</v>
      </c>
      <c r="P32" s="49">
        <f t="shared" si="0"/>
        <v>2.5027141051512309</v>
      </c>
      <c r="Q32" s="254">
        <f t="shared" si="1"/>
        <v>2.431345861351407</v>
      </c>
      <c r="R32" s="92">
        <f t="shared" si="10"/>
        <v>-2.8516338982918478E-2</v>
      </c>
    </row>
    <row r="33" spans="1:18" ht="26.25" customHeight="1" thickBot="1" x14ac:dyDescent="0.3">
      <c r="A33" s="18" t="s">
        <v>19</v>
      </c>
      <c r="B33" s="23">
        <v>477407.72000000015</v>
      </c>
      <c r="C33" s="242">
        <v>550886.67000000027</v>
      </c>
      <c r="D33" s="20">
        <f>SUM(D7:D32)</f>
        <v>1</v>
      </c>
      <c r="E33" s="243">
        <f>SUM(E7:E32)</f>
        <v>1</v>
      </c>
      <c r="F33" s="97">
        <f t="shared" si="4"/>
        <v>0.15391236237235567</v>
      </c>
      <c r="G33" s="99">
        <f t="shared" si="5"/>
        <v>0</v>
      </c>
      <c r="H33" s="2"/>
      <c r="I33" s="23">
        <v>96176.174000000043</v>
      </c>
      <c r="J33" s="242">
        <v>108438.05599999997</v>
      </c>
      <c r="K33" s="20">
        <f>SUM(K7:K32)</f>
        <v>1.0000000000000004</v>
      </c>
      <c r="L33" s="243">
        <f>SUM(L7:L32)</f>
        <v>1.0000000000000002</v>
      </c>
      <c r="M33" s="97">
        <f t="shared" si="8"/>
        <v>0.12749396747680897</v>
      </c>
      <c r="N33" s="99">
        <v>0</v>
      </c>
      <c r="P33" s="40">
        <f t="shared" si="0"/>
        <v>2.0145500370207672</v>
      </c>
      <c r="Q33" s="244">
        <f t="shared" si="1"/>
        <v>1.9684276622630914</v>
      </c>
      <c r="R33" s="98">
        <f t="shared" si="10"/>
        <v>-2.2894628532475772E-2</v>
      </c>
    </row>
    <row r="35" spans="1:18" ht="15.75" thickBot="1" x14ac:dyDescent="0.3"/>
    <row r="36" spans="1:18" x14ac:dyDescent="0.25">
      <c r="A36" s="394" t="s">
        <v>2</v>
      </c>
      <c r="B36" s="378" t="s">
        <v>1</v>
      </c>
      <c r="C36" s="374"/>
      <c r="D36" s="378" t="s">
        <v>13</v>
      </c>
      <c r="E36" s="374"/>
      <c r="F36" s="397" t="s">
        <v>136</v>
      </c>
      <c r="G36" s="393"/>
      <c r="I36" s="398" t="s">
        <v>20</v>
      </c>
      <c r="J36" s="399"/>
      <c r="K36" s="378" t="s">
        <v>13</v>
      </c>
      <c r="L36" s="380"/>
      <c r="M36" s="392" t="s">
        <v>46</v>
      </c>
      <c r="N36" s="393"/>
      <c r="P36" s="373" t="s">
        <v>23</v>
      </c>
      <c r="Q36" s="374"/>
      <c r="R36" s="208" t="s">
        <v>0</v>
      </c>
    </row>
    <row r="37" spans="1:18" x14ac:dyDescent="0.25">
      <c r="A37" s="395"/>
      <c r="B37" s="381" t="str">
        <f>B5</f>
        <v>jan-mar</v>
      </c>
      <c r="C37" s="382"/>
      <c r="D37" s="381" t="str">
        <f>B5</f>
        <v>jan-mar</v>
      </c>
      <c r="E37" s="382"/>
      <c r="F37" s="381" t="str">
        <f>B5</f>
        <v>jan-mar</v>
      </c>
      <c r="G37" s="383"/>
      <c r="I37" s="371" t="str">
        <f>B5</f>
        <v>jan-mar</v>
      </c>
      <c r="J37" s="382"/>
      <c r="K37" s="381" t="str">
        <f>B5</f>
        <v>jan-mar</v>
      </c>
      <c r="L37" s="372"/>
      <c r="M37" s="382" t="str">
        <f>B5</f>
        <v>jan-mar</v>
      </c>
      <c r="N37" s="383"/>
      <c r="P37" s="371" t="str">
        <f>B5</f>
        <v>jan-mar</v>
      </c>
      <c r="Q37" s="372"/>
      <c r="R37" s="209" t="str">
        <f>R5</f>
        <v>2018/2017</v>
      </c>
    </row>
    <row r="38" spans="1:18" ht="19.5" customHeight="1" thickBot="1" x14ac:dyDescent="0.3">
      <c r="A38" s="396"/>
      <c r="B38" s="148">
        <f>B6</f>
        <v>2017</v>
      </c>
      <c r="C38" s="213">
        <f>C6</f>
        <v>2018</v>
      </c>
      <c r="D38" s="148">
        <f>B6</f>
        <v>2017</v>
      </c>
      <c r="E38" s="213">
        <f>C6</f>
        <v>2018</v>
      </c>
      <c r="F38" s="148" t="s">
        <v>1</v>
      </c>
      <c r="G38" s="212" t="s">
        <v>15</v>
      </c>
      <c r="I38" s="36">
        <f>B6</f>
        <v>2017</v>
      </c>
      <c r="J38" s="213">
        <f>C6</f>
        <v>2018</v>
      </c>
      <c r="K38" s="148">
        <f>B6</f>
        <v>2017</v>
      </c>
      <c r="L38" s="213">
        <f>C6</f>
        <v>2018</v>
      </c>
      <c r="M38" s="37">
        <v>1000</v>
      </c>
      <c r="N38" s="212" t="s">
        <v>15</v>
      </c>
      <c r="P38" s="36">
        <f>B6</f>
        <v>2017</v>
      </c>
      <c r="Q38" s="213">
        <f>C6</f>
        <v>2018</v>
      </c>
      <c r="R38" s="210" t="s">
        <v>24</v>
      </c>
    </row>
    <row r="39" spans="1:18" ht="20.100000000000001" customHeight="1" x14ac:dyDescent="0.25">
      <c r="A39" s="57" t="s">
        <v>145</v>
      </c>
      <c r="B39" s="59">
        <v>53840.729999999996</v>
      </c>
      <c r="C39" s="245">
        <v>50376.159999999974</v>
      </c>
      <c r="D39" s="4">
        <f t="shared" ref="D39:D61" si="11">B39/$B$62</f>
        <v>0.25663900224074648</v>
      </c>
      <c r="E39" s="247">
        <f t="shared" ref="E39:E61" si="12">C39/$C$62</f>
        <v>0.17824568182135817</v>
      </c>
      <c r="F39" s="87">
        <f>(C39-B39)/B39</f>
        <v>-6.4348496017792134E-2</v>
      </c>
      <c r="G39" s="101">
        <f>(E39-D39)/D39</f>
        <v>-0.30546144481129783</v>
      </c>
      <c r="I39" s="59">
        <v>8044.8430000000026</v>
      </c>
      <c r="J39" s="245">
        <v>8398.982</v>
      </c>
      <c r="K39" s="4">
        <f t="shared" ref="K39:K61" si="13">I39/$I$62</f>
        <v>0.20070032182781217</v>
      </c>
      <c r="L39" s="247">
        <f t="shared" ref="L39:L61" si="14">J39/$J$62</f>
        <v>0.17373706391469104</v>
      </c>
      <c r="M39" s="87">
        <f>(J39-I39)/I39</f>
        <v>4.4020622900906491E-2</v>
      </c>
      <c r="N39" s="101">
        <f>(L39-K39)/K39</f>
        <v>-0.13434586286440461</v>
      </c>
      <c r="P39" s="49">
        <f t="shared" ref="P39:P62" si="15">(I39/B39)*10</f>
        <v>1.494192779332673</v>
      </c>
      <c r="Q39" s="253">
        <f t="shared" ref="Q39:Q62" si="16">(J39/C39)*10</f>
        <v>1.6672533198242987</v>
      </c>
      <c r="R39" s="104">
        <f t="shared" si="10"/>
        <v>0.11582209664332395</v>
      </c>
    </row>
    <row r="40" spans="1:18" ht="20.100000000000001" customHeight="1" x14ac:dyDescent="0.25">
      <c r="A40" s="57" t="s">
        <v>142</v>
      </c>
      <c r="B40" s="25">
        <v>46097.019999999982</v>
      </c>
      <c r="C40" s="223">
        <v>54481.51999999999</v>
      </c>
      <c r="D40" s="4">
        <f t="shared" si="11"/>
        <v>0.21972757834211629</v>
      </c>
      <c r="E40" s="229">
        <f t="shared" si="12"/>
        <v>0.19277165387484801</v>
      </c>
      <c r="F40" s="87">
        <f t="shared" ref="F40:F62" si="17">(C40-B40)/B40</f>
        <v>0.18188811337479105</v>
      </c>
      <c r="G40" s="83">
        <f t="shared" ref="G40:G61" si="18">(E40-D40)/D40</f>
        <v>-0.12267884018317374</v>
      </c>
      <c r="I40" s="25">
        <v>7168.9720000000007</v>
      </c>
      <c r="J40" s="223">
        <v>8103.1889999999985</v>
      </c>
      <c r="K40" s="4">
        <f t="shared" si="13"/>
        <v>0.17884935573939403</v>
      </c>
      <c r="L40" s="229">
        <f t="shared" si="14"/>
        <v>0.16761844056884767</v>
      </c>
      <c r="M40" s="87">
        <f t="shared" ref="M40:M62" si="19">(J40-I40)/I40</f>
        <v>0.13031394180365019</v>
      </c>
      <c r="N40" s="83">
        <f t="shared" ref="N40:N61" si="20">(L40-K40)/K40</f>
        <v>-6.2795390702503937E-2</v>
      </c>
      <c r="P40" s="49">
        <f t="shared" si="15"/>
        <v>1.5551920709841989</v>
      </c>
      <c r="Q40" s="254">
        <f t="shared" si="16"/>
        <v>1.4873279967225583</v>
      </c>
      <c r="R40" s="92">
        <f t="shared" si="10"/>
        <v>-4.3637101505213403E-2</v>
      </c>
    </row>
    <row r="41" spans="1:18" ht="20.100000000000001" customHeight="1" x14ac:dyDescent="0.25">
      <c r="A41" s="57" t="s">
        <v>148</v>
      </c>
      <c r="B41" s="25">
        <v>22258.200000000008</v>
      </c>
      <c r="C41" s="223">
        <v>27983.03999999999</v>
      </c>
      <c r="D41" s="4">
        <f t="shared" si="11"/>
        <v>0.10609667141725206</v>
      </c>
      <c r="E41" s="229">
        <f t="shared" si="12"/>
        <v>9.9012232060449609E-2</v>
      </c>
      <c r="F41" s="87">
        <f t="shared" si="17"/>
        <v>0.25720139094805422</v>
      </c>
      <c r="G41" s="83">
        <f t="shared" si="18"/>
        <v>-6.677343654770368E-2</v>
      </c>
      <c r="I41" s="25">
        <v>4881.5129999999999</v>
      </c>
      <c r="J41" s="223">
        <v>6345.3379999999997</v>
      </c>
      <c r="K41" s="4">
        <f t="shared" si="13"/>
        <v>0.12178251708661668</v>
      </c>
      <c r="L41" s="229">
        <f t="shared" si="14"/>
        <v>0.13125643008477908</v>
      </c>
      <c r="M41" s="87">
        <f t="shared" si="19"/>
        <v>0.29987116699269262</v>
      </c>
      <c r="N41" s="83">
        <f t="shared" si="20"/>
        <v>7.7793703273715126E-2</v>
      </c>
      <c r="P41" s="49">
        <f t="shared" si="15"/>
        <v>2.1931301722511245</v>
      </c>
      <c r="Q41" s="254">
        <f t="shared" si="16"/>
        <v>2.2675656397589403</v>
      </c>
      <c r="R41" s="92">
        <f t="shared" si="10"/>
        <v>3.3940287015162447E-2</v>
      </c>
    </row>
    <row r="42" spans="1:18" ht="20.100000000000001" customHeight="1" x14ac:dyDescent="0.25">
      <c r="A42" s="57" t="s">
        <v>152</v>
      </c>
      <c r="B42" s="25">
        <v>15520.710000000006</v>
      </c>
      <c r="C42" s="223">
        <v>28795.339999999986</v>
      </c>
      <c r="D42" s="4">
        <f t="shared" si="11"/>
        <v>7.3981529010991823E-2</v>
      </c>
      <c r="E42" s="229">
        <f t="shared" si="12"/>
        <v>0.10188638855319317</v>
      </c>
      <c r="F42" s="87">
        <f t="shared" si="17"/>
        <v>0.85528497085506872</v>
      </c>
      <c r="G42" s="83">
        <f t="shared" si="18"/>
        <v>0.37718684535508007</v>
      </c>
      <c r="I42" s="25">
        <v>3240.2889999999998</v>
      </c>
      <c r="J42" s="223">
        <v>5726.1820000000007</v>
      </c>
      <c r="K42" s="4">
        <f t="shared" si="13"/>
        <v>8.0837754710081908E-2</v>
      </c>
      <c r="L42" s="229">
        <f t="shared" si="14"/>
        <v>0.11844888441493905</v>
      </c>
      <c r="M42" s="87">
        <f t="shared" si="19"/>
        <v>0.76718249514163739</v>
      </c>
      <c r="N42" s="83">
        <f t="shared" si="20"/>
        <v>0.46526687733654187</v>
      </c>
      <c r="P42" s="49">
        <f t="shared" si="15"/>
        <v>2.0877195695300008</v>
      </c>
      <c r="Q42" s="254">
        <f t="shared" si="16"/>
        <v>1.9885794020838108</v>
      </c>
      <c r="R42" s="92">
        <f t="shared" si="10"/>
        <v>-4.7487300925434649E-2</v>
      </c>
    </row>
    <row r="43" spans="1:18" ht="20.100000000000001" customHeight="1" x14ac:dyDescent="0.25">
      <c r="A43" s="57" t="s">
        <v>155</v>
      </c>
      <c r="B43" s="25">
        <v>14538.020000000002</v>
      </c>
      <c r="C43" s="223">
        <v>18830.64</v>
      </c>
      <c r="D43" s="4">
        <f t="shared" si="11"/>
        <v>6.9297406393932948E-2</v>
      </c>
      <c r="E43" s="229">
        <f t="shared" si="12"/>
        <v>6.6628346938959651E-2</v>
      </c>
      <c r="F43" s="87">
        <f t="shared" si="17"/>
        <v>0.29526854413462056</v>
      </c>
      <c r="G43" s="83">
        <f t="shared" si="18"/>
        <v>-3.8516007941200164E-2</v>
      </c>
      <c r="I43" s="25">
        <v>3292.5860000000007</v>
      </c>
      <c r="J43" s="223">
        <v>3982.9009999999998</v>
      </c>
      <c r="K43" s="4">
        <f t="shared" si="13"/>
        <v>8.2142444525735145E-2</v>
      </c>
      <c r="L43" s="229">
        <f t="shared" si="14"/>
        <v>8.2388261530133872E-2</v>
      </c>
      <c r="M43" s="87">
        <f t="shared" si="19"/>
        <v>0.20965739391469168</v>
      </c>
      <c r="N43" s="83">
        <f t="shared" si="20"/>
        <v>2.9925698683305265E-3</v>
      </c>
      <c r="P43" s="49">
        <f t="shared" si="15"/>
        <v>2.2648104762546759</v>
      </c>
      <c r="Q43" s="254">
        <f t="shared" si="16"/>
        <v>2.1151171707387535</v>
      </c>
      <c r="R43" s="92">
        <f t="shared" si="10"/>
        <v>-6.6095290129296241E-2</v>
      </c>
    </row>
    <row r="44" spans="1:18" ht="20.100000000000001" customHeight="1" x14ac:dyDescent="0.25">
      <c r="A44" s="57" t="s">
        <v>153</v>
      </c>
      <c r="B44" s="25">
        <v>5134.05</v>
      </c>
      <c r="C44" s="223">
        <v>48201.960000000006</v>
      </c>
      <c r="D44" s="4">
        <f t="shared" si="11"/>
        <v>2.4472132332791635E-2</v>
      </c>
      <c r="E44" s="229">
        <f t="shared" si="12"/>
        <v>0.17055272226636248</v>
      </c>
      <c r="F44" s="87">
        <f t="shared" si="17"/>
        <v>8.3886814503170015</v>
      </c>
      <c r="G44" s="83">
        <f t="shared" si="18"/>
        <v>5.9692628311685354</v>
      </c>
      <c r="I44" s="25">
        <v>1271.124</v>
      </c>
      <c r="J44" s="223">
        <v>3867.9559999999997</v>
      </c>
      <c r="K44" s="4">
        <f t="shared" si="13"/>
        <v>3.1711618969202486E-2</v>
      </c>
      <c r="L44" s="229">
        <f t="shared" si="14"/>
        <v>8.0010567803480551E-2</v>
      </c>
      <c r="M44" s="87">
        <f t="shared" si="19"/>
        <v>2.0429415226209238</v>
      </c>
      <c r="N44" s="83">
        <f t="shared" si="20"/>
        <v>1.523067897642967</v>
      </c>
      <c r="P44" s="49">
        <f t="shared" si="15"/>
        <v>2.4758699272504163</v>
      </c>
      <c r="Q44" s="254">
        <f t="shared" si="16"/>
        <v>0.80244786726514827</v>
      </c>
      <c r="R44" s="92">
        <f t="shared" si="10"/>
        <v>-0.67589255863844644</v>
      </c>
    </row>
    <row r="45" spans="1:18" ht="20.100000000000001" customHeight="1" x14ac:dyDescent="0.25">
      <c r="A45" s="57" t="s">
        <v>144</v>
      </c>
      <c r="B45" s="25">
        <v>14855.34</v>
      </c>
      <c r="C45" s="223">
        <v>15536.220000000001</v>
      </c>
      <c r="D45" s="4">
        <f t="shared" si="11"/>
        <v>7.0809954388565147E-2</v>
      </c>
      <c r="E45" s="229">
        <f t="shared" si="12"/>
        <v>5.4971719297910414E-2</v>
      </c>
      <c r="F45" s="87">
        <f t="shared" si="17"/>
        <v>4.5834023320906893E-2</v>
      </c>
      <c r="G45" s="83">
        <f t="shared" si="18"/>
        <v>-0.22367243740538822</v>
      </c>
      <c r="I45" s="25">
        <v>3583.5969999999998</v>
      </c>
      <c r="J45" s="223">
        <v>3447.7829999999994</v>
      </c>
      <c r="K45" s="4">
        <f t="shared" si="13"/>
        <v>8.9402499365268159E-2</v>
      </c>
      <c r="L45" s="229">
        <f t="shared" si="14"/>
        <v>7.1319083126381883E-2</v>
      </c>
      <c r="M45" s="87">
        <f t="shared" si="19"/>
        <v>-3.7898792749296396E-2</v>
      </c>
      <c r="N45" s="83">
        <f t="shared" si="20"/>
        <v>-0.20226969455298557</v>
      </c>
      <c r="P45" s="49">
        <f t="shared" si="15"/>
        <v>2.4123291691741819</v>
      </c>
      <c r="Q45" s="254">
        <f t="shared" si="16"/>
        <v>2.2191903822165231</v>
      </c>
      <c r="R45" s="92">
        <f t="shared" si="10"/>
        <v>-8.0063197604071781E-2</v>
      </c>
    </row>
    <row r="46" spans="1:18" ht="20.100000000000001" customHeight="1" x14ac:dyDescent="0.25">
      <c r="A46" s="57" t="s">
        <v>157</v>
      </c>
      <c r="B46" s="25">
        <v>10940.849999999995</v>
      </c>
      <c r="C46" s="223">
        <v>12488.699999999997</v>
      </c>
      <c r="D46" s="4">
        <f t="shared" si="11"/>
        <v>5.2151017039807408E-2</v>
      </c>
      <c r="E46" s="229">
        <f t="shared" si="12"/>
        <v>4.4188696529517062E-2</v>
      </c>
      <c r="F46" s="87">
        <f t="shared" si="17"/>
        <v>0.14147438270335513</v>
      </c>
      <c r="G46" s="83">
        <f t="shared" si="18"/>
        <v>-0.1526781444015296</v>
      </c>
      <c r="I46" s="25">
        <v>2428.7379999999998</v>
      </c>
      <c r="J46" s="223">
        <v>2666.2709999999997</v>
      </c>
      <c r="K46" s="4">
        <f t="shared" si="13"/>
        <v>6.0591424622635483E-2</v>
      </c>
      <c r="L46" s="229">
        <f t="shared" si="14"/>
        <v>5.5153123931077262E-2</v>
      </c>
      <c r="M46" s="87">
        <f t="shared" si="19"/>
        <v>9.7800997884498003E-2</v>
      </c>
      <c r="N46" s="83">
        <f t="shared" si="20"/>
        <v>-8.9753636350821231E-2</v>
      </c>
      <c r="P46" s="49">
        <f t="shared" si="15"/>
        <v>2.2198805394462049</v>
      </c>
      <c r="Q46" s="254">
        <f t="shared" si="16"/>
        <v>2.1349467918998775</v>
      </c>
      <c r="R46" s="92">
        <f t="shared" si="10"/>
        <v>-3.8260503678957385E-2</v>
      </c>
    </row>
    <row r="47" spans="1:18" ht="20.100000000000001" customHeight="1" x14ac:dyDescent="0.25">
      <c r="A47" s="57" t="s">
        <v>149</v>
      </c>
      <c r="B47" s="25">
        <v>8253.880000000001</v>
      </c>
      <c r="C47" s="223">
        <v>7753.2599999999993</v>
      </c>
      <c r="D47" s="4">
        <f t="shared" si="11"/>
        <v>3.9343217074041398E-2</v>
      </c>
      <c r="E47" s="229">
        <f t="shared" si="12"/>
        <v>2.7433315977999591E-2</v>
      </c>
      <c r="F47" s="87">
        <f t="shared" si="17"/>
        <v>-6.0652686978730205E-2</v>
      </c>
      <c r="G47" s="83">
        <f t="shared" si="18"/>
        <v>-0.30271802820872884</v>
      </c>
      <c r="I47" s="25">
        <v>1659.9460000000001</v>
      </c>
      <c r="J47" s="223">
        <v>1751.1460000000004</v>
      </c>
      <c r="K47" s="4">
        <f t="shared" si="13"/>
        <v>4.1411833197588746E-2</v>
      </c>
      <c r="L47" s="229">
        <f t="shared" si="14"/>
        <v>3.6223314269033517E-2</v>
      </c>
      <c r="M47" s="87">
        <f t="shared" si="19"/>
        <v>5.4941546291265055E-2</v>
      </c>
      <c r="N47" s="83">
        <f t="shared" si="20"/>
        <v>-0.12529073281540545</v>
      </c>
      <c r="P47" s="49">
        <f t="shared" si="15"/>
        <v>2.0111099264830603</v>
      </c>
      <c r="Q47" s="254">
        <f t="shared" si="16"/>
        <v>2.2585931595225759</v>
      </c>
      <c r="R47" s="92">
        <f t="shared" si="10"/>
        <v>0.12305803366616726</v>
      </c>
    </row>
    <row r="48" spans="1:18" ht="20.100000000000001" customHeight="1" x14ac:dyDescent="0.25">
      <c r="A48" s="57" t="s">
        <v>156</v>
      </c>
      <c r="B48" s="25">
        <v>4403.2</v>
      </c>
      <c r="C48" s="223">
        <v>3803.41</v>
      </c>
      <c r="D48" s="4">
        <f t="shared" si="11"/>
        <v>2.0988438579240192E-2</v>
      </c>
      <c r="E48" s="229">
        <f t="shared" si="12"/>
        <v>1.3457584077392405E-2</v>
      </c>
      <c r="F48" s="87">
        <f t="shared" si="17"/>
        <v>-0.13621684229651163</v>
      </c>
      <c r="G48" s="83">
        <f t="shared" si="18"/>
        <v>-0.35880965958547328</v>
      </c>
      <c r="I48" s="25">
        <v>1120.5059999999999</v>
      </c>
      <c r="J48" s="223">
        <v>1056.7660000000001</v>
      </c>
      <c r="K48" s="4">
        <f t="shared" si="13"/>
        <v>2.7954046438195799E-2</v>
      </c>
      <c r="L48" s="229">
        <f t="shared" si="14"/>
        <v>2.1859723247992725E-2</v>
      </c>
      <c r="M48" s="87">
        <f t="shared" si="19"/>
        <v>-5.688501444882918E-2</v>
      </c>
      <c r="N48" s="83">
        <f t="shared" si="20"/>
        <v>-0.21801220097695495</v>
      </c>
      <c r="P48" s="49">
        <f t="shared" si="15"/>
        <v>2.5447538154069766</v>
      </c>
      <c r="Q48" s="254">
        <f t="shared" si="16"/>
        <v>2.7784698467953763</v>
      </c>
      <c r="R48" s="92">
        <f t="shared" si="10"/>
        <v>9.1842295303139976E-2</v>
      </c>
    </row>
    <row r="49" spans="1:18" ht="20.100000000000001" customHeight="1" x14ac:dyDescent="0.25">
      <c r="A49" s="57" t="s">
        <v>165</v>
      </c>
      <c r="B49" s="25">
        <v>4082.099999999999</v>
      </c>
      <c r="C49" s="223">
        <v>3171.6699999999996</v>
      </c>
      <c r="D49" s="4">
        <f t="shared" si="11"/>
        <v>1.9457872711736095E-2</v>
      </c>
      <c r="E49" s="229">
        <f t="shared" si="12"/>
        <v>1.1222302010759598E-2</v>
      </c>
      <c r="F49" s="87">
        <f t="shared" si="17"/>
        <v>-0.22302981308640152</v>
      </c>
      <c r="G49" s="83">
        <f t="shared" si="18"/>
        <v>-0.4232513401122816</v>
      </c>
      <c r="I49" s="25">
        <v>1042.2899999999997</v>
      </c>
      <c r="J49" s="223">
        <v>735.03399999999999</v>
      </c>
      <c r="K49" s="4">
        <f t="shared" si="13"/>
        <v>2.6002737211641078E-2</v>
      </c>
      <c r="L49" s="229">
        <f t="shared" si="14"/>
        <v>1.520453895930138E-2</v>
      </c>
      <c r="M49" s="87">
        <f t="shared" si="19"/>
        <v>-0.29478935804814382</v>
      </c>
      <c r="N49" s="83">
        <f t="shared" si="20"/>
        <v>-0.41527159869559765</v>
      </c>
      <c r="P49" s="49">
        <f t="shared" si="15"/>
        <v>2.5533181450723892</v>
      </c>
      <c r="Q49" s="254">
        <f t="shared" si="16"/>
        <v>2.3174983526028878</v>
      </c>
      <c r="R49" s="92">
        <f t="shared" si="10"/>
        <v>-9.2358170455415625E-2</v>
      </c>
    </row>
    <row r="50" spans="1:18" ht="20.100000000000001" customHeight="1" x14ac:dyDescent="0.25">
      <c r="A50" s="57" t="s">
        <v>161</v>
      </c>
      <c r="B50" s="25">
        <v>2273.19</v>
      </c>
      <c r="C50" s="223">
        <v>2629.3700000000003</v>
      </c>
      <c r="D50" s="4">
        <f t="shared" si="11"/>
        <v>1.0835462548588077E-2</v>
      </c>
      <c r="E50" s="229">
        <f t="shared" si="12"/>
        <v>9.3034849899362084E-3</v>
      </c>
      <c r="F50" s="87">
        <f t="shared" si="17"/>
        <v>0.15668729846603244</v>
      </c>
      <c r="G50" s="83">
        <f t="shared" si="18"/>
        <v>-0.14138552477868088</v>
      </c>
      <c r="I50" s="25">
        <v>587.09500000000003</v>
      </c>
      <c r="J50" s="223">
        <v>699.24599999999998</v>
      </c>
      <c r="K50" s="4">
        <f t="shared" si="13"/>
        <v>1.4646669356194939E-2</v>
      </c>
      <c r="L50" s="229">
        <f t="shared" si="14"/>
        <v>1.4464246618708322E-2</v>
      </c>
      <c r="M50" s="87">
        <f t="shared" si="19"/>
        <v>0.19102700585084176</v>
      </c>
      <c r="N50" s="83">
        <f t="shared" si="20"/>
        <v>-1.2454895584125368E-2</v>
      </c>
      <c r="P50" s="49">
        <f t="shared" si="15"/>
        <v>2.5826921638754352</v>
      </c>
      <c r="Q50" s="254">
        <f t="shared" si="16"/>
        <v>2.6593670727208414</v>
      </c>
      <c r="R50" s="92">
        <f t="shared" si="10"/>
        <v>2.9687978272390132E-2</v>
      </c>
    </row>
    <row r="51" spans="1:18" ht="20.100000000000001" customHeight="1" x14ac:dyDescent="0.25">
      <c r="A51" s="57" t="s">
        <v>167</v>
      </c>
      <c r="B51" s="25">
        <v>1501.7599999999998</v>
      </c>
      <c r="C51" s="223">
        <v>1567.13</v>
      </c>
      <c r="D51" s="4">
        <f t="shared" si="11"/>
        <v>7.1583388264806844E-3</v>
      </c>
      <c r="E51" s="229">
        <f t="shared" si="12"/>
        <v>5.5449672097417739E-3</v>
      </c>
      <c r="F51" s="87">
        <f t="shared" si="17"/>
        <v>4.3528926060089734E-2</v>
      </c>
      <c r="G51" s="83">
        <f t="shared" si="18"/>
        <v>-0.22538352204992038</v>
      </c>
      <c r="I51" s="25">
        <v>418.90699999999998</v>
      </c>
      <c r="J51" s="223">
        <v>426.01799999999992</v>
      </c>
      <c r="K51" s="4">
        <f t="shared" si="13"/>
        <v>1.0450765753405415E-2</v>
      </c>
      <c r="L51" s="229">
        <f t="shared" si="14"/>
        <v>8.8123913701456721E-3</v>
      </c>
      <c r="M51" s="87">
        <f t="shared" si="19"/>
        <v>1.6975128131064731E-2</v>
      </c>
      <c r="N51" s="83">
        <f t="shared" si="20"/>
        <v>-0.15677074981092878</v>
      </c>
      <c r="P51" s="49">
        <f t="shared" si="15"/>
        <v>2.789440389942468</v>
      </c>
      <c r="Q51" s="254">
        <f t="shared" si="16"/>
        <v>2.7184598597436072</v>
      </c>
      <c r="R51" s="92">
        <f t="shared" si="10"/>
        <v>-2.5446154165827083E-2</v>
      </c>
    </row>
    <row r="52" spans="1:18" ht="20.100000000000001" customHeight="1" x14ac:dyDescent="0.25">
      <c r="A52" s="57" t="s">
        <v>168</v>
      </c>
      <c r="B52" s="25">
        <v>1039.1099999999999</v>
      </c>
      <c r="C52" s="223">
        <v>746.04000000000008</v>
      </c>
      <c r="D52" s="4">
        <f t="shared" si="11"/>
        <v>4.9530560528875086E-3</v>
      </c>
      <c r="E52" s="229">
        <f t="shared" si="12"/>
        <v>2.6397091097456835E-3</v>
      </c>
      <c r="F52" s="87">
        <f t="shared" si="17"/>
        <v>-0.2820394375956346</v>
      </c>
      <c r="G52" s="83">
        <f t="shared" si="18"/>
        <v>-0.46705446464576172</v>
      </c>
      <c r="I52" s="25">
        <v>346.86999999999995</v>
      </c>
      <c r="J52" s="223">
        <v>214.03799999999998</v>
      </c>
      <c r="K52" s="4">
        <f t="shared" si="13"/>
        <v>8.653608359095781E-3</v>
      </c>
      <c r="L52" s="229">
        <f t="shared" si="14"/>
        <v>4.4274810549865019E-3</v>
      </c>
      <c r="M52" s="87">
        <f t="shared" si="19"/>
        <v>-0.38294461902153543</v>
      </c>
      <c r="N52" s="83">
        <f t="shared" si="20"/>
        <v>-0.48836590803964564</v>
      </c>
      <c r="P52" s="49">
        <f t="shared" si="15"/>
        <v>3.3381451434400589</v>
      </c>
      <c r="Q52" s="254">
        <f t="shared" si="16"/>
        <v>2.8689882580022514</v>
      </c>
      <c r="R52" s="92">
        <f t="shared" si="10"/>
        <v>-0.14054418405376082</v>
      </c>
    </row>
    <row r="53" spans="1:18" ht="20.100000000000001" customHeight="1" x14ac:dyDescent="0.25">
      <c r="A53" s="57" t="s">
        <v>172</v>
      </c>
      <c r="B53" s="25">
        <v>1422.72</v>
      </c>
      <c r="C53" s="223">
        <v>3198.5399999999995</v>
      </c>
      <c r="D53" s="4">
        <f t="shared" si="11"/>
        <v>6.7815841514027551E-3</v>
      </c>
      <c r="E53" s="229">
        <f t="shared" si="12"/>
        <v>1.1317375979687358E-2</v>
      </c>
      <c r="F53" s="87">
        <f t="shared" si="17"/>
        <v>1.2481865721997296</v>
      </c>
      <c r="G53" s="83">
        <f t="shared" si="18"/>
        <v>0.66883957007985884</v>
      </c>
      <c r="I53" s="25">
        <v>58.558</v>
      </c>
      <c r="J53" s="223">
        <v>191.23500000000001</v>
      </c>
      <c r="K53" s="4">
        <f t="shared" si="13"/>
        <v>1.4608873592179513E-3</v>
      </c>
      <c r="L53" s="229">
        <f t="shared" si="14"/>
        <v>3.9557898109230313E-3</v>
      </c>
      <c r="M53" s="87">
        <f t="shared" si="19"/>
        <v>2.2657365347177163</v>
      </c>
      <c r="N53" s="83">
        <f t="shared" si="20"/>
        <v>1.7077993289233895</v>
      </c>
      <c r="P53" s="49">
        <f t="shared" si="15"/>
        <v>0.41159188034188032</v>
      </c>
      <c r="Q53" s="254">
        <f t="shared" si="16"/>
        <v>0.5978821587349229</v>
      </c>
      <c r="R53" s="92">
        <f t="shared" si="10"/>
        <v>0.45260921629042922</v>
      </c>
    </row>
    <row r="54" spans="1:18" ht="20.100000000000001" customHeight="1" x14ac:dyDescent="0.25">
      <c r="A54" s="57" t="s">
        <v>173</v>
      </c>
      <c r="B54" s="25">
        <v>160.71999999999997</v>
      </c>
      <c r="C54" s="223">
        <v>566.68999999999994</v>
      </c>
      <c r="D54" s="4">
        <f t="shared" si="11"/>
        <v>7.6609326136797861E-4</v>
      </c>
      <c r="E54" s="229">
        <f t="shared" si="12"/>
        <v>2.0051160197868496E-3</v>
      </c>
      <c r="F54" s="87">
        <f t="shared" si="17"/>
        <v>2.5259457441513193</v>
      </c>
      <c r="G54" s="83">
        <f t="shared" si="18"/>
        <v>1.6173262720081927</v>
      </c>
      <c r="I54" s="25">
        <v>46.014999999999993</v>
      </c>
      <c r="J54" s="223">
        <v>148.99300000000002</v>
      </c>
      <c r="K54" s="4">
        <f t="shared" si="13"/>
        <v>1.1479683704090648E-3</v>
      </c>
      <c r="L54" s="229">
        <f t="shared" si="14"/>
        <v>3.081993313456508E-3</v>
      </c>
      <c r="M54" s="87">
        <f t="shared" si="19"/>
        <v>2.2379224166032827</v>
      </c>
      <c r="N54" s="83">
        <f t="shared" si="20"/>
        <v>1.6847371346636288</v>
      </c>
      <c r="P54" s="49">
        <f t="shared" si="15"/>
        <v>2.8630537580886011</v>
      </c>
      <c r="Q54" s="254">
        <f t="shared" si="16"/>
        <v>2.6291799749422089</v>
      </c>
      <c r="R54" s="92">
        <f t="shared" si="10"/>
        <v>-8.1686829136777467E-2</v>
      </c>
    </row>
    <row r="55" spans="1:18" ht="20.100000000000001" customHeight="1" x14ac:dyDescent="0.25">
      <c r="A55" s="57" t="s">
        <v>169</v>
      </c>
      <c r="B55" s="25">
        <v>810.24000000000012</v>
      </c>
      <c r="C55" s="223">
        <v>557.11999999999978</v>
      </c>
      <c r="D55" s="4">
        <f t="shared" si="11"/>
        <v>3.862116750191583E-3</v>
      </c>
      <c r="E55" s="229">
        <f t="shared" si="12"/>
        <v>1.9712545429487892E-3</v>
      </c>
      <c r="F55" s="87">
        <f t="shared" si="17"/>
        <v>-0.31240126382306516</v>
      </c>
      <c r="G55" s="83">
        <f t="shared" si="18"/>
        <v>-0.48959219245482316</v>
      </c>
      <c r="I55" s="25">
        <v>149.15099999999995</v>
      </c>
      <c r="J55" s="223">
        <v>114.015</v>
      </c>
      <c r="K55" s="4">
        <f t="shared" si="13"/>
        <v>3.7209742565442227E-3</v>
      </c>
      <c r="L55" s="229">
        <f t="shared" si="14"/>
        <v>2.3584562203173552E-3</v>
      </c>
      <c r="M55" s="87">
        <f t="shared" si="19"/>
        <v>-0.23557334513345513</v>
      </c>
      <c r="N55" s="83">
        <f t="shared" si="20"/>
        <v>-0.36617238988701784</v>
      </c>
      <c r="P55" s="49">
        <f t="shared" si="15"/>
        <v>1.8408249407582931</v>
      </c>
      <c r="Q55" s="254">
        <f t="shared" si="16"/>
        <v>2.0465070361861009</v>
      </c>
      <c r="R55" s="92">
        <f t="shared" si="10"/>
        <v>0.11173365314307451</v>
      </c>
    </row>
    <row r="56" spans="1:18" ht="20.100000000000001" customHeight="1" x14ac:dyDescent="0.25">
      <c r="A56" s="57" t="s">
        <v>174</v>
      </c>
      <c r="B56" s="25">
        <v>1087.6099999999999</v>
      </c>
      <c r="C56" s="223">
        <v>412.25999999999993</v>
      </c>
      <c r="D56" s="4">
        <f t="shared" si="11"/>
        <v>5.1842377550798116E-3</v>
      </c>
      <c r="E56" s="229">
        <f t="shared" si="12"/>
        <v>1.4586972247919083E-3</v>
      </c>
      <c r="F56" s="87">
        <f t="shared" si="17"/>
        <v>-0.62094868565018713</v>
      </c>
      <c r="G56" s="83">
        <f t="shared" si="18"/>
        <v>-0.71862840909204184</v>
      </c>
      <c r="I56" s="25">
        <v>290.74799999999993</v>
      </c>
      <c r="J56" s="223">
        <v>107.73299999999999</v>
      </c>
      <c r="K56" s="4">
        <f t="shared" si="13"/>
        <v>7.2534935946907478E-3</v>
      </c>
      <c r="L56" s="229">
        <f t="shared" si="14"/>
        <v>2.2285099678415088E-3</v>
      </c>
      <c r="M56" s="87">
        <f t="shared" si="19"/>
        <v>-0.62946262742993919</v>
      </c>
      <c r="N56" s="83">
        <f t="shared" si="20"/>
        <v>-0.69276736254752003</v>
      </c>
      <c r="P56" s="49">
        <f t="shared" si="15"/>
        <v>2.6732744274142384</v>
      </c>
      <c r="Q56" s="254">
        <f t="shared" si="16"/>
        <v>2.6132295153543881</v>
      </c>
      <c r="R56" s="92">
        <f t="shared" si="10"/>
        <v>-2.246118522067694E-2</v>
      </c>
    </row>
    <row r="57" spans="1:18" ht="20.100000000000001" customHeight="1" x14ac:dyDescent="0.25">
      <c r="A57" s="57" t="s">
        <v>176</v>
      </c>
      <c r="B57" s="25">
        <v>590.29000000000008</v>
      </c>
      <c r="C57" s="223">
        <v>298.8</v>
      </c>
      <c r="D57" s="4">
        <f t="shared" si="11"/>
        <v>2.8136958141669003E-3</v>
      </c>
      <c r="E57" s="229">
        <f t="shared" si="12"/>
        <v>1.0572423489250042E-3</v>
      </c>
      <c r="F57" s="87">
        <f t="shared" si="17"/>
        <v>-0.49380812820816894</v>
      </c>
      <c r="G57" s="83">
        <f t="shared" si="18"/>
        <v>-0.62425136946154203</v>
      </c>
      <c r="I57" s="25">
        <v>152.96999999999997</v>
      </c>
      <c r="J57" s="223">
        <v>71.78</v>
      </c>
      <c r="K57" s="4">
        <f t="shared" si="13"/>
        <v>3.8162495191019158E-3</v>
      </c>
      <c r="L57" s="229">
        <f t="shared" si="14"/>
        <v>1.4848045212856181E-3</v>
      </c>
      <c r="M57" s="87">
        <f t="shared" si="19"/>
        <v>-0.53075766490161458</v>
      </c>
      <c r="N57" s="83">
        <f t="shared" si="20"/>
        <v>-0.61092572331721129</v>
      </c>
      <c r="P57" s="49">
        <f t="shared" si="15"/>
        <v>2.5914381066933196</v>
      </c>
      <c r="Q57" s="254">
        <f t="shared" si="16"/>
        <v>2.4022757697456494</v>
      </c>
      <c r="R57" s="92">
        <f t="shared" si="10"/>
        <v>-7.2995120531372359E-2</v>
      </c>
    </row>
    <row r="58" spans="1:18" ht="20.100000000000001" customHeight="1" x14ac:dyDescent="0.25">
      <c r="A58" s="57" t="s">
        <v>175</v>
      </c>
      <c r="B58" s="25">
        <v>363.58</v>
      </c>
      <c r="C58" s="223">
        <v>244.81</v>
      </c>
      <c r="D58" s="4">
        <f t="shared" si="11"/>
        <v>1.7330524388263421E-3</v>
      </c>
      <c r="E58" s="229">
        <f t="shared" si="12"/>
        <v>8.6620983748437184E-4</v>
      </c>
      <c r="F58" s="87">
        <f t="shared" si="17"/>
        <v>-0.32666813356070185</v>
      </c>
      <c r="G58" s="83">
        <f t="shared" si="18"/>
        <v>-0.50018255762013386</v>
      </c>
      <c r="I58" s="25">
        <v>113.18300000000001</v>
      </c>
      <c r="J58" s="223">
        <v>66.640000000000015</v>
      </c>
      <c r="K58" s="4">
        <f t="shared" si="13"/>
        <v>2.8236554181899211E-3</v>
      </c>
      <c r="L58" s="229">
        <f t="shared" si="14"/>
        <v>1.3784810991707107E-3</v>
      </c>
      <c r="M58" s="87">
        <f t="shared" si="19"/>
        <v>-0.4112189993196857</v>
      </c>
      <c r="N58" s="83">
        <f t="shared" si="20"/>
        <v>-0.51180973064540092</v>
      </c>
      <c r="P58" s="49">
        <f t="shared" si="15"/>
        <v>3.1130150173276858</v>
      </c>
      <c r="Q58" s="254">
        <f t="shared" si="16"/>
        <v>2.7221110248764351</v>
      </c>
      <c r="R58" s="92">
        <f t="shared" si="10"/>
        <v>-0.12557086627446326</v>
      </c>
    </row>
    <row r="59" spans="1:18" ht="20.100000000000001" customHeight="1" x14ac:dyDescent="0.25">
      <c r="A59" s="57" t="s">
        <v>191</v>
      </c>
      <c r="B59" s="25">
        <v>22.64</v>
      </c>
      <c r="C59" s="223">
        <v>410.61</v>
      </c>
      <c r="D59" s="4">
        <f t="shared" si="11"/>
        <v>1.0791657190997412E-4</v>
      </c>
      <c r="E59" s="229">
        <f t="shared" si="12"/>
        <v>1.4528590391301741E-3</v>
      </c>
      <c r="F59" s="87">
        <f>(C59-B59)/B59</f>
        <v>17.136484098939931</v>
      </c>
      <c r="G59" s="83">
        <f>(E59-D59)/D59</f>
        <v>12.46279828405015</v>
      </c>
      <c r="I59" s="25">
        <v>6.8360000000000003</v>
      </c>
      <c r="J59" s="223">
        <v>60.814000000000007</v>
      </c>
      <c r="K59" s="4">
        <f t="shared" si="13"/>
        <v>1.7054247050127936E-4</v>
      </c>
      <c r="L59" s="229">
        <f t="shared" si="14"/>
        <v>1.2579674304466926E-3</v>
      </c>
      <c r="M59" s="87">
        <f>(J59-I59)/I59</f>
        <v>7.8961380924517268</v>
      </c>
      <c r="N59" s="83">
        <f>(L59-K59)/K59</f>
        <v>6.376270712797349</v>
      </c>
      <c r="P59" s="49">
        <f t="shared" si="15"/>
        <v>3.0194346289752652</v>
      </c>
      <c r="Q59" s="254">
        <f t="shared" si="16"/>
        <v>1.4810647573122915</v>
      </c>
      <c r="R59" s="92">
        <f>(Q59-P59)/P59</f>
        <v>-0.50948937821020657</v>
      </c>
    </row>
    <row r="60" spans="1:18" ht="20.100000000000001" customHeight="1" x14ac:dyDescent="0.25">
      <c r="A60" s="57" t="s">
        <v>171</v>
      </c>
      <c r="B60" s="25">
        <v>286.53999999999996</v>
      </c>
      <c r="C60" s="223">
        <v>185.75</v>
      </c>
      <c r="D60" s="4">
        <f t="shared" si="11"/>
        <v>1.3658310298181968E-3</v>
      </c>
      <c r="E60" s="229">
        <f t="shared" si="12"/>
        <v>6.5723817373768254E-4</v>
      </c>
      <c r="F60" s="87">
        <f>(C60-B60)/B60</f>
        <v>-0.35174844698820401</v>
      </c>
      <c r="G60" s="83">
        <f>(E60-D60)/D60</f>
        <v>-0.51879979339379467</v>
      </c>
      <c r="I60" s="25">
        <v>99.656000000000006</v>
      </c>
      <c r="J60" s="223">
        <v>52.1</v>
      </c>
      <c r="K60" s="4">
        <f t="shared" si="13"/>
        <v>2.4861878935452742E-3</v>
      </c>
      <c r="L60" s="229">
        <f t="shared" si="14"/>
        <v>1.0777140646277613E-3</v>
      </c>
      <c r="M60" s="87">
        <f>(J60-I60)/I60</f>
        <v>-0.47720157341253916</v>
      </c>
      <c r="N60" s="83">
        <f>(L60-K60)/K60</f>
        <v>-0.56651946241643314</v>
      </c>
      <c r="P60" s="49">
        <f t="shared" si="15"/>
        <v>3.4779088434424521</v>
      </c>
      <c r="Q60" s="254">
        <f t="shared" si="16"/>
        <v>2.8048452220726783</v>
      </c>
      <c r="R60" s="92">
        <f>(Q60-P60)/P60</f>
        <v>-0.19352537736543204</v>
      </c>
    </row>
    <row r="61" spans="1:18" ht="20.100000000000001" customHeight="1" thickBot="1" x14ac:dyDescent="0.3">
      <c r="A61" s="14" t="s">
        <v>18</v>
      </c>
      <c r="B61" s="25">
        <f>B62-SUM(B39:B60)</f>
        <v>309.19000000006054</v>
      </c>
      <c r="C61" s="223">
        <f>C62-SUM(C39:C60)</f>
        <v>383.01000000012573</v>
      </c>
      <c r="D61" s="4">
        <f t="shared" si="11"/>
        <v>1.4737952680588086E-3</v>
      </c>
      <c r="E61" s="229">
        <f t="shared" si="12"/>
        <v>1.3552021153343335E-3</v>
      </c>
      <c r="F61" s="87">
        <f t="shared" si="17"/>
        <v>0.23875287040347598</v>
      </c>
      <c r="G61" s="83">
        <f t="shared" si="18"/>
        <v>-8.0467860967336852E-2</v>
      </c>
      <c r="I61" s="25">
        <f>I62-SUM(I39:I60)</f>
        <v>79.463999999999942</v>
      </c>
      <c r="J61" s="223">
        <f>J62-SUM(J39:J60)</f>
        <v>108.90400000000955</v>
      </c>
      <c r="K61" s="4">
        <f t="shared" si="13"/>
        <v>1.9824439549317803E-3</v>
      </c>
      <c r="L61" s="229">
        <f t="shared" si="14"/>
        <v>2.2527326774324763E-3</v>
      </c>
      <c r="M61" s="87">
        <f t="shared" si="19"/>
        <v>0.37048223094746835</v>
      </c>
      <c r="N61" s="83">
        <f t="shared" si="20"/>
        <v>0.13634116708736777</v>
      </c>
      <c r="P61" s="49">
        <f t="shared" si="15"/>
        <v>2.5700701833818811</v>
      </c>
      <c r="Q61" s="254">
        <f t="shared" si="16"/>
        <v>2.8433722357111773</v>
      </c>
      <c r="R61" s="92">
        <f t="shared" si="10"/>
        <v>0.10634030700658373</v>
      </c>
    </row>
    <row r="62" spans="1:18" ht="26.25" customHeight="1" thickBot="1" x14ac:dyDescent="0.3">
      <c r="A62" s="18" t="s">
        <v>19</v>
      </c>
      <c r="B62" s="61">
        <v>209791.69000000003</v>
      </c>
      <c r="C62" s="251">
        <v>282622.05</v>
      </c>
      <c r="D62" s="58">
        <f>SUM(D39:D61)</f>
        <v>1.0000000000000002</v>
      </c>
      <c r="E62" s="252">
        <f>SUM(E39:E61)</f>
        <v>1.0000000000000002</v>
      </c>
      <c r="F62" s="97">
        <f t="shared" si="17"/>
        <v>0.34715559991913858</v>
      </c>
      <c r="G62" s="99">
        <v>0</v>
      </c>
      <c r="H62" s="2"/>
      <c r="I62" s="61">
        <v>40083.857000000004</v>
      </c>
      <c r="J62" s="251">
        <v>48343.063999999998</v>
      </c>
      <c r="K62" s="58">
        <f>SUM(K39:K61)</f>
        <v>0.99999999999999989</v>
      </c>
      <c r="L62" s="252">
        <f>SUM(L39:L61)</f>
        <v>1.0000000000000002</v>
      </c>
      <c r="M62" s="97">
        <f t="shared" si="19"/>
        <v>0.20604821038055279</v>
      </c>
      <c r="N62" s="99">
        <v>0</v>
      </c>
      <c r="O62" s="2"/>
      <c r="P62" s="40">
        <f t="shared" si="15"/>
        <v>1.91065036942121</v>
      </c>
      <c r="Q62" s="244">
        <f t="shared" si="16"/>
        <v>1.710519897509766</v>
      </c>
      <c r="R62" s="98">
        <f t="shared" si="10"/>
        <v>-0.10474468542984619</v>
      </c>
    </row>
    <row r="64" spans="1:18" ht="15.75" thickBot="1" x14ac:dyDescent="0.3"/>
    <row r="65" spans="1:18" x14ac:dyDescent="0.25">
      <c r="A65" s="394" t="s">
        <v>16</v>
      </c>
      <c r="B65" s="378" t="s">
        <v>1</v>
      </c>
      <c r="C65" s="374"/>
      <c r="D65" s="378" t="s">
        <v>13</v>
      </c>
      <c r="E65" s="374"/>
      <c r="F65" s="397" t="s">
        <v>136</v>
      </c>
      <c r="G65" s="393"/>
      <c r="I65" s="398" t="s">
        <v>20</v>
      </c>
      <c r="J65" s="399"/>
      <c r="K65" s="378" t="s">
        <v>13</v>
      </c>
      <c r="L65" s="380"/>
      <c r="M65" s="392" t="s">
        <v>136</v>
      </c>
      <c r="N65" s="393"/>
      <c r="P65" s="373" t="s">
        <v>23</v>
      </c>
      <c r="Q65" s="374"/>
      <c r="R65" s="208" t="s">
        <v>0</v>
      </c>
    </row>
    <row r="66" spans="1:18" x14ac:dyDescent="0.25">
      <c r="A66" s="395"/>
      <c r="B66" s="381" t="str">
        <f>B5</f>
        <v>jan-mar</v>
      </c>
      <c r="C66" s="382"/>
      <c r="D66" s="381" t="str">
        <f>B5</f>
        <v>jan-mar</v>
      </c>
      <c r="E66" s="382"/>
      <c r="F66" s="381" t="str">
        <f>B5</f>
        <v>jan-mar</v>
      </c>
      <c r="G66" s="383"/>
      <c r="I66" s="371" t="str">
        <f>B5</f>
        <v>jan-mar</v>
      </c>
      <c r="J66" s="382"/>
      <c r="K66" s="381" t="str">
        <f>B5</f>
        <v>jan-mar</v>
      </c>
      <c r="L66" s="372"/>
      <c r="M66" s="382" t="str">
        <f>B5</f>
        <v>jan-mar</v>
      </c>
      <c r="N66" s="383"/>
      <c r="P66" s="371" t="str">
        <f>B5</f>
        <v>jan-mar</v>
      </c>
      <c r="Q66" s="372"/>
      <c r="R66" s="209" t="str">
        <f>R37</f>
        <v>2018/2017</v>
      </c>
    </row>
    <row r="67" spans="1:18" ht="19.5" customHeight="1" thickBot="1" x14ac:dyDescent="0.3">
      <c r="A67" s="396"/>
      <c r="B67" s="148">
        <f>B6</f>
        <v>2017</v>
      </c>
      <c r="C67" s="213">
        <f>C6</f>
        <v>2018</v>
      </c>
      <c r="D67" s="148">
        <f>B6</f>
        <v>2017</v>
      </c>
      <c r="E67" s="213">
        <f>C6</f>
        <v>2018</v>
      </c>
      <c r="F67" s="148" t="s">
        <v>1</v>
      </c>
      <c r="G67" s="212" t="s">
        <v>15</v>
      </c>
      <c r="I67" s="36">
        <f>B6</f>
        <v>2017</v>
      </c>
      <c r="J67" s="213">
        <f>C6</f>
        <v>2018</v>
      </c>
      <c r="K67" s="148">
        <f>B6</f>
        <v>2017</v>
      </c>
      <c r="L67" s="213">
        <f>C6</f>
        <v>2018</v>
      </c>
      <c r="M67" s="37">
        <v>1000</v>
      </c>
      <c r="N67" s="212" t="s">
        <v>15</v>
      </c>
      <c r="P67" s="36">
        <f>B6</f>
        <v>2017</v>
      </c>
      <c r="Q67" s="213">
        <f>C6</f>
        <v>2018</v>
      </c>
      <c r="R67" s="210" t="s">
        <v>24</v>
      </c>
    </row>
    <row r="68" spans="1:18" ht="20.100000000000001" customHeight="1" x14ac:dyDescent="0.25">
      <c r="A68" s="57" t="s">
        <v>143</v>
      </c>
      <c r="B68" s="59">
        <v>45659.789999999986</v>
      </c>
      <c r="C68" s="245">
        <v>46708.309999999983</v>
      </c>
      <c r="D68" s="4">
        <f>B68/$B$96</f>
        <v>0.17061679750648709</v>
      </c>
      <c r="E68" s="247">
        <f>C68/$C$96</f>
        <v>0.17411282188460034</v>
      </c>
      <c r="F68" s="100">
        <f t="shared" ref="F68:F80" si="21">(C68-B68)/B68</f>
        <v>2.2963749942783291E-2</v>
      </c>
      <c r="G68" s="101">
        <f t="shared" ref="G68:G80" si="22">(E68-D68)/D68</f>
        <v>2.0490505209373219E-2</v>
      </c>
      <c r="I68" s="25">
        <v>12417.361999999994</v>
      </c>
      <c r="J68" s="245">
        <v>12421.748</v>
      </c>
      <c r="K68" s="63">
        <f>I68/$I$96</f>
        <v>0.22137366869690894</v>
      </c>
      <c r="L68" s="247">
        <f>J68/$J$96</f>
        <v>0.20670188291230659</v>
      </c>
      <c r="M68" s="100">
        <f t="shared" ref="M68:M80" si="23">(J68-I68)/I68</f>
        <v>3.5321511928265286E-4</v>
      </c>
      <c r="N68" s="101">
        <f t="shared" ref="N68:N80" si="24">(L68-K68)/K68</f>
        <v>-6.6276110754120654E-2</v>
      </c>
      <c r="P68" s="64">
        <f t="shared" ref="P68:P96" si="25">(I68/B68)*10</f>
        <v>2.71953988399859</v>
      </c>
      <c r="Q68" s="249">
        <f t="shared" ref="Q68:Q96" si="26">(J68/C68)*10</f>
        <v>2.6594299815172082</v>
      </c>
      <c r="R68" s="104">
        <f t="shared" si="10"/>
        <v>-2.2102967797994238E-2</v>
      </c>
    </row>
    <row r="69" spans="1:18" ht="20.100000000000001" customHeight="1" x14ac:dyDescent="0.25">
      <c r="A69" s="57" t="s">
        <v>146</v>
      </c>
      <c r="B69" s="25">
        <v>30261.090000000007</v>
      </c>
      <c r="C69" s="223">
        <v>37526.449999999997</v>
      </c>
      <c r="D69" s="4">
        <f t="shared" ref="D69:D95" si="27">B69/$B$96</f>
        <v>0.11307652235929215</v>
      </c>
      <c r="E69" s="229">
        <f t="shared" ref="E69:E95" si="28">C69/$C$96</f>
        <v>0.13988594545191985</v>
      </c>
      <c r="F69" s="102">
        <f t="shared" si="21"/>
        <v>0.24008917061480561</v>
      </c>
      <c r="G69" s="83">
        <f t="shared" si="22"/>
        <v>0.23709097638714755</v>
      </c>
      <c r="I69" s="25">
        <v>7321.14</v>
      </c>
      <c r="J69" s="223">
        <v>10458.841999999997</v>
      </c>
      <c r="K69" s="31">
        <f t="shared" ref="K69:K96" si="29">I69/$I$96</f>
        <v>0.13051947916503431</v>
      </c>
      <c r="L69" s="229">
        <f t="shared" ref="L69:L96" si="30">J69/$J$96</f>
        <v>0.17403849558711978</v>
      </c>
      <c r="M69" s="102">
        <f t="shared" si="23"/>
        <v>0.42858106797575191</v>
      </c>
      <c r="N69" s="83">
        <f t="shared" si="24"/>
        <v>0.33342928350992113</v>
      </c>
      <c r="P69" s="62">
        <f t="shared" si="25"/>
        <v>2.4193246178508439</v>
      </c>
      <c r="Q69" s="236">
        <f t="shared" si="26"/>
        <v>2.7870587279105798</v>
      </c>
      <c r="R69" s="92">
        <f t="shared" si="10"/>
        <v>0.15199866415049537</v>
      </c>
    </row>
    <row r="70" spans="1:18" ht="20.100000000000001" customHeight="1" x14ac:dyDescent="0.25">
      <c r="A70" s="57" t="s">
        <v>147</v>
      </c>
      <c r="B70" s="25">
        <v>22883.930000000004</v>
      </c>
      <c r="C70" s="223">
        <v>27003.690000000006</v>
      </c>
      <c r="D70" s="4">
        <f t="shared" si="27"/>
        <v>8.5510311172316528E-2</v>
      </c>
      <c r="E70" s="229">
        <f t="shared" si="28"/>
        <v>0.10066064619329979</v>
      </c>
      <c r="F70" s="102">
        <f t="shared" si="21"/>
        <v>0.18002851782888696</v>
      </c>
      <c r="G70" s="83">
        <f t="shared" si="22"/>
        <v>0.17717553372543557</v>
      </c>
      <c r="I70" s="25">
        <v>7684.8140000000003</v>
      </c>
      <c r="J70" s="223">
        <v>8222.869999999999</v>
      </c>
      <c r="K70" s="31">
        <f t="shared" si="29"/>
        <v>0.13700296958672611</v>
      </c>
      <c r="L70" s="229">
        <f t="shared" si="30"/>
        <v>0.13683120217405137</v>
      </c>
      <c r="M70" s="102">
        <f t="shared" si="23"/>
        <v>7.0015487687795516E-2</v>
      </c>
      <c r="N70" s="83">
        <f t="shared" si="24"/>
        <v>-1.2537495588080081E-3</v>
      </c>
      <c r="P70" s="62">
        <f t="shared" si="25"/>
        <v>3.3581705589905226</v>
      </c>
      <c r="Q70" s="236">
        <f t="shared" si="26"/>
        <v>3.0450912449372645</v>
      </c>
      <c r="R70" s="92">
        <f t="shared" si="10"/>
        <v>-9.3229128346408605E-2</v>
      </c>
    </row>
    <row r="71" spans="1:18" ht="20.100000000000001" customHeight="1" x14ac:dyDescent="0.25">
      <c r="A71" s="57" t="s">
        <v>151</v>
      </c>
      <c r="B71" s="25">
        <v>59326.59</v>
      </c>
      <c r="C71" s="223">
        <v>43057.97</v>
      </c>
      <c r="D71" s="4">
        <f t="shared" si="27"/>
        <v>0.22168548722585854</v>
      </c>
      <c r="E71" s="229">
        <f t="shared" si="28"/>
        <v>0.16050558586518046</v>
      </c>
      <c r="F71" s="102">
        <f t="shared" si="21"/>
        <v>-0.27422139044229571</v>
      </c>
      <c r="G71" s="83">
        <f t="shared" si="22"/>
        <v>-0.27597612331900878</v>
      </c>
      <c r="I71" s="25">
        <v>8834.4090000000015</v>
      </c>
      <c r="J71" s="223">
        <v>6853.0530000000017</v>
      </c>
      <c r="K71" s="31">
        <f t="shared" si="29"/>
        <v>0.15749766585680533</v>
      </c>
      <c r="L71" s="229">
        <f t="shared" si="30"/>
        <v>0.11403700661113329</v>
      </c>
      <c r="M71" s="102">
        <f t="shared" si="23"/>
        <v>-0.22427714179861941</v>
      </c>
      <c r="N71" s="83">
        <f t="shared" si="24"/>
        <v>-0.27594478311307713</v>
      </c>
      <c r="P71" s="62">
        <f t="shared" si="25"/>
        <v>1.4891145774601242</v>
      </c>
      <c r="Q71" s="236">
        <f t="shared" si="26"/>
        <v>1.5915875736826426</v>
      </c>
      <c r="R71" s="92">
        <f t="shared" si="10"/>
        <v>6.8814715652907782E-2</v>
      </c>
    </row>
    <row r="72" spans="1:18" ht="20.100000000000001" customHeight="1" x14ac:dyDescent="0.25">
      <c r="A72" s="57" t="s">
        <v>150</v>
      </c>
      <c r="B72" s="25">
        <v>21704.910000000003</v>
      </c>
      <c r="C72" s="223">
        <v>21320.089999999997</v>
      </c>
      <c r="D72" s="4">
        <f t="shared" si="27"/>
        <v>8.1104670747862137E-2</v>
      </c>
      <c r="E72" s="229">
        <f t="shared" si="28"/>
        <v>7.94741028466594E-2</v>
      </c>
      <c r="F72" s="102">
        <f t="shared" si="21"/>
        <v>-1.7729628918065402E-2</v>
      </c>
      <c r="G72" s="83">
        <f t="shared" si="22"/>
        <v>-2.0104488263960031E-2</v>
      </c>
      <c r="I72" s="25">
        <v>5787.9599999999991</v>
      </c>
      <c r="J72" s="223">
        <v>6171.4819999999945</v>
      </c>
      <c r="K72" s="31">
        <f t="shared" si="29"/>
        <v>0.10318632407358032</v>
      </c>
      <c r="L72" s="229">
        <f t="shared" si="30"/>
        <v>0.10269544590337902</v>
      </c>
      <c r="M72" s="102">
        <f t="shared" si="23"/>
        <v>6.6262033600784295E-2</v>
      </c>
      <c r="N72" s="83">
        <f t="shared" si="24"/>
        <v>-4.7572018347243495E-3</v>
      </c>
      <c r="P72" s="62">
        <f t="shared" si="25"/>
        <v>2.6666592950627295</v>
      </c>
      <c r="Q72" s="236">
        <f t="shared" si="26"/>
        <v>2.8946791500411093</v>
      </c>
      <c r="R72" s="92">
        <f t="shared" ref="R72:R80" si="31">(Q72-P72)/P72</f>
        <v>8.5507681990179399E-2</v>
      </c>
    </row>
    <row r="73" spans="1:18" ht="20.100000000000001" customHeight="1" x14ac:dyDescent="0.25">
      <c r="A73" s="57" t="s">
        <v>154</v>
      </c>
      <c r="B73" s="25">
        <v>20497.270000000004</v>
      </c>
      <c r="C73" s="223">
        <v>22131.380000000005</v>
      </c>
      <c r="D73" s="4">
        <f t="shared" si="27"/>
        <v>7.6592086057027289E-2</v>
      </c>
      <c r="E73" s="229">
        <f t="shared" si="28"/>
        <v>8.2498318265002701E-2</v>
      </c>
      <c r="F73" s="102">
        <f t="shared" si="21"/>
        <v>7.9723299736989384E-2</v>
      </c>
      <c r="G73" s="83">
        <f t="shared" si="22"/>
        <v>7.7112826037638887E-2</v>
      </c>
      <c r="I73" s="25">
        <v>3657.393</v>
      </c>
      <c r="J73" s="223">
        <v>4377.6329999999998</v>
      </c>
      <c r="K73" s="31">
        <f t="shared" si="29"/>
        <v>6.5203100809688427E-2</v>
      </c>
      <c r="L73" s="229">
        <f t="shared" si="30"/>
        <v>7.2845221445407643E-2</v>
      </c>
      <c r="M73" s="102">
        <f t="shared" si="23"/>
        <v>0.19692715549026307</v>
      </c>
      <c r="N73" s="83">
        <f t="shared" si="24"/>
        <v>0.11720486511867984</v>
      </c>
      <c r="P73" s="62">
        <f t="shared" si="25"/>
        <v>1.7843317671084975</v>
      </c>
      <c r="Q73" s="236">
        <f t="shared" si="26"/>
        <v>1.9780208012333613</v>
      </c>
      <c r="R73" s="92">
        <f t="shared" si="31"/>
        <v>0.10854989957318091</v>
      </c>
    </row>
    <row r="74" spans="1:18" ht="20.100000000000001" customHeight="1" x14ac:dyDescent="0.25">
      <c r="A74" s="57" t="s">
        <v>158</v>
      </c>
      <c r="B74" s="25">
        <v>6371.47</v>
      </c>
      <c r="C74" s="223">
        <v>8935.58</v>
      </c>
      <c r="D74" s="4">
        <f t="shared" si="27"/>
        <v>2.3808252442874957E-2</v>
      </c>
      <c r="E74" s="229">
        <f t="shared" si="28"/>
        <v>3.330882767917738E-2</v>
      </c>
      <c r="F74" s="102">
        <f t="shared" si="21"/>
        <v>0.40243617250022357</v>
      </c>
      <c r="G74" s="83">
        <f t="shared" si="22"/>
        <v>0.39904546791487161</v>
      </c>
      <c r="I74" s="25">
        <v>1453.277</v>
      </c>
      <c r="J74" s="223">
        <v>2165.5100000000002</v>
      </c>
      <c r="K74" s="31">
        <f t="shared" si="29"/>
        <v>2.59086641045689E-2</v>
      </c>
      <c r="L74" s="229">
        <f t="shared" si="30"/>
        <v>3.6034783064785171E-2</v>
      </c>
      <c r="M74" s="102">
        <f t="shared" si="23"/>
        <v>0.49008757449543355</v>
      </c>
      <c r="N74" s="83">
        <f t="shared" si="24"/>
        <v>0.39083909997623406</v>
      </c>
      <c r="P74" s="62">
        <f t="shared" si="25"/>
        <v>2.2809131958559012</v>
      </c>
      <c r="Q74" s="236">
        <f t="shared" si="26"/>
        <v>2.423468873872765</v>
      </c>
      <c r="R74" s="92">
        <f t="shared" si="31"/>
        <v>6.2499387646959732E-2</v>
      </c>
    </row>
    <row r="75" spans="1:18" ht="20.100000000000001" customHeight="1" x14ac:dyDescent="0.25">
      <c r="A75" s="57" t="s">
        <v>162</v>
      </c>
      <c r="B75" s="25">
        <v>5070.05</v>
      </c>
      <c r="C75" s="223">
        <v>3855.5199999999995</v>
      </c>
      <c r="D75" s="4">
        <f t="shared" si="27"/>
        <v>1.8945240313145661E-2</v>
      </c>
      <c r="E75" s="229">
        <f t="shared" si="28"/>
        <v>1.4372077838665421E-2</v>
      </c>
      <c r="F75" s="102">
        <f t="shared" si="21"/>
        <v>-0.23954990581946936</v>
      </c>
      <c r="G75" s="83">
        <f t="shared" si="22"/>
        <v>-0.24138846480121076</v>
      </c>
      <c r="I75" s="25">
        <v>1308.9989999999998</v>
      </c>
      <c r="J75" s="223">
        <v>1242.6450000000002</v>
      </c>
      <c r="K75" s="31">
        <f t="shared" si="29"/>
        <v>2.3336511486947487E-2</v>
      </c>
      <c r="L75" s="229">
        <f t="shared" si="30"/>
        <v>2.0678012570498394E-2</v>
      </c>
      <c r="M75" s="102">
        <f t="shared" si="23"/>
        <v>-5.0690642238840213E-2</v>
      </c>
      <c r="N75" s="83">
        <f t="shared" si="24"/>
        <v>-0.11392015117323927</v>
      </c>
      <c r="P75" s="62">
        <f t="shared" si="25"/>
        <v>2.581826609205037</v>
      </c>
      <c r="Q75" s="236">
        <f t="shared" si="26"/>
        <v>3.2230282815288218</v>
      </c>
      <c r="R75" s="92">
        <f t="shared" si="31"/>
        <v>0.24835194975436997</v>
      </c>
    </row>
    <row r="76" spans="1:18" ht="20.100000000000001" customHeight="1" x14ac:dyDescent="0.25">
      <c r="A76" s="57" t="s">
        <v>164</v>
      </c>
      <c r="B76" s="25">
        <v>13956.109999999997</v>
      </c>
      <c r="C76" s="223">
        <v>13803.680000000002</v>
      </c>
      <c r="D76" s="4">
        <f t="shared" si="27"/>
        <v>5.2149753510654769E-2</v>
      </c>
      <c r="E76" s="229">
        <f t="shared" si="28"/>
        <v>5.1455462147785291E-2</v>
      </c>
      <c r="F76" s="102">
        <f t="shared" si="21"/>
        <v>-1.092209791983546E-2</v>
      </c>
      <c r="G76" s="83">
        <f t="shared" si="22"/>
        <v>-1.331341600162359E-2</v>
      </c>
      <c r="I76" s="25">
        <v>800.3739999999998</v>
      </c>
      <c r="J76" s="223">
        <v>983.7379999999996</v>
      </c>
      <c r="K76" s="31">
        <f t="shared" si="29"/>
        <v>1.4268870369537414E-2</v>
      </c>
      <c r="L76" s="229">
        <f t="shared" si="30"/>
        <v>1.6369716797699212E-2</v>
      </c>
      <c r="M76" s="102">
        <f t="shared" si="23"/>
        <v>0.22909789673327702</v>
      </c>
      <c r="N76" s="83">
        <f t="shared" si="24"/>
        <v>0.14723284841432793</v>
      </c>
      <c r="P76" s="62">
        <f t="shared" si="25"/>
        <v>0.57349361677430166</v>
      </c>
      <c r="Q76" s="236">
        <f t="shared" si="26"/>
        <v>0.71266357956718751</v>
      </c>
      <c r="R76" s="92">
        <f t="shared" si="31"/>
        <v>0.24267046523667965</v>
      </c>
    </row>
    <row r="77" spans="1:18" ht="20.100000000000001" customHeight="1" x14ac:dyDescent="0.25">
      <c r="A77" s="57" t="s">
        <v>159</v>
      </c>
      <c r="B77" s="25">
        <v>2734.9199999999996</v>
      </c>
      <c r="C77" s="223">
        <v>2777.4399999999987</v>
      </c>
      <c r="D77" s="4">
        <f t="shared" si="27"/>
        <v>1.0219567191098376E-2</v>
      </c>
      <c r="E77" s="229">
        <f t="shared" si="28"/>
        <v>1.0353359306195499E-2</v>
      </c>
      <c r="F77" s="102">
        <f t="shared" si="21"/>
        <v>1.5547072674885948E-2</v>
      </c>
      <c r="G77" s="83">
        <f t="shared" si="22"/>
        <v>1.3091759425356229E-2</v>
      </c>
      <c r="I77" s="25">
        <v>769.97500000000002</v>
      </c>
      <c r="J77" s="223">
        <v>826.56100000000004</v>
      </c>
      <c r="K77" s="31">
        <f t="shared" si="29"/>
        <v>1.3726924491281043E-2</v>
      </c>
      <c r="L77" s="229">
        <f t="shared" si="30"/>
        <v>1.3754240952390844E-2</v>
      </c>
      <c r="M77" s="102">
        <f t="shared" si="23"/>
        <v>7.3490697749926961E-2</v>
      </c>
      <c r="N77" s="83">
        <f t="shared" si="24"/>
        <v>1.989991358016975E-3</v>
      </c>
      <c r="P77" s="62">
        <f t="shared" si="25"/>
        <v>2.8153474324660319</v>
      </c>
      <c r="Q77" s="236">
        <f t="shared" si="26"/>
        <v>2.9759814793478903</v>
      </c>
      <c r="R77" s="92">
        <f t="shared" si="31"/>
        <v>5.7056562550489562E-2</v>
      </c>
    </row>
    <row r="78" spans="1:18" ht="20.100000000000001" customHeight="1" x14ac:dyDescent="0.25">
      <c r="A78" s="57" t="s">
        <v>166</v>
      </c>
      <c r="B78" s="25">
        <v>11339.22</v>
      </c>
      <c r="C78" s="223">
        <v>14186.960000000003</v>
      </c>
      <c r="D78" s="4">
        <f t="shared" si="27"/>
        <v>4.2371228659209975E-2</v>
      </c>
      <c r="E78" s="229">
        <f t="shared" si="28"/>
        <v>5.2884200682147373E-2</v>
      </c>
      <c r="F78" s="102">
        <f t="shared" si="21"/>
        <v>0.25114073102029977</v>
      </c>
      <c r="G78" s="83">
        <f t="shared" si="22"/>
        <v>0.24811581716198963</v>
      </c>
      <c r="I78" s="25">
        <v>737.77300000000002</v>
      </c>
      <c r="J78" s="223">
        <v>807.64499999999998</v>
      </c>
      <c r="K78" s="31">
        <f t="shared" si="29"/>
        <v>1.3152835173487306E-2</v>
      </c>
      <c r="L78" s="229">
        <f t="shared" si="30"/>
        <v>1.3439472626937034E-2</v>
      </c>
      <c r="M78" s="102">
        <f t="shared" si="23"/>
        <v>9.470663740744098E-2</v>
      </c>
      <c r="N78" s="83">
        <f t="shared" si="24"/>
        <v>2.1792826388299536E-2</v>
      </c>
      <c r="P78" s="62">
        <f t="shared" si="25"/>
        <v>0.6506382273207505</v>
      </c>
      <c r="Q78" s="236">
        <f t="shared" si="26"/>
        <v>0.56928686624900604</v>
      </c>
      <c r="R78" s="92">
        <f t="shared" si="31"/>
        <v>-0.12503317151643475</v>
      </c>
    </row>
    <row r="79" spans="1:18" ht="20.100000000000001" customHeight="1" x14ac:dyDescent="0.25">
      <c r="A79" s="57" t="s">
        <v>163</v>
      </c>
      <c r="B79" s="25">
        <v>5359.84</v>
      </c>
      <c r="C79" s="223">
        <v>4861.1499999999996</v>
      </c>
      <c r="D79" s="4">
        <f t="shared" si="27"/>
        <v>2.0028097718959505E-2</v>
      </c>
      <c r="E79" s="229">
        <f t="shared" si="28"/>
        <v>1.8120727213301557E-2</v>
      </c>
      <c r="F79" s="102">
        <f t="shared" si="21"/>
        <v>-9.3041956476312818E-2</v>
      </c>
      <c r="G79" s="83">
        <f t="shared" si="22"/>
        <v>-9.523473134706871E-2</v>
      </c>
      <c r="I79" s="25">
        <v>816.51</v>
      </c>
      <c r="J79" s="223">
        <v>698.41300000000001</v>
      </c>
      <c r="K79" s="31">
        <f t="shared" si="29"/>
        <v>1.4556538999806336E-2</v>
      </c>
      <c r="L79" s="229">
        <f t="shared" si="30"/>
        <v>1.1621817005982797E-2</v>
      </c>
      <c r="M79" s="102">
        <f t="shared" si="23"/>
        <v>-0.14463631798753229</v>
      </c>
      <c r="N79" s="83">
        <f t="shared" si="24"/>
        <v>-0.20160850006052833</v>
      </c>
      <c r="P79" s="62">
        <f t="shared" si="25"/>
        <v>1.523385026418699</v>
      </c>
      <c r="Q79" s="236">
        <f t="shared" si="26"/>
        <v>1.4367238204951505</v>
      </c>
      <c r="R79" s="92">
        <f t="shared" si="31"/>
        <v>-5.6887263837218455E-2</v>
      </c>
    </row>
    <row r="80" spans="1:18" ht="20.100000000000001" customHeight="1" x14ac:dyDescent="0.25">
      <c r="A80" s="57" t="s">
        <v>177</v>
      </c>
      <c r="B80" s="25">
        <v>8082.2000000000016</v>
      </c>
      <c r="C80" s="223">
        <v>7090.1399999999994</v>
      </c>
      <c r="D80" s="4">
        <f t="shared" si="27"/>
        <v>3.020073199651007E-2</v>
      </c>
      <c r="E80" s="229">
        <f t="shared" si="28"/>
        <v>2.6429649947876097E-2</v>
      </c>
      <c r="F80" s="102">
        <f t="shared" si="21"/>
        <v>-0.12274628195293386</v>
      </c>
      <c r="G80" s="83">
        <f t="shared" si="22"/>
        <v>-0.12486723994205676</v>
      </c>
      <c r="I80" s="25">
        <v>767.96799999999985</v>
      </c>
      <c r="J80" s="223">
        <v>694.73300000000006</v>
      </c>
      <c r="K80" s="31">
        <f t="shared" si="29"/>
        <v>1.3691144190032296E-2</v>
      </c>
      <c r="L80" s="229">
        <f t="shared" si="30"/>
        <v>1.1560580622092439E-2</v>
      </c>
      <c r="M80" s="102">
        <f t="shared" si="23"/>
        <v>-9.5362046335263712E-2</v>
      </c>
      <c r="N80" s="83">
        <f t="shared" si="24"/>
        <v>-0.15561618067619162</v>
      </c>
      <c r="P80" s="62">
        <f t="shared" si="25"/>
        <v>0.95019672861349591</v>
      </c>
      <c r="Q80" s="236">
        <f t="shared" si="26"/>
        <v>0.97985794356669986</v>
      </c>
      <c r="R80" s="92">
        <f t="shared" si="31"/>
        <v>3.121586726201939E-2</v>
      </c>
    </row>
    <row r="81" spans="1:18" ht="20.100000000000001" customHeight="1" x14ac:dyDescent="0.25">
      <c r="A81" s="57" t="s">
        <v>160</v>
      </c>
      <c r="B81" s="25">
        <v>321</v>
      </c>
      <c r="C81" s="223">
        <v>306.41999999999996</v>
      </c>
      <c r="D81" s="4">
        <f t="shared" si="27"/>
        <v>1.1994797172650677E-3</v>
      </c>
      <c r="E81" s="229">
        <f t="shared" si="28"/>
        <v>1.1422303843123258E-3</v>
      </c>
      <c r="F81" s="102">
        <f t="shared" ref="F81:F83" si="32">(C81-B81)/B81</f>
        <v>-4.542056074766368E-2</v>
      </c>
      <c r="G81" s="83">
        <f t="shared" ref="G81:G83" si="33">(E81-D81)/D81</f>
        <v>-4.7728471043492093E-2</v>
      </c>
      <c r="I81" s="25">
        <v>430.3</v>
      </c>
      <c r="J81" s="223">
        <v>570.03700000000003</v>
      </c>
      <c r="K81" s="31">
        <f t="shared" si="29"/>
        <v>7.6712823255277547E-3</v>
      </c>
      <c r="L81" s="229">
        <f t="shared" si="30"/>
        <v>9.4855990662250211E-3</v>
      </c>
      <c r="M81" s="102">
        <f t="shared" ref="M81:M86" si="34">(J81-I81)/I81</f>
        <v>0.32474320241691845</v>
      </c>
      <c r="N81" s="83">
        <f t="shared" ref="N81:N86" si="35">(L81-K81)/K81</f>
        <v>0.23650762202555861</v>
      </c>
      <c r="P81" s="62">
        <f t="shared" si="25"/>
        <v>13.404984423676012</v>
      </c>
      <c r="Q81" s="236">
        <f t="shared" si="26"/>
        <v>18.603126427778868</v>
      </c>
      <c r="R81" s="92">
        <f t="shared" ref="R81:R83" si="36">(Q81-P81)/P81</f>
        <v>0.38777680300186307</v>
      </c>
    </row>
    <row r="82" spans="1:18" ht="20.100000000000001" customHeight="1" x14ac:dyDescent="0.25">
      <c r="A82" s="57" t="s">
        <v>178</v>
      </c>
      <c r="B82" s="25">
        <v>1227.6000000000001</v>
      </c>
      <c r="C82" s="223">
        <v>1972.9299999999998</v>
      </c>
      <c r="D82" s="4">
        <f t="shared" si="27"/>
        <v>4.5871691617277175E-3</v>
      </c>
      <c r="E82" s="229">
        <f t="shared" si="28"/>
        <v>7.3544174405107922E-3</v>
      </c>
      <c r="F82" s="102">
        <f t="shared" si="32"/>
        <v>0.60714402085369801</v>
      </c>
      <c r="G82" s="83">
        <f t="shared" si="33"/>
        <v>0.60325838904550333</v>
      </c>
      <c r="I82" s="25">
        <v>290.26499999999999</v>
      </c>
      <c r="J82" s="223">
        <v>553.69799999999987</v>
      </c>
      <c r="K82" s="31">
        <f t="shared" si="29"/>
        <v>5.1747728659523899E-3</v>
      </c>
      <c r="L82" s="229">
        <f t="shared" si="30"/>
        <v>9.2137128498161695E-3</v>
      </c>
      <c r="M82" s="102">
        <f t="shared" si="34"/>
        <v>0.90756033279933812</v>
      </c>
      <c r="N82" s="83">
        <f t="shared" si="35"/>
        <v>0.78050575136121148</v>
      </c>
      <c r="P82" s="62">
        <f t="shared" si="25"/>
        <v>2.3644916911045941</v>
      </c>
      <c r="Q82" s="236">
        <f t="shared" si="26"/>
        <v>2.8064756478942483</v>
      </c>
      <c r="R82" s="92">
        <f t="shared" si="36"/>
        <v>0.18692556986029302</v>
      </c>
    </row>
    <row r="83" spans="1:18" ht="20.100000000000001" customHeight="1" x14ac:dyDescent="0.25">
      <c r="A83" s="57" t="s">
        <v>179</v>
      </c>
      <c r="B83" s="25">
        <v>1658.12</v>
      </c>
      <c r="C83" s="223">
        <v>1251.8799999999997</v>
      </c>
      <c r="D83" s="4">
        <f t="shared" si="27"/>
        <v>6.195891927699545E-3</v>
      </c>
      <c r="E83" s="229">
        <f t="shared" si="28"/>
        <v>4.6665862982602771E-3</v>
      </c>
      <c r="F83" s="102">
        <f t="shared" si="32"/>
        <v>-0.24500036185559565</v>
      </c>
      <c r="G83" s="83">
        <f t="shared" si="33"/>
        <v>-0.24682574313510977</v>
      </c>
      <c r="I83" s="25">
        <v>470.61</v>
      </c>
      <c r="J83" s="223">
        <v>348.80600000000004</v>
      </c>
      <c r="K83" s="31">
        <f t="shared" si="29"/>
        <v>8.3899190685954375E-3</v>
      </c>
      <c r="L83" s="229">
        <f t="shared" si="30"/>
        <v>5.8042440541468095E-3</v>
      </c>
      <c r="M83" s="102">
        <f t="shared" si="34"/>
        <v>-0.25882152950426035</v>
      </c>
      <c r="N83" s="83">
        <f t="shared" si="35"/>
        <v>-0.30818831425050897</v>
      </c>
      <c r="P83" s="62">
        <f t="shared" si="25"/>
        <v>2.8382143632547709</v>
      </c>
      <c r="Q83" s="236">
        <f t="shared" si="26"/>
        <v>2.7862574687669754</v>
      </c>
      <c r="R83" s="92">
        <f t="shared" si="36"/>
        <v>-1.8306191089884079E-2</v>
      </c>
    </row>
    <row r="84" spans="1:18" ht="20.100000000000001" customHeight="1" x14ac:dyDescent="0.25">
      <c r="A84" s="57" t="s">
        <v>183</v>
      </c>
      <c r="B84" s="25">
        <v>603.85000000000014</v>
      </c>
      <c r="C84" s="223">
        <v>1244.1799999999998</v>
      </c>
      <c r="D84" s="4">
        <f t="shared" si="27"/>
        <v>2.2564044463255807E-3</v>
      </c>
      <c r="E84" s="229">
        <f t="shared" si="28"/>
        <v>4.6378832959784264E-3</v>
      </c>
      <c r="F84" s="102">
        <f t="shared" ref="F84:F92" si="37">(C84-B84)/B84</f>
        <v>1.0604123540614383</v>
      </c>
      <c r="G84" s="83">
        <f t="shared" ref="G84:G92" si="38">(E84-D84)/D84</f>
        <v>1.0554308442047884</v>
      </c>
      <c r="I84" s="25">
        <v>149.25200000000001</v>
      </c>
      <c r="J84" s="223">
        <v>330.53399999999999</v>
      </c>
      <c r="K84" s="31">
        <f t="shared" si="29"/>
        <v>2.6608278634665779E-3</v>
      </c>
      <c r="L84" s="229">
        <f t="shared" si="30"/>
        <v>5.5001920958738133E-3</v>
      </c>
      <c r="M84" s="102">
        <f t="shared" ref="M84:M85" si="39">(J84-I84)/I84</f>
        <v>1.2146034894004769</v>
      </c>
      <c r="N84" s="83">
        <f t="shared" ref="N84:N85" si="40">(L84-K84)/K84</f>
        <v>1.0670980529751581</v>
      </c>
      <c r="P84" s="62">
        <f t="shared" ref="P84:P93" si="41">(I84/B84)*10</f>
        <v>2.4716734288316631</v>
      </c>
      <c r="Q84" s="236">
        <f t="shared" ref="Q84:Q94" si="42">(J84/C84)*10</f>
        <v>2.6566413219952101</v>
      </c>
      <c r="R84" s="92">
        <f t="shared" ref="R84:R93" si="43">(Q84-P84)/P84</f>
        <v>7.483508581915678E-2</v>
      </c>
    </row>
    <row r="85" spans="1:18" ht="20.100000000000001" customHeight="1" x14ac:dyDescent="0.25">
      <c r="A85" s="57" t="s">
        <v>180</v>
      </c>
      <c r="B85" s="25">
        <v>951.17999999999984</v>
      </c>
      <c r="C85" s="223">
        <v>601.33999999999992</v>
      </c>
      <c r="D85" s="4">
        <f t="shared" si="27"/>
        <v>3.5542713939818909E-3</v>
      </c>
      <c r="E85" s="229">
        <f t="shared" si="28"/>
        <v>2.2415926483335749E-3</v>
      </c>
      <c r="F85" s="102">
        <f t="shared" si="37"/>
        <v>-0.36779579049181016</v>
      </c>
      <c r="G85" s="83">
        <f t="shared" si="38"/>
        <v>-0.3693242862295068</v>
      </c>
      <c r="I85" s="25">
        <v>257.43199999999996</v>
      </c>
      <c r="J85" s="223">
        <v>230.33100000000007</v>
      </c>
      <c r="K85" s="31">
        <f t="shared" si="29"/>
        <v>4.5894342357082514E-3</v>
      </c>
      <c r="L85" s="229">
        <f t="shared" si="30"/>
        <v>3.8327819396331746E-3</v>
      </c>
      <c r="M85" s="102">
        <f t="shared" si="39"/>
        <v>-0.10527440256067579</v>
      </c>
      <c r="N85" s="83">
        <f t="shared" si="40"/>
        <v>-0.16486831648831951</v>
      </c>
      <c r="P85" s="62">
        <f t="shared" si="41"/>
        <v>2.7064488319771227</v>
      </c>
      <c r="Q85" s="236">
        <f t="shared" si="42"/>
        <v>3.830295672996975</v>
      </c>
      <c r="R85" s="92">
        <f t="shared" si="43"/>
        <v>0.4152477696017835</v>
      </c>
    </row>
    <row r="86" spans="1:18" ht="20.100000000000001" customHeight="1" x14ac:dyDescent="0.25">
      <c r="A86" s="57" t="s">
        <v>185</v>
      </c>
      <c r="B86" s="25">
        <v>516.76</v>
      </c>
      <c r="C86" s="223">
        <v>345.12</v>
      </c>
      <c r="D86" s="4">
        <f t="shared" si="27"/>
        <v>1.9309755099498332E-3</v>
      </c>
      <c r="E86" s="229">
        <f t="shared" si="28"/>
        <v>1.2864909282483844E-3</v>
      </c>
      <c r="F86" s="102">
        <f t="shared" si="37"/>
        <v>-0.33214645096369688</v>
      </c>
      <c r="G86" s="83">
        <f t="shared" si="38"/>
        <v>-0.33376113699038706</v>
      </c>
      <c r="I86" s="25">
        <v>220.43299999999999</v>
      </c>
      <c r="J86" s="223">
        <v>196.148</v>
      </c>
      <c r="K86" s="31">
        <f t="shared" si="29"/>
        <v>3.9298251844365776E-3</v>
      </c>
      <c r="L86" s="229">
        <f t="shared" si="30"/>
        <v>3.2639658226429253E-3</v>
      </c>
      <c r="M86" s="102">
        <f t="shared" si="34"/>
        <v>-0.11016952997055794</v>
      </c>
      <c r="N86" s="83">
        <f t="shared" si="35"/>
        <v>-0.16943740002244326</v>
      </c>
      <c r="P86" s="62">
        <f t="shared" si="41"/>
        <v>4.2656745878163944</v>
      </c>
      <c r="Q86" s="236">
        <f t="shared" si="42"/>
        <v>5.6834724153917469</v>
      </c>
      <c r="R86" s="92">
        <f t="shared" si="43"/>
        <v>0.3323736488537738</v>
      </c>
    </row>
    <row r="87" spans="1:18" ht="20.100000000000001" customHeight="1" x14ac:dyDescent="0.25">
      <c r="A87" s="57" t="s">
        <v>189</v>
      </c>
      <c r="B87" s="25">
        <v>513.95000000000005</v>
      </c>
      <c r="C87" s="223">
        <v>591.9</v>
      </c>
      <c r="D87" s="4">
        <f t="shared" si="27"/>
        <v>1.9204753915525907E-3</v>
      </c>
      <c r="E87" s="229">
        <f t="shared" si="28"/>
        <v>2.2064035130685521E-3</v>
      </c>
      <c r="F87" s="102">
        <f t="shared" ref="F87:F88" si="44">(C87-B87)/B87</f>
        <v>0.15166845023834988</v>
      </c>
      <c r="G87" s="83">
        <f t="shared" ref="G87:G88" si="45">(E87-D87)/D87</f>
        <v>0.1488840329710267</v>
      </c>
      <c r="I87" s="25">
        <v>107.83800000000002</v>
      </c>
      <c r="J87" s="223">
        <v>130.53399999999999</v>
      </c>
      <c r="K87" s="31">
        <f t="shared" si="29"/>
        <v>1.9225092805490638E-3</v>
      </c>
      <c r="L87" s="229">
        <f t="shared" si="30"/>
        <v>2.1721277540065237E-3</v>
      </c>
      <c r="M87" s="102">
        <f t="shared" ref="M87" si="46">(J87-I87)/I87</f>
        <v>0.21046384391401884</v>
      </c>
      <c r="N87" s="83">
        <f t="shared" ref="N87" si="47">(L87-K87)/K87</f>
        <v>0.12983993158470972</v>
      </c>
      <c r="P87" s="62">
        <f t="shared" ref="P87" si="48">(I87/B87)*10</f>
        <v>2.0982196711742391</v>
      </c>
      <c r="Q87" s="236">
        <f t="shared" ref="Q87" si="49">(J87/C87)*10</f>
        <v>2.2053387396519684</v>
      </c>
      <c r="R87" s="92">
        <f t="shared" ref="R87" si="50">(Q87-P87)/P87</f>
        <v>5.1052361175215534E-2</v>
      </c>
    </row>
    <row r="88" spans="1:18" ht="20.100000000000001" customHeight="1" x14ac:dyDescent="0.25">
      <c r="A88" s="57" t="s">
        <v>187</v>
      </c>
      <c r="B88" s="25">
        <v>227.82</v>
      </c>
      <c r="C88" s="223">
        <v>519.16999999999996</v>
      </c>
      <c r="D88" s="4">
        <f t="shared" si="27"/>
        <v>8.5129429653373122E-4</v>
      </c>
      <c r="E88" s="229">
        <f t="shared" si="28"/>
        <v>1.9352906096972463E-3</v>
      </c>
      <c r="F88" s="102">
        <f t="shared" si="44"/>
        <v>1.2788605039065928</v>
      </c>
      <c r="G88" s="83">
        <f t="shared" si="45"/>
        <v>1.2733508465606918</v>
      </c>
      <c r="I88" s="25">
        <v>43.792999999999999</v>
      </c>
      <c r="J88" s="223">
        <v>124.22000000000003</v>
      </c>
      <c r="K88" s="31">
        <f t="shared" si="29"/>
        <v>7.8073080846348343E-4</v>
      </c>
      <c r="L88" s="229">
        <f t="shared" si="30"/>
        <v>2.067060762733774E-3</v>
      </c>
      <c r="M88" s="102">
        <f t="shared" ref="M88" si="51">(J88-I88)/I88</f>
        <v>1.8365263854953993</v>
      </c>
      <c r="N88" s="83">
        <f t="shared" ref="N88" si="52">(L88-K88)/K88</f>
        <v>1.6475972772252334</v>
      </c>
      <c r="P88" s="62">
        <f t="shared" si="41"/>
        <v>1.9222631902379073</v>
      </c>
      <c r="Q88" s="236">
        <f t="shared" si="42"/>
        <v>2.3926652156326451</v>
      </c>
      <c r="R88" s="92">
        <f t="shared" si="43"/>
        <v>0.24471260115869928</v>
      </c>
    </row>
    <row r="89" spans="1:18" ht="20.100000000000001" customHeight="1" x14ac:dyDescent="0.25">
      <c r="A89" s="57" t="s">
        <v>192</v>
      </c>
      <c r="B89" s="25">
        <v>231.03000000000006</v>
      </c>
      <c r="C89" s="223">
        <v>479.32999999999993</v>
      </c>
      <c r="D89" s="4">
        <f t="shared" si="27"/>
        <v>8.6328909370638222E-4</v>
      </c>
      <c r="E89" s="229">
        <f t="shared" si="28"/>
        <v>1.7867805303584201E-3</v>
      </c>
      <c r="F89" s="102">
        <f t="shared" si="37"/>
        <v>1.0747521966844125</v>
      </c>
      <c r="G89" s="83">
        <f t="shared" si="38"/>
        <v>1.0697360170359471</v>
      </c>
      <c r="I89" s="25">
        <v>74.533999999999992</v>
      </c>
      <c r="J89" s="223">
        <v>115.86200000000001</v>
      </c>
      <c r="K89" s="31">
        <f t="shared" si="29"/>
        <v>1.3287737784124694E-3</v>
      </c>
      <c r="L89" s="229">
        <f t="shared" si="30"/>
        <v>1.9279809538871396E-3</v>
      </c>
      <c r="M89" s="102">
        <f t="shared" ref="M89:M93" si="53">(J89-I89)/I89</f>
        <v>0.55448520138460333</v>
      </c>
      <c r="N89" s="83">
        <f t="shared" ref="N89:N93" si="54">(L89-K89)/K89</f>
        <v>0.4509474714278025</v>
      </c>
      <c r="P89" s="62">
        <f t="shared" si="41"/>
        <v>3.2261611046184466</v>
      </c>
      <c r="Q89" s="236">
        <f t="shared" si="42"/>
        <v>2.4171656270210509</v>
      </c>
      <c r="R89" s="92">
        <f t="shared" si="43"/>
        <v>-0.25076102877790862</v>
      </c>
    </row>
    <row r="90" spans="1:18" ht="20.100000000000001" customHeight="1" x14ac:dyDescent="0.25">
      <c r="A90" s="57" t="s">
        <v>190</v>
      </c>
      <c r="B90" s="25">
        <v>1765.2299999999998</v>
      </c>
      <c r="C90" s="223">
        <v>827.66</v>
      </c>
      <c r="D90" s="4">
        <f t="shared" si="27"/>
        <v>6.5961295367844711E-3</v>
      </c>
      <c r="E90" s="229">
        <f t="shared" si="28"/>
        <v>3.0852372556619662E-3</v>
      </c>
      <c r="F90" s="102">
        <f t="shared" si="37"/>
        <v>-0.53113192048628222</v>
      </c>
      <c r="G90" s="83">
        <f t="shared" si="38"/>
        <v>-0.53226551442681647</v>
      </c>
      <c r="I90" s="25">
        <v>205.32499999999996</v>
      </c>
      <c r="J90" s="223">
        <v>104.003</v>
      </c>
      <c r="K90" s="31">
        <f t="shared" si="29"/>
        <v>3.6604834847524651E-3</v>
      </c>
      <c r="L90" s="229">
        <f t="shared" si="30"/>
        <v>1.7306433787361187E-3</v>
      </c>
      <c r="M90" s="102">
        <f t="shared" si="53"/>
        <v>-0.49347132594666981</v>
      </c>
      <c r="N90" s="83">
        <f t="shared" si="54"/>
        <v>-0.52720907335191791</v>
      </c>
      <c r="P90" s="62">
        <f t="shared" si="41"/>
        <v>1.163162873959767</v>
      </c>
      <c r="Q90" s="236">
        <f t="shared" si="42"/>
        <v>1.2565908706473674</v>
      </c>
      <c r="R90" s="92">
        <f t="shared" si="43"/>
        <v>8.0322368241983619E-2</v>
      </c>
    </row>
    <row r="91" spans="1:18" ht="20.100000000000001" customHeight="1" x14ac:dyDescent="0.25">
      <c r="A91" s="57" t="s">
        <v>193</v>
      </c>
      <c r="B91" s="25">
        <v>318.88</v>
      </c>
      <c r="C91" s="223">
        <v>319</v>
      </c>
      <c r="D91" s="4">
        <f t="shared" si="27"/>
        <v>1.1915579197554044E-3</v>
      </c>
      <c r="E91" s="229">
        <f t="shared" si="28"/>
        <v>1.1891243802481298E-3</v>
      </c>
      <c r="F91" s="102">
        <f t="shared" si="37"/>
        <v>3.7631710988461034E-4</v>
      </c>
      <c r="G91" s="83">
        <f t="shared" si="38"/>
        <v>-2.0423174290798663E-3</v>
      </c>
      <c r="I91" s="25">
        <v>101.377</v>
      </c>
      <c r="J91" s="223">
        <v>103.88999999999999</v>
      </c>
      <c r="K91" s="31">
        <f t="shared" si="29"/>
        <v>1.8073241652684805E-3</v>
      </c>
      <c r="L91" s="229">
        <f t="shared" si="30"/>
        <v>1.7287630223829632E-3</v>
      </c>
      <c r="M91" s="102">
        <f t="shared" si="53"/>
        <v>2.4788660149738018E-2</v>
      </c>
      <c r="N91" s="83">
        <f t="shared" si="54"/>
        <v>-4.3468208080893363E-2</v>
      </c>
      <c r="P91" s="62">
        <f t="shared" si="41"/>
        <v>3.1791583040642246</v>
      </c>
      <c r="Q91" s="236">
        <f t="shared" si="42"/>
        <v>3.2567398119122255</v>
      </c>
      <c r="R91" s="92">
        <f t="shared" si="43"/>
        <v>2.4403159713318134E-2</v>
      </c>
    </row>
    <row r="92" spans="1:18" ht="20.100000000000001" customHeight="1" x14ac:dyDescent="0.25">
      <c r="A92" s="57" t="s">
        <v>188</v>
      </c>
      <c r="B92" s="25">
        <v>452.64999999999992</v>
      </c>
      <c r="C92" s="223">
        <v>328.95000000000005</v>
      </c>
      <c r="D92" s="4">
        <f t="shared" si="27"/>
        <v>1.691415869221286E-3</v>
      </c>
      <c r="E92" s="229">
        <f t="shared" si="28"/>
        <v>1.2262146234564965E-3</v>
      </c>
      <c r="F92" s="102">
        <f t="shared" si="37"/>
        <v>-0.27327957583121593</v>
      </c>
      <c r="G92" s="83">
        <f t="shared" si="38"/>
        <v>-0.27503658575638429</v>
      </c>
      <c r="I92" s="25">
        <v>144.37400000000005</v>
      </c>
      <c r="J92" s="223">
        <v>95.792000000000002</v>
      </c>
      <c r="K92" s="31">
        <f t="shared" si="29"/>
        <v>2.5738640819561805E-3</v>
      </c>
      <c r="L92" s="229">
        <f t="shared" si="30"/>
        <v>1.5940096971807571E-3</v>
      </c>
      <c r="M92" s="102">
        <f t="shared" si="53"/>
        <v>-0.33650103204178061</v>
      </c>
      <c r="N92" s="83">
        <f t="shared" si="54"/>
        <v>-0.38069391140138115</v>
      </c>
      <c r="P92" s="62">
        <f t="shared" si="41"/>
        <v>3.1895283331492341</v>
      </c>
      <c r="Q92" s="236">
        <f t="shared" si="42"/>
        <v>2.9120535035719715</v>
      </c>
      <c r="R92" s="92">
        <f t="shared" si="43"/>
        <v>-8.699556818273918E-2</v>
      </c>
    </row>
    <row r="93" spans="1:18" ht="20.100000000000001" customHeight="1" x14ac:dyDescent="0.25">
      <c r="A93" s="57" t="s">
        <v>181</v>
      </c>
      <c r="B93" s="25">
        <v>127.95</v>
      </c>
      <c r="C93" s="223">
        <v>381.71999999999997</v>
      </c>
      <c r="D93" s="4">
        <f t="shared" si="27"/>
        <v>4.7811037328369293E-4</v>
      </c>
      <c r="E93" s="229">
        <f t="shared" si="28"/>
        <v>1.4229233806530286E-3</v>
      </c>
      <c r="F93" s="102">
        <f t="shared" ref="F93" si="55">(C93-B93)/B93</f>
        <v>1.983352872215709</v>
      </c>
      <c r="G93" s="83">
        <f t="shared" ref="G93" si="56">(E93-D93)/D93</f>
        <v>1.9761399462644973</v>
      </c>
      <c r="I93" s="25">
        <v>58.2</v>
      </c>
      <c r="J93" s="223">
        <v>88.381</v>
      </c>
      <c r="K93" s="31">
        <f t="shared" si="29"/>
        <v>1.0375752529530916E-3</v>
      </c>
      <c r="L93" s="229">
        <f t="shared" si="30"/>
        <v>1.4706882729928646E-3</v>
      </c>
      <c r="M93" s="102">
        <f t="shared" si="53"/>
        <v>0.51857388316151198</v>
      </c>
      <c r="N93" s="83">
        <f t="shared" si="54"/>
        <v>0.41742805527316662</v>
      </c>
      <c r="P93" s="62">
        <f t="shared" si="41"/>
        <v>4.5486518171160615</v>
      </c>
      <c r="Q93" s="236">
        <f t="shared" si="42"/>
        <v>2.3153358482657445</v>
      </c>
      <c r="R93" s="92">
        <f t="shared" si="43"/>
        <v>-0.49098415500755677</v>
      </c>
    </row>
    <row r="94" spans="1:18" ht="20.100000000000001" customHeight="1" x14ac:dyDescent="0.25">
      <c r="A94" s="57" t="s">
        <v>194</v>
      </c>
      <c r="B94" s="25"/>
      <c r="C94" s="223">
        <v>150.10999999999999</v>
      </c>
      <c r="D94" s="4">
        <f t="shared" si="27"/>
        <v>0</v>
      </c>
      <c r="E94" s="229">
        <f t="shared" si="28"/>
        <v>5.5955943799074225E-4</v>
      </c>
      <c r="F94" s="102"/>
      <c r="G94" s="83"/>
      <c r="I94" s="25"/>
      <c r="J94" s="223">
        <v>86.706000000000003</v>
      </c>
      <c r="K94" s="31">
        <f t="shared" si="29"/>
        <v>0</v>
      </c>
      <c r="L94" s="229">
        <f t="shared" si="30"/>
        <v>1.442815734129726E-3</v>
      </c>
      <c r="M94" s="102"/>
      <c r="N94" s="83"/>
      <c r="P94" s="62"/>
      <c r="Q94" s="236">
        <f t="shared" si="42"/>
        <v>5.7761641462927198</v>
      </c>
      <c r="R94" s="92"/>
    </row>
    <row r="95" spans="1:18" ht="20.100000000000001" customHeight="1" thickBot="1" x14ac:dyDescent="0.3">
      <c r="A95" s="14" t="s">
        <v>18</v>
      </c>
      <c r="B95" s="25">
        <f>B96-SUM(B68:B94)</f>
        <v>5452.6200000000536</v>
      </c>
      <c r="C95" s="223">
        <f>C96-SUM(C68:C94)</f>
        <v>5686.5500000000466</v>
      </c>
      <c r="D95" s="4">
        <f t="shared" si="27"/>
        <v>2.0374788460915633E-2</v>
      </c>
      <c r="E95" s="229">
        <f t="shared" si="28"/>
        <v>2.119753995141084E-2</v>
      </c>
      <c r="F95" s="102">
        <f>(C95-B95)/B95</f>
        <v>4.2902311182512393E-2</v>
      </c>
      <c r="G95" s="83">
        <f>(E95-D95)/D95</f>
        <v>4.0380860496955211E-2</v>
      </c>
      <c r="I95" s="25">
        <f>I96-SUM(I68:I94)</f>
        <v>1180.6300000000119</v>
      </c>
      <c r="J95" s="223">
        <f>J96-SUM(J68:J94)</f>
        <v>1091.1770000000106</v>
      </c>
      <c r="K95" s="31">
        <f t="shared" si="29"/>
        <v>2.1047980599553623E-2</v>
      </c>
      <c r="L95" s="229">
        <f t="shared" si="30"/>
        <v>1.8157536321828795E-2</v>
      </c>
      <c r="M95" s="102">
        <f>(J95-I95)/I95</f>
        <v>-7.5767175152249594E-2</v>
      </c>
      <c r="N95" s="83">
        <f>(L95-K95)/K95</f>
        <v>-0.13732644155829979</v>
      </c>
      <c r="P95" s="62">
        <f t="shared" si="25"/>
        <v>2.1652526675249701</v>
      </c>
      <c r="Q95" s="236">
        <f t="shared" si="26"/>
        <v>1.9188734821640565</v>
      </c>
      <c r="R95" s="92">
        <f>(Q95-P95)/P95</f>
        <v>-0.11378772974451137</v>
      </c>
    </row>
    <row r="96" spans="1:18" ht="26.25" customHeight="1" thickBot="1" x14ac:dyDescent="0.3">
      <c r="A96" s="18" t="s">
        <v>19</v>
      </c>
      <c r="B96" s="23">
        <v>267616.03000000009</v>
      </c>
      <c r="C96" s="242">
        <v>268264.61999999994</v>
      </c>
      <c r="D96" s="20">
        <f>SUM(D68:D95)</f>
        <v>1</v>
      </c>
      <c r="E96" s="243">
        <f>SUM(E68:E95)</f>
        <v>1.0000000000000004</v>
      </c>
      <c r="F96" s="103">
        <f>(C96-B96)/B96</f>
        <v>2.4235842673544284E-3</v>
      </c>
      <c r="G96" s="99">
        <v>0</v>
      </c>
      <c r="H96" s="2"/>
      <c r="I96" s="23">
        <v>56092.317000000003</v>
      </c>
      <c r="J96" s="242">
        <v>60094.991999999991</v>
      </c>
      <c r="K96" s="30">
        <f t="shared" si="29"/>
        <v>1</v>
      </c>
      <c r="L96" s="243">
        <f t="shared" si="30"/>
        <v>1</v>
      </c>
      <c r="M96" s="103">
        <f>(J96-I96)/I96</f>
        <v>7.1358703189244047E-2</v>
      </c>
      <c r="N96" s="99">
        <f>(L96-K96)/K96</f>
        <v>0</v>
      </c>
      <c r="O96" s="2"/>
      <c r="P96" s="56">
        <f t="shared" si="25"/>
        <v>2.0959998920841918</v>
      </c>
      <c r="Q96" s="250">
        <f t="shared" si="26"/>
        <v>2.2401385616933016</v>
      </c>
      <c r="R96" s="98">
        <f>(Q96-P96)/P96</f>
        <v>6.8768452781637873E-2</v>
      </c>
    </row>
  </sheetData>
  <mergeCells count="45">
    <mergeCell ref="A4:A6"/>
    <mergeCell ref="B4:C4"/>
    <mergeCell ref="D4:E4"/>
    <mergeCell ref="F4:G4"/>
    <mergeCell ref="K4:L4"/>
    <mergeCell ref="M4:N4"/>
    <mergeCell ref="P4:Q4"/>
    <mergeCell ref="B5:C5"/>
    <mergeCell ref="D5:E5"/>
    <mergeCell ref="F5:G5"/>
    <mergeCell ref="I5:J5"/>
    <mergeCell ref="K5:L5"/>
    <mergeCell ref="M5:N5"/>
    <mergeCell ref="P5:Q5"/>
    <mergeCell ref="I4:J4"/>
    <mergeCell ref="A36:A38"/>
    <mergeCell ref="B36:C36"/>
    <mergeCell ref="D36:E36"/>
    <mergeCell ref="F36:G36"/>
    <mergeCell ref="K36:L36"/>
    <mergeCell ref="M36:N36"/>
    <mergeCell ref="P36:Q36"/>
    <mergeCell ref="B37:C37"/>
    <mergeCell ref="D37:E37"/>
    <mergeCell ref="F37:G37"/>
    <mergeCell ref="I37:J37"/>
    <mergeCell ref="K37:L37"/>
    <mergeCell ref="M37:N37"/>
    <mergeCell ref="P37:Q37"/>
    <mergeCell ref="I36:J36"/>
    <mergeCell ref="A65:A67"/>
    <mergeCell ref="B65:C65"/>
    <mergeCell ref="D65:E65"/>
    <mergeCell ref="F65:G65"/>
    <mergeCell ref="K65:L65"/>
    <mergeCell ref="M65:N65"/>
    <mergeCell ref="P65:Q65"/>
    <mergeCell ref="B66:C66"/>
    <mergeCell ref="D66:E66"/>
    <mergeCell ref="F66:G66"/>
    <mergeCell ref="I66:J66"/>
    <mergeCell ref="K66:L66"/>
    <mergeCell ref="M66:N66"/>
    <mergeCell ref="P66:Q66"/>
    <mergeCell ref="I65:J6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4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" id="{55F0F2BA-94C6-498D-851E-AE1B01CE237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F7:G33 M7:N33 R7:R33</xm:sqref>
        </x14:conditionalFormatting>
        <x14:conditionalFormatting xmlns:xm="http://schemas.microsoft.com/office/excel/2006/main">
          <x14:cfRule type="iconSet" priority="5" id="{D4759A79-8210-4252-871F-923D21BF9D4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F39:G62 M39:N62 R39:R62</xm:sqref>
        </x14:conditionalFormatting>
        <x14:conditionalFormatting xmlns:xm="http://schemas.microsoft.com/office/excel/2006/main">
          <x14:cfRule type="iconSet" priority="3" id="{364C431A-69E9-41DB-B6B9-73DD9F21779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F68:G96</xm:sqref>
        </x14:conditionalFormatting>
        <x14:conditionalFormatting xmlns:xm="http://schemas.microsoft.com/office/excel/2006/main">
          <x14:cfRule type="iconSet" priority="2" id="{F99A7A6D-978E-4D04-AA7D-1AE8F608DE8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M68:N96</xm:sqref>
        </x14:conditionalFormatting>
        <x14:conditionalFormatting xmlns:xm="http://schemas.microsoft.com/office/excel/2006/main">
          <x14:cfRule type="iconSet" priority="1" id="{41561DA6-11C0-49D4-A199-6EE03B06045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R68:R96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22</vt:i4>
      </vt:variant>
      <vt:variant>
        <vt:lpstr>Intervalos com nome</vt:lpstr>
      </vt:variant>
      <vt:variant>
        <vt:i4>15</vt:i4>
      </vt:variant>
    </vt:vector>
  </HeadingPairs>
  <TitlesOfParts>
    <vt:vector size="37" baseType="lpstr">
      <vt:lpstr>Indice</vt:lpstr>
      <vt:lpstr>0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1 (2)</vt:lpstr>
      <vt:lpstr>'1'!Área_de_Impressão</vt:lpstr>
      <vt:lpstr>'11'!Área_de_Impressão</vt:lpstr>
      <vt:lpstr>'13'!Área_de_Impressão</vt:lpstr>
      <vt:lpstr>'14'!Área_de_Impressão</vt:lpstr>
      <vt:lpstr>'15'!Área_de_Impressão</vt:lpstr>
      <vt:lpstr>'16'!Área_de_Impressão</vt:lpstr>
      <vt:lpstr>'17'!Área_de_Impressão</vt:lpstr>
      <vt:lpstr>'18'!Área_de_Impressão</vt:lpstr>
      <vt:lpstr>'19'!Área_de_Impressão</vt:lpstr>
      <vt:lpstr>'2'!Área_de_Impressão</vt:lpstr>
      <vt:lpstr>'3'!Área_de_Impressão</vt:lpstr>
      <vt:lpstr>'5'!Área_de_Impressão</vt:lpstr>
      <vt:lpstr>'7'!Área_de_Impressão</vt:lpstr>
      <vt:lpstr>'9'!Área_de_Impressão</vt:lpstr>
      <vt:lpstr>Indice!Área_de_Impressão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João Lima</dc:creator>
  <cp:lastModifiedBy>Maria João Lima</cp:lastModifiedBy>
  <cp:lastPrinted>2017-01-12T11:22:02Z</cp:lastPrinted>
  <dcterms:created xsi:type="dcterms:W3CDTF">2012-12-21T10:54:30Z</dcterms:created>
  <dcterms:modified xsi:type="dcterms:W3CDTF">2018-05-15T09:14:27Z</dcterms:modified>
</cp:coreProperties>
</file>